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C:\Users\Erwin\Dropbox\Competitions\GitHub\FencingSAResults\"/>
    </mc:Choice>
  </mc:AlternateContent>
  <xr:revisionPtr revIDLastSave="0" documentId="13_ncr:1_{B7593170-84F1-4429-B056-E0E3DD32F099}" xr6:coauthVersionLast="47" xr6:coauthVersionMax="47" xr10:uidLastSave="{00000000-0000-0000-0000-000000000000}"/>
  <bookViews>
    <workbookView xWindow="4995" yWindow="1140" windowWidth="20550" windowHeight="11385" xr2:uid="{00000000-000D-0000-FFFF-FFFF00000000}"/>
  </bookViews>
  <sheets>
    <sheet name="Data" sheetId="17" r:id="rId1"/>
    <sheet name="Fencers" sheetId="19" r:id="rId2"/>
    <sheet name="Ranking Values" sheetId="10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570" i="17" l="1"/>
  <c r="P571" i="17"/>
  <c r="P572" i="17"/>
  <c r="D573" i="17"/>
  <c r="P573" i="17" s="1"/>
  <c r="K570" i="17"/>
  <c r="K571" i="17"/>
  <c r="K572" i="17"/>
  <c r="K573" i="17"/>
  <c r="M570" i="17"/>
  <c r="N570" i="17" s="1"/>
  <c r="M571" i="17"/>
  <c r="N571" i="17" s="1"/>
  <c r="M572" i="17"/>
  <c r="N572" i="17" s="1"/>
  <c r="M573" i="17"/>
  <c r="N573" i="17" s="1"/>
  <c r="O570" i="17"/>
  <c r="O571" i="17"/>
  <c r="O572" i="17"/>
  <c r="O573" i="17"/>
  <c r="D560" i="17"/>
  <c r="D561" i="17"/>
  <c r="D562" i="17"/>
  <c r="D563" i="17"/>
  <c r="D564" i="17"/>
  <c r="D565" i="17"/>
  <c r="D566" i="17"/>
  <c r="D567" i="17"/>
  <c r="P567" i="17" s="1"/>
  <c r="D568" i="17"/>
  <c r="P568" i="17" s="1"/>
  <c r="P569" i="17"/>
  <c r="K560" i="17"/>
  <c r="K561" i="17"/>
  <c r="K562" i="17"/>
  <c r="K563" i="17"/>
  <c r="K564" i="17"/>
  <c r="K565" i="17"/>
  <c r="K566" i="17"/>
  <c r="K567" i="17"/>
  <c r="K568" i="17"/>
  <c r="K569" i="17"/>
  <c r="M560" i="17"/>
  <c r="N560" i="17" s="1"/>
  <c r="M561" i="17"/>
  <c r="N561" i="17" s="1"/>
  <c r="M562" i="17"/>
  <c r="N562" i="17" s="1"/>
  <c r="M563" i="17"/>
  <c r="N563" i="17" s="1"/>
  <c r="M564" i="17"/>
  <c r="N564" i="17" s="1"/>
  <c r="M565" i="17"/>
  <c r="N565" i="17" s="1"/>
  <c r="M566" i="17"/>
  <c r="N566" i="17" s="1"/>
  <c r="M567" i="17"/>
  <c r="N567" i="17" s="1"/>
  <c r="M568" i="17"/>
  <c r="N568" i="17" s="1"/>
  <c r="M569" i="17"/>
  <c r="N569" i="17" s="1"/>
  <c r="O560" i="17"/>
  <c r="O561" i="17"/>
  <c r="O562" i="17"/>
  <c r="O563" i="17"/>
  <c r="O564" i="17"/>
  <c r="O565" i="17"/>
  <c r="O566" i="17"/>
  <c r="O567" i="17"/>
  <c r="O568" i="17"/>
  <c r="O569" i="17"/>
  <c r="P560" i="17"/>
  <c r="P561" i="17"/>
  <c r="P562" i="17"/>
  <c r="P563" i="17"/>
  <c r="P564" i="17"/>
  <c r="P565" i="17"/>
  <c r="P566" i="17"/>
  <c r="D552" i="17"/>
  <c r="D553" i="17"/>
  <c r="P553" i="17" s="1"/>
  <c r="D554" i="17"/>
  <c r="P554" i="17" s="1"/>
  <c r="D555" i="17"/>
  <c r="P555" i="17" s="1"/>
  <c r="D556" i="17"/>
  <c r="P556" i="17" s="1"/>
  <c r="D557" i="17"/>
  <c r="P557" i="17" s="1"/>
  <c r="D558" i="17"/>
  <c r="P558" i="17" s="1"/>
  <c r="D559" i="17"/>
  <c r="P559" i="17" s="1"/>
  <c r="K552" i="17"/>
  <c r="K553" i="17"/>
  <c r="K554" i="17"/>
  <c r="K555" i="17"/>
  <c r="K556" i="17"/>
  <c r="K557" i="17"/>
  <c r="K558" i="17"/>
  <c r="K559" i="17"/>
  <c r="M552" i="17"/>
  <c r="M553" i="17"/>
  <c r="M554" i="17"/>
  <c r="M555" i="17"/>
  <c r="M556" i="17"/>
  <c r="M557" i="17"/>
  <c r="M558" i="17"/>
  <c r="M559" i="17"/>
  <c r="N552" i="17"/>
  <c r="N553" i="17"/>
  <c r="N554" i="17"/>
  <c r="N555" i="17"/>
  <c r="N556" i="17"/>
  <c r="N557" i="17"/>
  <c r="N558" i="17"/>
  <c r="N559" i="17"/>
  <c r="O552" i="17"/>
  <c r="O553" i="17"/>
  <c r="O554" i="17"/>
  <c r="O555" i="17"/>
  <c r="O556" i="17"/>
  <c r="O557" i="17"/>
  <c r="O558" i="17"/>
  <c r="O559" i="17"/>
  <c r="P552" i="17"/>
  <c r="J2" i="17"/>
  <c r="K2" i="17"/>
  <c r="M2" i="17"/>
  <c r="N2" i="17" s="1"/>
  <c r="O2" i="17"/>
  <c r="J3" i="17"/>
  <c r="K3" i="17"/>
  <c r="M3" i="17"/>
  <c r="N3" i="17" s="1"/>
  <c r="O3" i="17"/>
  <c r="J4" i="17"/>
  <c r="K4" i="17"/>
  <c r="M4" i="17"/>
  <c r="N4" i="17" s="1"/>
  <c r="O4" i="17"/>
  <c r="J5" i="17"/>
  <c r="K5" i="17"/>
  <c r="M5" i="17"/>
  <c r="N5" i="17" s="1"/>
  <c r="O5" i="17"/>
  <c r="J6" i="17"/>
  <c r="K6" i="17"/>
  <c r="M6" i="17"/>
  <c r="N6" i="17" s="1"/>
  <c r="O6" i="17"/>
  <c r="J7" i="17"/>
  <c r="K7" i="17"/>
  <c r="M7" i="17"/>
  <c r="N7" i="17" s="1"/>
  <c r="O7" i="17"/>
  <c r="J8" i="17"/>
  <c r="K8" i="17"/>
  <c r="M8" i="17"/>
  <c r="N8" i="17" s="1"/>
  <c r="O8" i="17"/>
  <c r="J9" i="17"/>
  <c r="K9" i="17"/>
  <c r="M9" i="17"/>
  <c r="N9" i="17" s="1"/>
  <c r="O9" i="17"/>
  <c r="J10" i="17"/>
  <c r="K10" i="17"/>
  <c r="M10" i="17"/>
  <c r="N10" i="17" s="1"/>
  <c r="O10" i="17"/>
  <c r="J11" i="17"/>
  <c r="K11" i="17"/>
  <c r="M11" i="17"/>
  <c r="N11" i="17" s="1"/>
  <c r="O11" i="17"/>
  <c r="J12" i="17"/>
  <c r="K12" i="17"/>
  <c r="M12" i="17"/>
  <c r="N12" i="17" s="1"/>
  <c r="O12" i="17"/>
  <c r="J13" i="17"/>
  <c r="K13" i="17"/>
  <c r="M13" i="17"/>
  <c r="N13" i="17" s="1"/>
  <c r="O13" i="17"/>
  <c r="J14" i="17"/>
  <c r="K14" i="17"/>
  <c r="M14" i="17"/>
  <c r="N14" i="17" s="1"/>
  <c r="O14" i="17"/>
  <c r="J15" i="17"/>
  <c r="K15" i="17"/>
  <c r="M15" i="17"/>
  <c r="N15" i="17" s="1"/>
  <c r="O15" i="17"/>
  <c r="J16" i="17"/>
  <c r="K16" i="17"/>
  <c r="M16" i="17"/>
  <c r="N16" i="17" s="1"/>
  <c r="O16" i="17"/>
  <c r="J17" i="17"/>
  <c r="K17" i="17"/>
  <c r="M17" i="17"/>
  <c r="N17" i="17" s="1"/>
  <c r="O17" i="17"/>
  <c r="J18" i="17"/>
  <c r="K18" i="17"/>
  <c r="M18" i="17"/>
  <c r="N18" i="17" s="1"/>
  <c r="O18" i="17"/>
  <c r="J19" i="17"/>
  <c r="K19" i="17"/>
  <c r="M19" i="17"/>
  <c r="N19" i="17" s="1"/>
  <c r="O19" i="17"/>
  <c r="J20" i="17"/>
  <c r="K20" i="17"/>
  <c r="M20" i="17"/>
  <c r="N20" i="17" s="1"/>
  <c r="O20" i="17"/>
  <c r="J21" i="17"/>
  <c r="K21" i="17"/>
  <c r="M21" i="17"/>
  <c r="N21" i="17" s="1"/>
  <c r="O21" i="17"/>
  <c r="J22" i="17"/>
  <c r="K22" i="17"/>
  <c r="M22" i="17"/>
  <c r="N22" i="17" s="1"/>
  <c r="O22" i="17"/>
  <c r="J23" i="17"/>
  <c r="K23" i="17"/>
  <c r="M23" i="17"/>
  <c r="N23" i="17" s="1"/>
  <c r="O23" i="17"/>
  <c r="J24" i="17"/>
  <c r="K24" i="17"/>
  <c r="M24" i="17"/>
  <c r="N24" i="17" s="1"/>
  <c r="O24" i="17"/>
  <c r="J25" i="17"/>
  <c r="K25" i="17"/>
  <c r="M25" i="17"/>
  <c r="N25" i="17" s="1"/>
  <c r="O25" i="17"/>
  <c r="J26" i="17"/>
  <c r="K26" i="17"/>
  <c r="M26" i="17"/>
  <c r="N26" i="17" s="1"/>
  <c r="O26" i="17"/>
  <c r="J27" i="17"/>
  <c r="K27" i="17"/>
  <c r="M27" i="17"/>
  <c r="N27" i="17" s="1"/>
  <c r="O27" i="17"/>
  <c r="J28" i="17"/>
  <c r="K28" i="17"/>
  <c r="M28" i="17"/>
  <c r="N28" i="17" s="1"/>
  <c r="O28" i="17"/>
  <c r="J29" i="17"/>
  <c r="K29" i="17"/>
  <c r="M29" i="17"/>
  <c r="N29" i="17" s="1"/>
  <c r="O29" i="17"/>
  <c r="J30" i="17"/>
  <c r="K30" i="17"/>
  <c r="M30" i="17"/>
  <c r="N30" i="17" s="1"/>
  <c r="O30" i="17"/>
  <c r="J31" i="17"/>
  <c r="K31" i="17"/>
  <c r="M31" i="17"/>
  <c r="N31" i="17" s="1"/>
  <c r="O31" i="17"/>
  <c r="J32" i="17"/>
  <c r="K32" i="17"/>
  <c r="M32" i="17"/>
  <c r="N32" i="17" s="1"/>
  <c r="O32" i="17"/>
  <c r="J33" i="17"/>
  <c r="K33" i="17"/>
  <c r="M33" i="17"/>
  <c r="N33" i="17" s="1"/>
  <c r="O33" i="17"/>
  <c r="J34" i="17"/>
  <c r="K34" i="17"/>
  <c r="M34" i="17"/>
  <c r="N34" i="17" s="1"/>
  <c r="O34" i="17"/>
  <c r="J35" i="17"/>
  <c r="K35" i="17"/>
  <c r="M35" i="17"/>
  <c r="N35" i="17" s="1"/>
  <c r="O35" i="17"/>
  <c r="J36" i="17"/>
  <c r="K36" i="17"/>
  <c r="M36" i="17"/>
  <c r="N36" i="17" s="1"/>
  <c r="O36" i="17"/>
  <c r="J37" i="17"/>
  <c r="K37" i="17"/>
  <c r="M37" i="17"/>
  <c r="N37" i="17" s="1"/>
  <c r="O37" i="17"/>
  <c r="J38" i="17"/>
  <c r="K38" i="17"/>
  <c r="M38" i="17"/>
  <c r="N38" i="17" s="1"/>
  <c r="O38" i="17"/>
  <c r="J39" i="17"/>
  <c r="K39" i="17"/>
  <c r="M39" i="17"/>
  <c r="N39" i="17" s="1"/>
  <c r="O39" i="17"/>
  <c r="J40" i="17"/>
  <c r="K40" i="17"/>
  <c r="M40" i="17"/>
  <c r="N40" i="17" s="1"/>
  <c r="O40" i="17"/>
  <c r="P40" i="17"/>
  <c r="J41" i="17"/>
  <c r="K41" i="17"/>
  <c r="M41" i="17"/>
  <c r="N41" i="17" s="1"/>
  <c r="O41" i="17"/>
  <c r="P41" i="17"/>
  <c r="J42" i="17"/>
  <c r="K42" i="17"/>
  <c r="M42" i="17"/>
  <c r="N42" i="17" s="1"/>
  <c r="O42" i="17"/>
  <c r="P42" i="17"/>
  <c r="J43" i="17"/>
  <c r="K43" i="17"/>
  <c r="M43" i="17"/>
  <c r="N43" i="17" s="1"/>
  <c r="O43" i="17"/>
  <c r="P43" i="17"/>
  <c r="J44" i="17"/>
  <c r="K44" i="17"/>
  <c r="M44" i="17"/>
  <c r="N44" i="17" s="1"/>
  <c r="O44" i="17"/>
  <c r="P44" i="17"/>
  <c r="J45" i="17"/>
  <c r="K45" i="17"/>
  <c r="M45" i="17"/>
  <c r="N45" i="17" s="1"/>
  <c r="O45" i="17"/>
  <c r="J46" i="17"/>
  <c r="K46" i="17"/>
  <c r="M46" i="17"/>
  <c r="N46" i="17" s="1"/>
  <c r="O46" i="17"/>
  <c r="J47" i="17"/>
  <c r="K47" i="17"/>
  <c r="M47" i="17"/>
  <c r="N47" i="17" s="1"/>
  <c r="O47" i="17"/>
  <c r="J48" i="17"/>
  <c r="K48" i="17"/>
  <c r="M48" i="17"/>
  <c r="N48" i="17" s="1"/>
  <c r="O48" i="17"/>
  <c r="J49" i="17"/>
  <c r="K49" i="17"/>
  <c r="M49" i="17"/>
  <c r="N49" i="17" s="1"/>
  <c r="O49" i="17"/>
  <c r="J50" i="17"/>
  <c r="K50" i="17"/>
  <c r="M50" i="17"/>
  <c r="N50" i="17" s="1"/>
  <c r="O50" i="17"/>
  <c r="J51" i="17"/>
  <c r="K51" i="17"/>
  <c r="M51" i="17"/>
  <c r="N51" i="17" s="1"/>
  <c r="O51" i="17"/>
  <c r="J52" i="17"/>
  <c r="K52" i="17"/>
  <c r="M52" i="17"/>
  <c r="N52" i="17" s="1"/>
  <c r="O52" i="17"/>
  <c r="J53" i="17"/>
  <c r="K53" i="17"/>
  <c r="M53" i="17"/>
  <c r="N53" i="17" s="1"/>
  <c r="O53" i="17"/>
  <c r="J54" i="17"/>
  <c r="K54" i="17"/>
  <c r="M54" i="17"/>
  <c r="N54" i="17" s="1"/>
  <c r="O54" i="17"/>
  <c r="J55" i="17"/>
  <c r="K55" i="17"/>
  <c r="M55" i="17"/>
  <c r="N55" i="17" s="1"/>
  <c r="O55" i="17"/>
  <c r="J56" i="17"/>
  <c r="K56" i="17"/>
  <c r="M56" i="17"/>
  <c r="N56" i="17" s="1"/>
  <c r="O56" i="17"/>
  <c r="J57" i="17"/>
  <c r="K57" i="17"/>
  <c r="M57" i="17"/>
  <c r="N57" i="17" s="1"/>
  <c r="O57" i="17"/>
  <c r="J58" i="17"/>
  <c r="K58" i="17"/>
  <c r="M58" i="17"/>
  <c r="N58" i="17" s="1"/>
  <c r="O58" i="17"/>
  <c r="J59" i="17"/>
  <c r="K59" i="17"/>
  <c r="M59" i="17"/>
  <c r="N59" i="17" s="1"/>
  <c r="O59" i="17"/>
  <c r="J60" i="17"/>
  <c r="K60" i="17"/>
  <c r="M60" i="17"/>
  <c r="N60" i="17" s="1"/>
  <c r="O60" i="17"/>
  <c r="J61" i="17"/>
  <c r="K61" i="17"/>
  <c r="M61" i="17"/>
  <c r="N61" i="17" s="1"/>
  <c r="O61" i="17"/>
  <c r="J62" i="17"/>
  <c r="K62" i="17"/>
  <c r="M62" i="17"/>
  <c r="N62" i="17" s="1"/>
  <c r="O62" i="17"/>
  <c r="J63" i="17"/>
  <c r="K63" i="17"/>
  <c r="M63" i="17"/>
  <c r="N63" i="17" s="1"/>
  <c r="O63" i="17"/>
  <c r="J64" i="17"/>
  <c r="K64" i="17"/>
  <c r="M64" i="17"/>
  <c r="N64" i="17" s="1"/>
  <c r="O64" i="17"/>
  <c r="J65" i="17"/>
  <c r="K65" i="17"/>
  <c r="M65" i="17"/>
  <c r="N65" i="17" s="1"/>
  <c r="O65" i="17"/>
  <c r="J66" i="17"/>
  <c r="K66" i="17"/>
  <c r="M66" i="17"/>
  <c r="N66" i="17" s="1"/>
  <c r="O66" i="17"/>
  <c r="J67" i="17"/>
  <c r="D67" i="17" s="1"/>
  <c r="P67" i="17" s="1"/>
  <c r="K67" i="17"/>
  <c r="M67" i="17"/>
  <c r="N67" i="17" s="1"/>
  <c r="O67" i="17"/>
  <c r="J68" i="17"/>
  <c r="K68" i="17"/>
  <c r="M68" i="17"/>
  <c r="N68" i="17" s="1"/>
  <c r="O68" i="17"/>
  <c r="J69" i="17"/>
  <c r="K69" i="17"/>
  <c r="M69" i="17"/>
  <c r="N69" i="17" s="1"/>
  <c r="O69" i="17"/>
  <c r="J70" i="17"/>
  <c r="K70" i="17"/>
  <c r="M70" i="17"/>
  <c r="N70" i="17" s="1"/>
  <c r="O70" i="17"/>
  <c r="J71" i="17"/>
  <c r="K71" i="17"/>
  <c r="M71" i="17"/>
  <c r="N71" i="17" s="1"/>
  <c r="O71" i="17"/>
  <c r="J72" i="17"/>
  <c r="K72" i="17"/>
  <c r="M72" i="17"/>
  <c r="N72" i="17" s="1"/>
  <c r="O72" i="17"/>
  <c r="J73" i="17"/>
  <c r="K73" i="17"/>
  <c r="M73" i="17"/>
  <c r="N73" i="17" s="1"/>
  <c r="O73" i="17"/>
  <c r="J74" i="17"/>
  <c r="K74" i="17"/>
  <c r="M74" i="17"/>
  <c r="N74" i="17" s="1"/>
  <c r="O74" i="17"/>
  <c r="J75" i="17"/>
  <c r="K75" i="17"/>
  <c r="M75" i="17"/>
  <c r="N75" i="17" s="1"/>
  <c r="O75" i="17"/>
  <c r="J76" i="17"/>
  <c r="K76" i="17"/>
  <c r="M76" i="17"/>
  <c r="N76" i="17" s="1"/>
  <c r="O76" i="17"/>
  <c r="J77" i="17"/>
  <c r="K77" i="17"/>
  <c r="M77" i="17"/>
  <c r="N77" i="17" s="1"/>
  <c r="O77" i="17"/>
  <c r="J78" i="17"/>
  <c r="K78" i="17"/>
  <c r="M78" i="17"/>
  <c r="N78" i="17" s="1"/>
  <c r="O78" i="17"/>
  <c r="J79" i="17"/>
  <c r="D79" i="17" s="1"/>
  <c r="P79" i="17" s="1"/>
  <c r="K79" i="17"/>
  <c r="M79" i="17"/>
  <c r="N79" i="17" s="1"/>
  <c r="O79" i="17"/>
  <c r="J80" i="17"/>
  <c r="K80" i="17"/>
  <c r="M80" i="17"/>
  <c r="N80" i="17" s="1"/>
  <c r="O80" i="17"/>
  <c r="J81" i="17"/>
  <c r="K81" i="17"/>
  <c r="M81" i="17"/>
  <c r="N81" i="17" s="1"/>
  <c r="O81" i="17"/>
  <c r="J82" i="17"/>
  <c r="K82" i="17"/>
  <c r="M82" i="17"/>
  <c r="N82" i="17" s="1"/>
  <c r="O82" i="17"/>
  <c r="J83" i="17"/>
  <c r="K83" i="17"/>
  <c r="M83" i="17"/>
  <c r="N83" i="17" s="1"/>
  <c r="O83" i="17"/>
  <c r="J84" i="17"/>
  <c r="K84" i="17"/>
  <c r="M84" i="17"/>
  <c r="N84" i="17" s="1"/>
  <c r="O84" i="17"/>
  <c r="J85" i="17"/>
  <c r="K85" i="17"/>
  <c r="M85" i="17"/>
  <c r="N85" i="17" s="1"/>
  <c r="O85" i="17"/>
  <c r="J86" i="17"/>
  <c r="K86" i="17"/>
  <c r="M86" i="17"/>
  <c r="N86" i="17" s="1"/>
  <c r="O86" i="17"/>
  <c r="J87" i="17"/>
  <c r="K87" i="17"/>
  <c r="M87" i="17"/>
  <c r="N87" i="17" s="1"/>
  <c r="O87" i="17"/>
  <c r="J88" i="17"/>
  <c r="K88" i="17"/>
  <c r="M88" i="17"/>
  <c r="N88" i="17" s="1"/>
  <c r="O88" i="17"/>
  <c r="J89" i="17"/>
  <c r="K89" i="17"/>
  <c r="M89" i="17"/>
  <c r="N89" i="17" s="1"/>
  <c r="O89" i="17"/>
  <c r="J90" i="17"/>
  <c r="K90" i="17"/>
  <c r="M90" i="17"/>
  <c r="N90" i="17" s="1"/>
  <c r="O90" i="17"/>
  <c r="J91" i="17"/>
  <c r="K91" i="17"/>
  <c r="M91" i="17"/>
  <c r="N91" i="17" s="1"/>
  <c r="O91" i="17"/>
  <c r="J92" i="17"/>
  <c r="K92" i="17"/>
  <c r="M92" i="17"/>
  <c r="N92" i="17" s="1"/>
  <c r="O92" i="17"/>
  <c r="J93" i="17"/>
  <c r="K93" i="17"/>
  <c r="M93" i="17"/>
  <c r="N93" i="17" s="1"/>
  <c r="O93" i="17"/>
  <c r="J94" i="17"/>
  <c r="K94" i="17"/>
  <c r="M94" i="17"/>
  <c r="N94" i="17" s="1"/>
  <c r="O94" i="17"/>
  <c r="J95" i="17"/>
  <c r="K95" i="17"/>
  <c r="M95" i="17"/>
  <c r="N95" i="17" s="1"/>
  <c r="O95" i="17"/>
  <c r="J96" i="17"/>
  <c r="K96" i="17"/>
  <c r="M96" i="17"/>
  <c r="N96" i="17" s="1"/>
  <c r="O96" i="17"/>
  <c r="J97" i="17"/>
  <c r="K97" i="17"/>
  <c r="M97" i="17"/>
  <c r="N97" i="17" s="1"/>
  <c r="O97" i="17"/>
  <c r="J98" i="17"/>
  <c r="K98" i="17"/>
  <c r="M98" i="17"/>
  <c r="N98" i="17" s="1"/>
  <c r="O98" i="17"/>
  <c r="J99" i="17"/>
  <c r="K99" i="17"/>
  <c r="M99" i="17"/>
  <c r="N99" i="17" s="1"/>
  <c r="O99" i="17"/>
  <c r="J100" i="17"/>
  <c r="K100" i="17"/>
  <c r="M100" i="17"/>
  <c r="N100" i="17" s="1"/>
  <c r="O100" i="17"/>
  <c r="J101" i="17"/>
  <c r="D101" i="17" s="1"/>
  <c r="P101" i="17" s="1"/>
  <c r="K101" i="17"/>
  <c r="M101" i="17"/>
  <c r="N101" i="17" s="1"/>
  <c r="O101" i="17"/>
  <c r="J102" i="17"/>
  <c r="K102" i="17"/>
  <c r="M102" i="17"/>
  <c r="N102" i="17" s="1"/>
  <c r="O102" i="17"/>
  <c r="J103" i="17"/>
  <c r="K103" i="17"/>
  <c r="M103" i="17"/>
  <c r="N103" i="17" s="1"/>
  <c r="O103" i="17"/>
  <c r="J104" i="17"/>
  <c r="K104" i="17"/>
  <c r="M104" i="17"/>
  <c r="N104" i="17" s="1"/>
  <c r="O104" i="17"/>
  <c r="J105" i="17"/>
  <c r="K105" i="17"/>
  <c r="M105" i="17"/>
  <c r="N105" i="17" s="1"/>
  <c r="O105" i="17"/>
  <c r="J106" i="17"/>
  <c r="K106" i="17"/>
  <c r="M106" i="17"/>
  <c r="N106" i="17" s="1"/>
  <c r="O106" i="17"/>
  <c r="J107" i="17"/>
  <c r="K107" i="17"/>
  <c r="M107" i="17"/>
  <c r="N107" i="17" s="1"/>
  <c r="O107" i="17"/>
  <c r="J108" i="17"/>
  <c r="K108" i="17"/>
  <c r="M108" i="17"/>
  <c r="N108" i="17" s="1"/>
  <c r="O108" i="17"/>
  <c r="J109" i="17"/>
  <c r="D109" i="17" s="1"/>
  <c r="P109" i="17" s="1"/>
  <c r="K109" i="17"/>
  <c r="M109" i="17"/>
  <c r="N109" i="17" s="1"/>
  <c r="O109" i="17"/>
  <c r="J110" i="17"/>
  <c r="K110" i="17"/>
  <c r="M110" i="17"/>
  <c r="N110" i="17" s="1"/>
  <c r="O110" i="17"/>
  <c r="J111" i="17"/>
  <c r="K111" i="17"/>
  <c r="M111" i="17"/>
  <c r="N111" i="17" s="1"/>
  <c r="O111" i="17"/>
  <c r="J112" i="17"/>
  <c r="K112" i="17"/>
  <c r="M112" i="17"/>
  <c r="N112" i="17" s="1"/>
  <c r="O112" i="17"/>
  <c r="J113" i="17"/>
  <c r="K113" i="17"/>
  <c r="M113" i="17"/>
  <c r="N113" i="17" s="1"/>
  <c r="O113" i="17"/>
  <c r="J114" i="17"/>
  <c r="D114" i="17" s="1"/>
  <c r="K114" i="17"/>
  <c r="M114" i="17"/>
  <c r="N114" i="17" s="1"/>
  <c r="O114" i="17"/>
  <c r="P114" i="17"/>
  <c r="J115" i="17"/>
  <c r="K115" i="17"/>
  <c r="M115" i="17"/>
  <c r="N115" i="17" s="1"/>
  <c r="O115" i="17"/>
  <c r="P115" i="17"/>
  <c r="J116" i="17"/>
  <c r="D117" i="17" s="1"/>
  <c r="K116" i="17"/>
  <c r="M116" i="17"/>
  <c r="N116" i="17" s="1"/>
  <c r="O116" i="17"/>
  <c r="P116" i="17"/>
  <c r="J117" i="17"/>
  <c r="K117" i="17"/>
  <c r="M117" i="17"/>
  <c r="N117" i="17" s="1"/>
  <c r="O117" i="17"/>
  <c r="P117" i="17"/>
  <c r="J118" i="17"/>
  <c r="K118" i="17"/>
  <c r="M118" i="17"/>
  <c r="N118" i="17" s="1"/>
  <c r="O118" i="17"/>
  <c r="P118" i="17"/>
  <c r="J119" i="17"/>
  <c r="K119" i="17"/>
  <c r="M119" i="17"/>
  <c r="N119" i="17" s="1"/>
  <c r="O119" i="17"/>
  <c r="P119" i="17"/>
  <c r="J120" i="17"/>
  <c r="K120" i="17"/>
  <c r="M120" i="17"/>
  <c r="N120" i="17" s="1"/>
  <c r="O120" i="17"/>
  <c r="P120" i="17"/>
  <c r="J121" i="17"/>
  <c r="K121" i="17"/>
  <c r="M121" i="17"/>
  <c r="N121" i="17" s="1"/>
  <c r="O121" i="17"/>
  <c r="P121" i="17"/>
  <c r="J122" i="17"/>
  <c r="K122" i="17"/>
  <c r="M122" i="17"/>
  <c r="N122" i="17" s="1"/>
  <c r="O122" i="17"/>
  <c r="P122" i="17"/>
  <c r="J123" i="17"/>
  <c r="K123" i="17"/>
  <c r="M123" i="17"/>
  <c r="N123" i="17" s="1"/>
  <c r="O123" i="17"/>
  <c r="P123" i="17"/>
  <c r="J124" i="17"/>
  <c r="K124" i="17"/>
  <c r="M124" i="17"/>
  <c r="N124" i="17" s="1"/>
  <c r="O124" i="17"/>
  <c r="P124" i="17"/>
  <c r="J125" i="17"/>
  <c r="K125" i="17"/>
  <c r="M125" i="17"/>
  <c r="N125" i="17" s="1"/>
  <c r="O125" i="17"/>
  <c r="P125" i="17"/>
  <c r="J126" i="17"/>
  <c r="K126" i="17"/>
  <c r="M126" i="17"/>
  <c r="N126" i="17" s="1"/>
  <c r="O126" i="17"/>
  <c r="P126" i="17"/>
  <c r="J127" i="17"/>
  <c r="K127" i="17"/>
  <c r="M127" i="17"/>
  <c r="N127" i="17" s="1"/>
  <c r="O127" i="17"/>
  <c r="P127" i="17"/>
  <c r="J128" i="17"/>
  <c r="K128" i="17"/>
  <c r="M128" i="17"/>
  <c r="N128" i="17" s="1"/>
  <c r="O128" i="17"/>
  <c r="J129" i="17"/>
  <c r="K129" i="17"/>
  <c r="M129" i="17"/>
  <c r="N129" i="17" s="1"/>
  <c r="O129" i="17"/>
  <c r="J130" i="17"/>
  <c r="K130" i="17"/>
  <c r="M130" i="17"/>
  <c r="N130" i="17" s="1"/>
  <c r="O130" i="17"/>
  <c r="J131" i="17"/>
  <c r="K131" i="17"/>
  <c r="M131" i="17"/>
  <c r="N131" i="17" s="1"/>
  <c r="O131" i="17"/>
  <c r="J132" i="17"/>
  <c r="K132" i="17"/>
  <c r="M132" i="17"/>
  <c r="N132" i="17" s="1"/>
  <c r="O132" i="17"/>
  <c r="J133" i="17"/>
  <c r="K133" i="17"/>
  <c r="M133" i="17"/>
  <c r="N133" i="17" s="1"/>
  <c r="O133" i="17"/>
  <c r="J134" i="17"/>
  <c r="K134" i="17"/>
  <c r="M134" i="17"/>
  <c r="N134" i="17" s="1"/>
  <c r="O134" i="17"/>
  <c r="J135" i="17"/>
  <c r="K135" i="17"/>
  <c r="M135" i="17"/>
  <c r="N135" i="17" s="1"/>
  <c r="O135" i="17"/>
  <c r="J136" i="17"/>
  <c r="K136" i="17"/>
  <c r="M136" i="17"/>
  <c r="N136" i="17" s="1"/>
  <c r="O136" i="17"/>
  <c r="J137" i="17"/>
  <c r="K137" i="17"/>
  <c r="M137" i="17"/>
  <c r="N137" i="17" s="1"/>
  <c r="O137" i="17"/>
  <c r="J138" i="17"/>
  <c r="K138" i="17"/>
  <c r="M138" i="17"/>
  <c r="N138" i="17" s="1"/>
  <c r="O138" i="17"/>
  <c r="J139" i="17"/>
  <c r="K139" i="17"/>
  <c r="M139" i="17"/>
  <c r="N139" i="17" s="1"/>
  <c r="O139" i="17"/>
  <c r="J140" i="17"/>
  <c r="K140" i="17"/>
  <c r="M140" i="17"/>
  <c r="N140" i="17" s="1"/>
  <c r="O140" i="17"/>
  <c r="J141" i="17"/>
  <c r="K141" i="17"/>
  <c r="M141" i="17"/>
  <c r="N141" i="17" s="1"/>
  <c r="O141" i="17"/>
  <c r="J142" i="17"/>
  <c r="K142" i="17"/>
  <c r="M142" i="17"/>
  <c r="N142" i="17" s="1"/>
  <c r="O142" i="17"/>
  <c r="J143" i="17"/>
  <c r="K143" i="17"/>
  <c r="M143" i="17"/>
  <c r="N143" i="17" s="1"/>
  <c r="O143" i="17"/>
  <c r="J144" i="17"/>
  <c r="K144" i="17"/>
  <c r="M144" i="17"/>
  <c r="N144" i="17" s="1"/>
  <c r="O144" i="17"/>
  <c r="J145" i="17"/>
  <c r="K145" i="17"/>
  <c r="M145" i="17"/>
  <c r="N145" i="17" s="1"/>
  <c r="O145" i="17"/>
  <c r="P145" i="17"/>
  <c r="J146" i="17"/>
  <c r="K146" i="17"/>
  <c r="M146" i="17"/>
  <c r="N146" i="17"/>
  <c r="O146" i="17"/>
  <c r="P146" i="17"/>
  <c r="J147" i="17"/>
  <c r="K147" i="17"/>
  <c r="M147" i="17"/>
  <c r="N147" i="17" s="1"/>
  <c r="O147" i="17"/>
  <c r="P147" i="17"/>
  <c r="J148" i="17"/>
  <c r="K148" i="17"/>
  <c r="M148" i="17"/>
  <c r="N148" i="17" s="1"/>
  <c r="O148" i="17"/>
  <c r="J149" i="17"/>
  <c r="K149" i="17"/>
  <c r="M149" i="17"/>
  <c r="N149" i="17" s="1"/>
  <c r="O149" i="17"/>
  <c r="J150" i="17"/>
  <c r="K150" i="17"/>
  <c r="M150" i="17"/>
  <c r="N150" i="17" s="1"/>
  <c r="O150" i="17"/>
  <c r="J151" i="17"/>
  <c r="K151" i="17"/>
  <c r="M151" i="17"/>
  <c r="N151" i="17" s="1"/>
  <c r="O151" i="17"/>
  <c r="J152" i="17"/>
  <c r="K152" i="17"/>
  <c r="M152" i="17"/>
  <c r="N152" i="17" s="1"/>
  <c r="O152" i="17"/>
  <c r="J153" i="17"/>
  <c r="K153" i="17"/>
  <c r="M153" i="17"/>
  <c r="N153" i="17" s="1"/>
  <c r="O153" i="17"/>
  <c r="J154" i="17"/>
  <c r="K154" i="17"/>
  <c r="M154" i="17"/>
  <c r="N154" i="17" s="1"/>
  <c r="O154" i="17"/>
  <c r="J155" i="17"/>
  <c r="K155" i="17"/>
  <c r="M155" i="17"/>
  <c r="N155" i="17" s="1"/>
  <c r="O155" i="17"/>
  <c r="J156" i="17"/>
  <c r="K156" i="17"/>
  <c r="M156" i="17"/>
  <c r="N156" i="17" s="1"/>
  <c r="O156" i="17"/>
  <c r="J157" i="17"/>
  <c r="K157" i="17"/>
  <c r="M157" i="17"/>
  <c r="N157" i="17" s="1"/>
  <c r="O157" i="17"/>
  <c r="J158" i="17"/>
  <c r="K158" i="17"/>
  <c r="M158" i="17"/>
  <c r="N158" i="17" s="1"/>
  <c r="O158" i="17"/>
  <c r="J159" i="17"/>
  <c r="K159" i="17"/>
  <c r="M159" i="17"/>
  <c r="N159" i="17" s="1"/>
  <c r="O159" i="17"/>
  <c r="J160" i="17"/>
  <c r="K160" i="17"/>
  <c r="M160" i="17"/>
  <c r="N160" i="17" s="1"/>
  <c r="O160" i="17"/>
  <c r="J161" i="17"/>
  <c r="K161" i="17"/>
  <c r="M161" i="17"/>
  <c r="N161" i="17" s="1"/>
  <c r="O161" i="17"/>
  <c r="J162" i="17"/>
  <c r="K162" i="17"/>
  <c r="M162" i="17"/>
  <c r="N162" i="17" s="1"/>
  <c r="O162" i="17"/>
  <c r="J163" i="17"/>
  <c r="K163" i="17"/>
  <c r="M163" i="17"/>
  <c r="N163" i="17" s="1"/>
  <c r="O163" i="17"/>
  <c r="J164" i="17"/>
  <c r="K164" i="17"/>
  <c r="M164" i="17"/>
  <c r="N164" i="17" s="1"/>
  <c r="O164" i="17"/>
  <c r="J165" i="17"/>
  <c r="K165" i="17"/>
  <c r="M165" i="17"/>
  <c r="N165" i="17" s="1"/>
  <c r="O165" i="17"/>
  <c r="J166" i="17"/>
  <c r="K166" i="17"/>
  <c r="M166" i="17"/>
  <c r="N166" i="17" s="1"/>
  <c r="O166" i="17"/>
  <c r="J167" i="17"/>
  <c r="K167" i="17"/>
  <c r="M167" i="17"/>
  <c r="N167" i="17" s="1"/>
  <c r="O167" i="17"/>
  <c r="J168" i="17"/>
  <c r="K168" i="17"/>
  <c r="M168" i="17"/>
  <c r="N168" i="17" s="1"/>
  <c r="O168" i="17"/>
  <c r="J169" i="17"/>
  <c r="K169" i="17"/>
  <c r="M169" i="17"/>
  <c r="N169" i="17" s="1"/>
  <c r="O169" i="17"/>
  <c r="J170" i="17"/>
  <c r="K170" i="17"/>
  <c r="M170" i="17"/>
  <c r="N170" i="17" s="1"/>
  <c r="O170" i="17"/>
  <c r="J171" i="17"/>
  <c r="K171" i="17"/>
  <c r="M171" i="17"/>
  <c r="N171" i="17" s="1"/>
  <c r="O171" i="17"/>
  <c r="J172" i="17"/>
  <c r="K172" i="17"/>
  <c r="M172" i="17"/>
  <c r="N172" i="17" s="1"/>
  <c r="O172" i="17"/>
  <c r="J173" i="17"/>
  <c r="K173" i="17"/>
  <c r="M173" i="17"/>
  <c r="N173" i="17" s="1"/>
  <c r="O173" i="17"/>
  <c r="J174" i="17"/>
  <c r="K174" i="17"/>
  <c r="M174" i="17"/>
  <c r="N174" i="17" s="1"/>
  <c r="O174" i="17"/>
  <c r="J175" i="17"/>
  <c r="K175" i="17"/>
  <c r="M175" i="17"/>
  <c r="N175" i="17" s="1"/>
  <c r="O175" i="17"/>
  <c r="J176" i="17"/>
  <c r="K176" i="17"/>
  <c r="M176" i="17"/>
  <c r="N176" i="17" s="1"/>
  <c r="O176" i="17"/>
  <c r="J177" i="17"/>
  <c r="K177" i="17"/>
  <c r="M177" i="17"/>
  <c r="N177" i="17" s="1"/>
  <c r="O177" i="17"/>
  <c r="J178" i="17"/>
  <c r="K178" i="17"/>
  <c r="M178" i="17"/>
  <c r="N178" i="17" s="1"/>
  <c r="O178" i="17"/>
  <c r="J179" i="17"/>
  <c r="K179" i="17"/>
  <c r="M179" i="17"/>
  <c r="N179" i="17" s="1"/>
  <c r="O179" i="17"/>
  <c r="J180" i="17"/>
  <c r="K180" i="17"/>
  <c r="M180" i="17"/>
  <c r="N180" i="17" s="1"/>
  <c r="O180" i="17"/>
  <c r="J181" i="17"/>
  <c r="K181" i="17"/>
  <c r="M181" i="17"/>
  <c r="N181" i="17" s="1"/>
  <c r="O181" i="17"/>
  <c r="J182" i="17"/>
  <c r="K182" i="17"/>
  <c r="M182" i="17"/>
  <c r="N182" i="17" s="1"/>
  <c r="O182" i="17"/>
  <c r="J183" i="17"/>
  <c r="K183" i="17"/>
  <c r="M183" i="17"/>
  <c r="N183" i="17" s="1"/>
  <c r="O183" i="17"/>
  <c r="J184" i="17"/>
  <c r="K184" i="17"/>
  <c r="M184" i="17"/>
  <c r="N184" i="17" s="1"/>
  <c r="O184" i="17"/>
  <c r="J185" i="17"/>
  <c r="K185" i="17"/>
  <c r="M185" i="17"/>
  <c r="N185" i="17" s="1"/>
  <c r="O185" i="17"/>
  <c r="J186" i="17"/>
  <c r="K186" i="17"/>
  <c r="M186" i="17"/>
  <c r="N186" i="17" s="1"/>
  <c r="O186" i="17"/>
  <c r="J187" i="17"/>
  <c r="K187" i="17"/>
  <c r="M187" i="17"/>
  <c r="N187" i="17" s="1"/>
  <c r="O187" i="17"/>
  <c r="J188" i="17"/>
  <c r="K188" i="17"/>
  <c r="M188" i="17"/>
  <c r="N188" i="17" s="1"/>
  <c r="O188" i="17"/>
  <c r="J189" i="17"/>
  <c r="K189" i="17"/>
  <c r="M189" i="17"/>
  <c r="N189" i="17" s="1"/>
  <c r="O189" i="17"/>
  <c r="J190" i="17"/>
  <c r="K190" i="17"/>
  <c r="M190" i="17"/>
  <c r="N190" i="17" s="1"/>
  <c r="O190" i="17"/>
  <c r="J191" i="17"/>
  <c r="K191" i="17"/>
  <c r="M191" i="17"/>
  <c r="N191" i="17" s="1"/>
  <c r="O191" i="17"/>
  <c r="J192" i="17"/>
  <c r="K192" i="17"/>
  <c r="M192" i="17"/>
  <c r="N192" i="17" s="1"/>
  <c r="O192" i="17"/>
  <c r="J193" i="17"/>
  <c r="K193" i="17"/>
  <c r="M193" i="17"/>
  <c r="N193" i="17" s="1"/>
  <c r="O193" i="17"/>
  <c r="J194" i="17"/>
  <c r="K194" i="17"/>
  <c r="M194" i="17"/>
  <c r="N194" i="17" s="1"/>
  <c r="O194" i="17"/>
  <c r="J195" i="17"/>
  <c r="K195" i="17"/>
  <c r="M195" i="17"/>
  <c r="N195" i="17" s="1"/>
  <c r="O195" i="17"/>
  <c r="J196" i="17"/>
  <c r="K196" i="17"/>
  <c r="M196" i="17"/>
  <c r="N196" i="17" s="1"/>
  <c r="O196" i="17"/>
  <c r="J197" i="17"/>
  <c r="K197" i="17"/>
  <c r="M197" i="17"/>
  <c r="N197" i="17" s="1"/>
  <c r="O197" i="17"/>
  <c r="J198" i="17"/>
  <c r="K198" i="17"/>
  <c r="M198" i="17"/>
  <c r="N198" i="17" s="1"/>
  <c r="O198" i="17"/>
  <c r="J199" i="17"/>
  <c r="K199" i="17"/>
  <c r="M199" i="17"/>
  <c r="N199" i="17" s="1"/>
  <c r="O199" i="17"/>
  <c r="J200" i="17"/>
  <c r="K200" i="17"/>
  <c r="M200" i="17"/>
  <c r="N200" i="17" s="1"/>
  <c r="O200" i="17"/>
  <c r="J201" i="17"/>
  <c r="K201" i="17"/>
  <c r="M201" i="17"/>
  <c r="N201" i="17" s="1"/>
  <c r="O201" i="17"/>
  <c r="J202" i="17"/>
  <c r="K202" i="17"/>
  <c r="M202" i="17"/>
  <c r="N202" i="17" s="1"/>
  <c r="O202" i="17"/>
  <c r="J203" i="17"/>
  <c r="K203" i="17"/>
  <c r="M203" i="17"/>
  <c r="N203" i="17" s="1"/>
  <c r="O203" i="17"/>
  <c r="J204" i="17"/>
  <c r="K204" i="17"/>
  <c r="M204" i="17"/>
  <c r="N204" i="17" s="1"/>
  <c r="O204" i="17"/>
  <c r="J205" i="17"/>
  <c r="K205" i="17"/>
  <c r="M205" i="17"/>
  <c r="N205" i="17" s="1"/>
  <c r="O205" i="17"/>
  <c r="J206" i="17"/>
  <c r="K206" i="17"/>
  <c r="M206" i="17"/>
  <c r="N206" i="17" s="1"/>
  <c r="O206" i="17"/>
  <c r="J207" i="17"/>
  <c r="K207" i="17"/>
  <c r="M207" i="17"/>
  <c r="N207" i="17" s="1"/>
  <c r="O207" i="17"/>
  <c r="J208" i="17"/>
  <c r="K208" i="17"/>
  <c r="M208" i="17"/>
  <c r="N208" i="17" s="1"/>
  <c r="O208" i="17"/>
  <c r="J209" i="17"/>
  <c r="K209" i="17"/>
  <c r="M209" i="17"/>
  <c r="N209" i="17" s="1"/>
  <c r="O209" i="17"/>
  <c r="J210" i="17"/>
  <c r="K210" i="17"/>
  <c r="M210" i="17"/>
  <c r="N210" i="17" s="1"/>
  <c r="O210" i="17"/>
  <c r="J211" i="17"/>
  <c r="K211" i="17"/>
  <c r="M211" i="17"/>
  <c r="N211" i="17" s="1"/>
  <c r="O211" i="17"/>
  <c r="J212" i="17"/>
  <c r="K212" i="17"/>
  <c r="M212" i="17"/>
  <c r="N212" i="17" s="1"/>
  <c r="O212" i="17"/>
  <c r="J213" i="17"/>
  <c r="K213" i="17"/>
  <c r="M213" i="17"/>
  <c r="N213" i="17" s="1"/>
  <c r="O213" i="17"/>
  <c r="J214" i="17"/>
  <c r="K214" i="17"/>
  <c r="M214" i="17"/>
  <c r="N214" i="17" s="1"/>
  <c r="O214" i="17"/>
  <c r="J215" i="17"/>
  <c r="K215" i="17"/>
  <c r="M215" i="17"/>
  <c r="N215" i="17" s="1"/>
  <c r="O215" i="17"/>
  <c r="J216" i="17"/>
  <c r="K216" i="17"/>
  <c r="M216" i="17"/>
  <c r="N216" i="17" s="1"/>
  <c r="O216" i="17"/>
  <c r="J217" i="17"/>
  <c r="K217" i="17"/>
  <c r="M217" i="17"/>
  <c r="N217" i="17" s="1"/>
  <c r="O217" i="17"/>
  <c r="J218" i="17"/>
  <c r="K218" i="17"/>
  <c r="M218" i="17"/>
  <c r="N218" i="17" s="1"/>
  <c r="O218" i="17"/>
  <c r="J219" i="17"/>
  <c r="K219" i="17"/>
  <c r="M219" i="17"/>
  <c r="N219" i="17" s="1"/>
  <c r="O219" i="17"/>
  <c r="J220" i="17"/>
  <c r="K220" i="17"/>
  <c r="M220" i="17"/>
  <c r="N220" i="17" s="1"/>
  <c r="O220" i="17"/>
  <c r="J221" i="17"/>
  <c r="K221" i="17"/>
  <c r="M221" i="17"/>
  <c r="N221" i="17" s="1"/>
  <c r="O221" i="17"/>
  <c r="J222" i="17"/>
  <c r="K222" i="17"/>
  <c r="M222" i="17"/>
  <c r="N222" i="17" s="1"/>
  <c r="O222" i="17"/>
  <c r="J223" i="17"/>
  <c r="K223" i="17"/>
  <c r="M223" i="17"/>
  <c r="N223" i="17" s="1"/>
  <c r="O223" i="17"/>
  <c r="J224" i="17"/>
  <c r="K224" i="17"/>
  <c r="M224" i="17"/>
  <c r="N224" i="17" s="1"/>
  <c r="O224" i="17"/>
  <c r="J225" i="17"/>
  <c r="K225" i="17"/>
  <c r="M225" i="17"/>
  <c r="N225" i="17" s="1"/>
  <c r="O225" i="17"/>
  <c r="J226" i="17"/>
  <c r="K226" i="17"/>
  <c r="M226" i="17"/>
  <c r="N226" i="17" s="1"/>
  <c r="O226" i="17"/>
  <c r="J227" i="17"/>
  <c r="K227" i="17"/>
  <c r="M227" i="17"/>
  <c r="N227" i="17" s="1"/>
  <c r="O227" i="17"/>
  <c r="J228" i="17"/>
  <c r="K228" i="17"/>
  <c r="M228" i="17"/>
  <c r="N228" i="17" s="1"/>
  <c r="O228" i="17"/>
  <c r="J229" i="17"/>
  <c r="K229" i="17"/>
  <c r="M229" i="17"/>
  <c r="N229" i="17" s="1"/>
  <c r="O229" i="17"/>
  <c r="J230" i="17"/>
  <c r="K230" i="17"/>
  <c r="M230" i="17"/>
  <c r="N230" i="17" s="1"/>
  <c r="O230" i="17"/>
  <c r="P230" i="17"/>
  <c r="J231" i="17"/>
  <c r="K231" i="17"/>
  <c r="M231" i="17"/>
  <c r="N231" i="17" s="1"/>
  <c r="O231" i="17"/>
  <c r="P231" i="17"/>
  <c r="J232" i="17"/>
  <c r="K232" i="17"/>
  <c r="M232" i="17"/>
  <c r="N232" i="17" s="1"/>
  <c r="O232" i="17"/>
  <c r="P232" i="17"/>
  <c r="J233" i="17"/>
  <c r="K233" i="17"/>
  <c r="M233" i="17"/>
  <c r="N233" i="17" s="1"/>
  <c r="O233" i="17"/>
  <c r="P233" i="17"/>
  <c r="J234" i="17"/>
  <c r="K234" i="17"/>
  <c r="M234" i="17"/>
  <c r="N234" i="17" s="1"/>
  <c r="O234" i="17"/>
  <c r="P234" i="17"/>
  <c r="J235" i="17"/>
  <c r="K235" i="17"/>
  <c r="M235" i="17"/>
  <c r="N235" i="17" s="1"/>
  <c r="O235" i="17"/>
  <c r="P235" i="17"/>
  <c r="J236" i="17"/>
  <c r="K236" i="17"/>
  <c r="M236" i="17"/>
  <c r="N236" i="17" s="1"/>
  <c r="O236" i="17"/>
  <c r="P236" i="17"/>
  <c r="J237" i="17"/>
  <c r="K237" i="17"/>
  <c r="M237" i="17"/>
  <c r="N237" i="17" s="1"/>
  <c r="O237" i="17"/>
  <c r="P237" i="17"/>
  <c r="J238" i="17"/>
  <c r="K238" i="17"/>
  <c r="M238" i="17"/>
  <c r="N238" i="17" s="1"/>
  <c r="O238" i="17"/>
  <c r="P238" i="17"/>
  <c r="J239" i="17"/>
  <c r="K239" i="17"/>
  <c r="M239" i="17"/>
  <c r="N239" i="17" s="1"/>
  <c r="O239" i="17"/>
  <c r="P239" i="17"/>
  <c r="J240" i="17"/>
  <c r="K240" i="17"/>
  <c r="M240" i="17"/>
  <c r="N240" i="17" s="1"/>
  <c r="O240" i="17"/>
  <c r="P240" i="17"/>
  <c r="J241" i="17"/>
  <c r="K241" i="17"/>
  <c r="M241" i="17"/>
  <c r="N241" i="17" s="1"/>
  <c r="O241" i="17"/>
  <c r="P241" i="17"/>
  <c r="J242" i="17"/>
  <c r="K242" i="17"/>
  <c r="M242" i="17"/>
  <c r="N242" i="17" s="1"/>
  <c r="O242" i="17"/>
  <c r="P242" i="17"/>
  <c r="J243" i="17"/>
  <c r="K243" i="17"/>
  <c r="M243" i="17"/>
  <c r="N243" i="17" s="1"/>
  <c r="O243" i="17"/>
  <c r="P243" i="17"/>
  <c r="J244" i="17"/>
  <c r="K244" i="17"/>
  <c r="M244" i="17"/>
  <c r="N244" i="17" s="1"/>
  <c r="O244" i="17"/>
  <c r="P244" i="17"/>
  <c r="J245" i="17"/>
  <c r="K245" i="17"/>
  <c r="M245" i="17"/>
  <c r="N245" i="17" s="1"/>
  <c r="O245" i="17"/>
  <c r="P245" i="17"/>
  <c r="J246" i="17"/>
  <c r="K246" i="17"/>
  <c r="M246" i="17"/>
  <c r="N246" i="17" s="1"/>
  <c r="O246" i="17"/>
  <c r="P246" i="17"/>
  <c r="J247" i="17"/>
  <c r="K247" i="17"/>
  <c r="M247" i="17"/>
  <c r="N247" i="17" s="1"/>
  <c r="O247" i="17"/>
  <c r="P247" i="17"/>
  <c r="J248" i="17"/>
  <c r="K248" i="17"/>
  <c r="M248" i="17"/>
  <c r="N248" i="17" s="1"/>
  <c r="O248" i="17"/>
  <c r="P248" i="17"/>
  <c r="J249" i="17"/>
  <c r="K249" i="17"/>
  <c r="M249" i="17"/>
  <c r="N249" i="17" s="1"/>
  <c r="O249" i="17"/>
  <c r="P249" i="17"/>
  <c r="J250" i="17"/>
  <c r="K250" i="17"/>
  <c r="M250" i="17"/>
  <c r="N250" i="17" s="1"/>
  <c r="O250" i="17"/>
  <c r="P250" i="17"/>
  <c r="J251" i="17"/>
  <c r="K251" i="17"/>
  <c r="M251" i="17"/>
  <c r="N251" i="17" s="1"/>
  <c r="O251" i="17"/>
  <c r="P251" i="17"/>
  <c r="J252" i="17"/>
  <c r="K252" i="17"/>
  <c r="M252" i="17"/>
  <c r="N252" i="17" s="1"/>
  <c r="O252" i="17"/>
  <c r="P252" i="17"/>
  <c r="J253" i="17"/>
  <c r="K253" i="17"/>
  <c r="M253" i="17"/>
  <c r="N253" i="17" s="1"/>
  <c r="O253" i="17"/>
  <c r="P253" i="17"/>
  <c r="J254" i="17"/>
  <c r="K254" i="17"/>
  <c r="M254" i="17"/>
  <c r="N254" i="17" s="1"/>
  <c r="O254" i="17"/>
  <c r="P254" i="17"/>
  <c r="J255" i="17"/>
  <c r="K255" i="17"/>
  <c r="M255" i="17"/>
  <c r="N255" i="17" s="1"/>
  <c r="O255" i="17"/>
  <c r="P255" i="17"/>
  <c r="J256" i="17"/>
  <c r="K256" i="17"/>
  <c r="M256" i="17"/>
  <c r="N256" i="17" s="1"/>
  <c r="O256" i="17"/>
  <c r="P256" i="17"/>
  <c r="J257" i="17"/>
  <c r="K257" i="17"/>
  <c r="M257" i="17"/>
  <c r="N257" i="17" s="1"/>
  <c r="O257" i="17"/>
  <c r="P257" i="17"/>
  <c r="J258" i="17"/>
  <c r="K258" i="17"/>
  <c r="M258" i="17"/>
  <c r="N258" i="17" s="1"/>
  <c r="O258" i="17"/>
  <c r="P258" i="17"/>
  <c r="J259" i="17"/>
  <c r="K259" i="17"/>
  <c r="M259" i="17"/>
  <c r="N259" i="17" s="1"/>
  <c r="O259" i="17"/>
  <c r="P259" i="17"/>
  <c r="J260" i="17"/>
  <c r="K260" i="17"/>
  <c r="M260" i="17"/>
  <c r="N260" i="17" s="1"/>
  <c r="O260" i="17"/>
  <c r="P260" i="17"/>
  <c r="J261" i="17"/>
  <c r="K261" i="17"/>
  <c r="M261" i="17"/>
  <c r="N261" i="17" s="1"/>
  <c r="O261" i="17"/>
  <c r="P261" i="17"/>
  <c r="J262" i="17"/>
  <c r="K262" i="17"/>
  <c r="M262" i="17"/>
  <c r="N262" i="17" s="1"/>
  <c r="O262" i="17"/>
  <c r="P262" i="17"/>
  <c r="J263" i="17"/>
  <c r="K263" i="17"/>
  <c r="M263" i="17"/>
  <c r="N263" i="17" s="1"/>
  <c r="O263" i="17"/>
  <c r="P263" i="17"/>
  <c r="J264" i="17"/>
  <c r="K264" i="17"/>
  <c r="M264" i="17"/>
  <c r="N264" i="17" s="1"/>
  <c r="O264" i="17"/>
  <c r="P264" i="17"/>
  <c r="J265" i="17"/>
  <c r="K265" i="17"/>
  <c r="M265" i="17"/>
  <c r="N265" i="17" s="1"/>
  <c r="O265" i="17"/>
  <c r="P265" i="17"/>
  <c r="J266" i="17"/>
  <c r="K266" i="17"/>
  <c r="M266" i="17"/>
  <c r="N266" i="17" s="1"/>
  <c r="O266" i="17"/>
  <c r="P266" i="17"/>
  <c r="J267" i="17"/>
  <c r="K267" i="17"/>
  <c r="M267" i="17"/>
  <c r="N267" i="17" s="1"/>
  <c r="O267" i="17"/>
  <c r="P267" i="17"/>
  <c r="J268" i="17"/>
  <c r="K268" i="17"/>
  <c r="M268" i="17"/>
  <c r="N268" i="17" s="1"/>
  <c r="O268" i="17"/>
  <c r="P268" i="17"/>
  <c r="J269" i="17"/>
  <c r="K269" i="17"/>
  <c r="M269" i="17"/>
  <c r="N269" i="17" s="1"/>
  <c r="O269" i="17"/>
  <c r="J270" i="17"/>
  <c r="K270" i="17"/>
  <c r="M270" i="17"/>
  <c r="N270" i="17" s="1"/>
  <c r="O270" i="17"/>
  <c r="J271" i="17"/>
  <c r="K271" i="17"/>
  <c r="M271" i="17"/>
  <c r="N271" i="17" s="1"/>
  <c r="O271" i="17"/>
  <c r="J272" i="17"/>
  <c r="K272" i="17"/>
  <c r="M272" i="17"/>
  <c r="N272" i="17" s="1"/>
  <c r="O272" i="17"/>
  <c r="J273" i="17"/>
  <c r="K273" i="17"/>
  <c r="M273" i="17"/>
  <c r="N273" i="17" s="1"/>
  <c r="O273" i="17"/>
  <c r="J274" i="17"/>
  <c r="K274" i="17"/>
  <c r="M274" i="17"/>
  <c r="N274" i="17" s="1"/>
  <c r="O274" i="17"/>
  <c r="J275" i="17"/>
  <c r="K275" i="17"/>
  <c r="M275" i="17"/>
  <c r="N275" i="17" s="1"/>
  <c r="O275" i="17"/>
  <c r="J276" i="17"/>
  <c r="K276" i="17"/>
  <c r="M276" i="17"/>
  <c r="N276" i="17" s="1"/>
  <c r="O276" i="17"/>
  <c r="J277" i="17"/>
  <c r="K277" i="17"/>
  <c r="M277" i="17"/>
  <c r="N277" i="17" s="1"/>
  <c r="O277" i="17"/>
  <c r="J278" i="17"/>
  <c r="K278" i="17"/>
  <c r="M278" i="17"/>
  <c r="N278" i="17" s="1"/>
  <c r="O278" i="17"/>
  <c r="J279" i="17"/>
  <c r="K279" i="17"/>
  <c r="M279" i="17"/>
  <c r="N279" i="17" s="1"/>
  <c r="O279" i="17"/>
  <c r="J280" i="17"/>
  <c r="K280" i="17"/>
  <c r="M280" i="17"/>
  <c r="N280" i="17" s="1"/>
  <c r="O280" i="17"/>
  <c r="J281" i="17"/>
  <c r="K281" i="17"/>
  <c r="M281" i="17"/>
  <c r="N281" i="17" s="1"/>
  <c r="O281" i="17"/>
  <c r="J282" i="17"/>
  <c r="K282" i="17"/>
  <c r="M282" i="17"/>
  <c r="N282" i="17" s="1"/>
  <c r="O282" i="17"/>
  <c r="J283" i="17"/>
  <c r="D283" i="17" s="1"/>
  <c r="P283" i="17" s="1"/>
  <c r="K283" i="17"/>
  <c r="M283" i="17"/>
  <c r="N283" i="17" s="1"/>
  <c r="O283" i="17"/>
  <c r="J284" i="17"/>
  <c r="K284" i="17"/>
  <c r="M284" i="17"/>
  <c r="N284" i="17" s="1"/>
  <c r="O284" i="17"/>
  <c r="J285" i="17"/>
  <c r="D285" i="17" s="1"/>
  <c r="K285" i="17"/>
  <c r="M285" i="17"/>
  <c r="N285" i="17" s="1"/>
  <c r="O285" i="17"/>
  <c r="P285" i="17"/>
  <c r="J286" i="17"/>
  <c r="K286" i="17"/>
  <c r="M286" i="17"/>
  <c r="N286" i="17" s="1"/>
  <c r="O286" i="17"/>
  <c r="J287" i="17"/>
  <c r="K287" i="17"/>
  <c r="M287" i="17"/>
  <c r="N287" i="17" s="1"/>
  <c r="O287" i="17"/>
  <c r="J288" i="17"/>
  <c r="K288" i="17"/>
  <c r="M288" i="17"/>
  <c r="N288" i="17" s="1"/>
  <c r="O288" i="17"/>
  <c r="J289" i="17"/>
  <c r="K289" i="17"/>
  <c r="M289" i="17"/>
  <c r="N289" i="17" s="1"/>
  <c r="O289" i="17"/>
  <c r="J290" i="17"/>
  <c r="K290" i="17"/>
  <c r="M290" i="17"/>
  <c r="N290" i="17" s="1"/>
  <c r="O290" i="17"/>
  <c r="J291" i="17"/>
  <c r="K291" i="17"/>
  <c r="M291" i="17"/>
  <c r="N291" i="17" s="1"/>
  <c r="O291" i="17"/>
  <c r="J292" i="17"/>
  <c r="K292" i="17"/>
  <c r="M292" i="17"/>
  <c r="N292" i="17" s="1"/>
  <c r="O292" i="17"/>
  <c r="J293" i="17"/>
  <c r="K293" i="17"/>
  <c r="M293" i="17"/>
  <c r="N293" i="17" s="1"/>
  <c r="O293" i="17"/>
  <c r="J294" i="17"/>
  <c r="K294" i="17"/>
  <c r="M294" i="17"/>
  <c r="N294" i="17" s="1"/>
  <c r="O294" i="17"/>
  <c r="J295" i="17"/>
  <c r="D295" i="17" s="1"/>
  <c r="K295" i="17"/>
  <c r="M295" i="17"/>
  <c r="N295" i="17" s="1"/>
  <c r="O295" i="17"/>
  <c r="P295" i="17"/>
  <c r="J296" i="17"/>
  <c r="K296" i="17"/>
  <c r="M296" i="17"/>
  <c r="N296" i="17" s="1"/>
  <c r="O296" i="17"/>
  <c r="P296" i="17"/>
  <c r="J297" i="17"/>
  <c r="K297" i="17"/>
  <c r="M297" i="17"/>
  <c r="N297" i="17" s="1"/>
  <c r="O297" i="17"/>
  <c r="P297" i="17"/>
  <c r="J298" i="17"/>
  <c r="K298" i="17"/>
  <c r="M298" i="17"/>
  <c r="N298" i="17" s="1"/>
  <c r="O298" i="17"/>
  <c r="P298" i="17"/>
  <c r="J299" i="17"/>
  <c r="K299" i="17"/>
  <c r="M299" i="17"/>
  <c r="N299" i="17" s="1"/>
  <c r="O299" i="17"/>
  <c r="J300" i="17"/>
  <c r="K300" i="17"/>
  <c r="M300" i="17"/>
  <c r="N300" i="17" s="1"/>
  <c r="O300" i="17"/>
  <c r="J301" i="17"/>
  <c r="K301" i="17"/>
  <c r="M301" i="17"/>
  <c r="N301" i="17" s="1"/>
  <c r="O301" i="17"/>
  <c r="J302" i="17"/>
  <c r="K302" i="17"/>
  <c r="M302" i="17"/>
  <c r="N302" i="17" s="1"/>
  <c r="O302" i="17"/>
  <c r="J303" i="17"/>
  <c r="K303" i="17"/>
  <c r="M303" i="17"/>
  <c r="N303" i="17" s="1"/>
  <c r="O303" i="17"/>
  <c r="J304" i="17"/>
  <c r="K304" i="17"/>
  <c r="M304" i="17"/>
  <c r="N304" i="17" s="1"/>
  <c r="O304" i="17"/>
  <c r="J305" i="17"/>
  <c r="K305" i="17"/>
  <c r="M305" i="17"/>
  <c r="N305" i="17" s="1"/>
  <c r="O305" i="17"/>
  <c r="J306" i="17"/>
  <c r="K306" i="17"/>
  <c r="M306" i="17"/>
  <c r="N306" i="17" s="1"/>
  <c r="O306" i="17"/>
  <c r="J307" i="17"/>
  <c r="K307" i="17"/>
  <c r="M307" i="17"/>
  <c r="N307" i="17" s="1"/>
  <c r="O307" i="17"/>
  <c r="J308" i="17"/>
  <c r="K308" i="17"/>
  <c r="M308" i="17"/>
  <c r="N308" i="17" s="1"/>
  <c r="O308" i="17"/>
  <c r="J309" i="17"/>
  <c r="K309" i="17"/>
  <c r="M309" i="17"/>
  <c r="N309" i="17" s="1"/>
  <c r="O309" i="17"/>
  <c r="P309" i="17"/>
  <c r="J310" i="17"/>
  <c r="K310" i="17"/>
  <c r="M310" i="17"/>
  <c r="N310" i="17" s="1"/>
  <c r="O310" i="17"/>
  <c r="P310" i="17"/>
  <c r="J311" i="17"/>
  <c r="K311" i="17"/>
  <c r="M311" i="17"/>
  <c r="N311" i="17" s="1"/>
  <c r="O311" i="17"/>
  <c r="P311" i="17"/>
  <c r="J312" i="17"/>
  <c r="K312" i="17"/>
  <c r="M312" i="17"/>
  <c r="N312" i="17" s="1"/>
  <c r="O312" i="17"/>
  <c r="J313" i="17"/>
  <c r="K313" i="17"/>
  <c r="M313" i="17"/>
  <c r="N313" i="17" s="1"/>
  <c r="O313" i="17"/>
  <c r="J314" i="17"/>
  <c r="K314" i="17"/>
  <c r="M314" i="17"/>
  <c r="N314" i="17" s="1"/>
  <c r="O314" i="17"/>
  <c r="J315" i="17"/>
  <c r="K315" i="17"/>
  <c r="M315" i="17"/>
  <c r="N315" i="17" s="1"/>
  <c r="O315" i="17"/>
  <c r="J316" i="17"/>
  <c r="K316" i="17"/>
  <c r="M316" i="17"/>
  <c r="N316" i="17" s="1"/>
  <c r="O316" i="17"/>
  <c r="J317" i="17"/>
  <c r="K317" i="17"/>
  <c r="M317" i="17"/>
  <c r="N317" i="17" s="1"/>
  <c r="O317" i="17"/>
  <c r="J318" i="17"/>
  <c r="K318" i="17"/>
  <c r="M318" i="17"/>
  <c r="N318" i="17" s="1"/>
  <c r="O318" i="17"/>
  <c r="J319" i="17"/>
  <c r="K319" i="17"/>
  <c r="M319" i="17"/>
  <c r="N319" i="17" s="1"/>
  <c r="O319" i="17"/>
  <c r="J320" i="17"/>
  <c r="K320" i="17"/>
  <c r="M320" i="17"/>
  <c r="N320" i="17" s="1"/>
  <c r="O320" i="17"/>
  <c r="J321" i="17"/>
  <c r="K321" i="17"/>
  <c r="M321" i="17"/>
  <c r="N321" i="17" s="1"/>
  <c r="O321" i="17"/>
  <c r="J322" i="17"/>
  <c r="K322" i="17"/>
  <c r="M322" i="17"/>
  <c r="N322" i="17" s="1"/>
  <c r="O322" i="17"/>
  <c r="J323" i="17"/>
  <c r="K323" i="17"/>
  <c r="M323" i="17"/>
  <c r="N323" i="17" s="1"/>
  <c r="O323" i="17"/>
  <c r="J324" i="17"/>
  <c r="K324" i="17"/>
  <c r="M324" i="17"/>
  <c r="N324" i="17" s="1"/>
  <c r="O324" i="17"/>
  <c r="J325" i="17"/>
  <c r="K325" i="17"/>
  <c r="M325" i="17"/>
  <c r="N325" i="17" s="1"/>
  <c r="O325" i="17"/>
  <c r="J326" i="17"/>
  <c r="K326" i="17"/>
  <c r="M326" i="17"/>
  <c r="N326" i="17" s="1"/>
  <c r="O326" i="17"/>
  <c r="J327" i="17"/>
  <c r="K327" i="17"/>
  <c r="M327" i="17"/>
  <c r="N327" i="17" s="1"/>
  <c r="O327" i="17"/>
  <c r="J328" i="17"/>
  <c r="K328" i="17"/>
  <c r="M328" i="17"/>
  <c r="N328" i="17" s="1"/>
  <c r="O328" i="17"/>
  <c r="J329" i="17"/>
  <c r="K329" i="17"/>
  <c r="M329" i="17"/>
  <c r="N329" i="17" s="1"/>
  <c r="O329" i="17"/>
  <c r="J330" i="17"/>
  <c r="K330" i="17"/>
  <c r="M330" i="17"/>
  <c r="N330" i="17" s="1"/>
  <c r="O330" i="17"/>
  <c r="J331" i="17"/>
  <c r="K331" i="17"/>
  <c r="M331" i="17"/>
  <c r="N331" i="17" s="1"/>
  <c r="O331" i="17"/>
  <c r="J332" i="17"/>
  <c r="K332" i="17"/>
  <c r="M332" i="17"/>
  <c r="N332" i="17" s="1"/>
  <c r="O332" i="17"/>
  <c r="J333" i="17"/>
  <c r="K333" i="17"/>
  <c r="M333" i="17"/>
  <c r="N333" i="17" s="1"/>
  <c r="O333" i="17"/>
  <c r="J334" i="17"/>
  <c r="D334" i="17" s="1"/>
  <c r="K334" i="17"/>
  <c r="M334" i="17"/>
  <c r="N334" i="17" s="1"/>
  <c r="O334" i="17"/>
  <c r="P334" i="17"/>
  <c r="J335" i="17"/>
  <c r="K335" i="17"/>
  <c r="M335" i="17"/>
  <c r="N335" i="17" s="1"/>
  <c r="O335" i="17"/>
  <c r="J336" i="17"/>
  <c r="K336" i="17"/>
  <c r="M336" i="17"/>
  <c r="N336" i="17" s="1"/>
  <c r="O336" i="17"/>
  <c r="J337" i="17"/>
  <c r="K337" i="17"/>
  <c r="M337" i="17"/>
  <c r="N337" i="17" s="1"/>
  <c r="O337" i="17"/>
  <c r="J338" i="17"/>
  <c r="K338" i="17"/>
  <c r="M338" i="17"/>
  <c r="N338" i="17" s="1"/>
  <c r="O338" i="17"/>
  <c r="J339" i="17"/>
  <c r="K339" i="17"/>
  <c r="M339" i="17"/>
  <c r="N339" i="17" s="1"/>
  <c r="O339" i="17"/>
  <c r="J340" i="17"/>
  <c r="K340" i="17"/>
  <c r="M340" i="17"/>
  <c r="N340" i="17" s="1"/>
  <c r="O340" i="17"/>
  <c r="J341" i="17"/>
  <c r="K341" i="17"/>
  <c r="M341" i="17"/>
  <c r="N341" i="17" s="1"/>
  <c r="O341" i="17"/>
  <c r="J342" i="17"/>
  <c r="K342" i="17"/>
  <c r="M342" i="17"/>
  <c r="N342" i="17" s="1"/>
  <c r="O342" i="17"/>
  <c r="J343" i="17"/>
  <c r="K343" i="17"/>
  <c r="M343" i="17"/>
  <c r="N343" i="17" s="1"/>
  <c r="O343" i="17"/>
  <c r="J344" i="17"/>
  <c r="K344" i="17"/>
  <c r="M344" i="17"/>
  <c r="N344" i="17" s="1"/>
  <c r="O344" i="17"/>
  <c r="J345" i="17"/>
  <c r="K345" i="17"/>
  <c r="M345" i="17"/>
  <c r="N345" i="17" s="1"/>
  <c r="O345" i="17"/>
  <c r="J346" i="17"/>
  <c r="K346" i="17"/>
  <c r="M346" i="17"/>
  <c r="N346" i="17" s="1"/>
  <c r="O346" i="17"/>
  <c r="J347" i="17"/>
  <c r="K347" i="17"/>
  <c r="M347" i="17"/>
  <c r="N347" i="17" s="1"/>
  <c r="O347" i="17"/>
  <c r="J348" i="17"/>
  <c r="K348" i="17"/>
  <c r="M348" i="17"/>
  <c r="N348" i="17" s="1"/>
  <c r="O348" i="17"/>
  <c r="J349" i="17"/>
  <c r="K349" i="17"/>
  <c r="M349" i="17"/>
  <c r="N349" i="17" s="1"/>
  <c r="O349" i="17"/>
  <c r="J350" i="17"/>
  <c r="K350" i="17"/>
  <c r="M350" i="17"/>
  <c r="N350" i="17" s="1"/>
  <c r="O350" i="17"/>
  <c r="J351" i="17"/>
  <c r="K351" i="17"/>
  <c r="M351" i="17"/>
  <c r="N351" i="17" s="1"/>
  <c r="O351" i="17"/>
  <c r="J352" i="17"/>
  <c r="K352" i="17"/>
  <c r="M352" i="17"/>
  <c r="N352" i="17" s="1"/>
  <c r="O352" i="17"/>
  <c r="J353" i="17"/>
  <c r="K353" i="17"/>
  <c r="M353" i="17"/>
  <c r="N353" i="17" s="1"/>
  <c r="O353" i="17"/>
  <c r="J354" i="17"/>
  <c r="K354" i="17"/>
  <c r="M354" i="17"/>
  <c r="N354" i="17" s="1"/>
  <c r="O354" i="17"/>
  <c r="J355" i="17"/>
  <c r="K355" i="17"/>
  <c r="M355" i="17"/>
  <c r="N355" i="17" s="1"/>
  <c r="O355" i="17"/>
  <c r="J356" i="17"/>
  <c r="K356" i="17"/>
  <c r="M356" i="17"/>
  <c r="N356" i="17" s="1"/>
  <c r="O356" i="17"/>
  <c r="J357" i="17"/>
  <c r="K357" i="17"/>
  <c r="M357" i="17"/>
  <c r="N357" i="17" s="1"/>
  <c r="O357" i="17"/>
  <c r="J358" i="17"/>
  <c r="K358" i="17"/>
  <c r="M358" i="17"/>
  <c r="N358" i="17" s="1"/>
  <c r="O358" i="17"/>
  <c r="J359" i="17"/>
  <c r="K359" i="17"/>
  <c r="M359" i="17"/>
  <c r="N359" i="17" s="1"/>
  <c r="O359" i="17"/>
  <c r="J360" i="17"/>
  <c r="K360" i="17"/>
  <c r="M360" i="17"/>
  <c r="N360" i="17" s="1"/>
  <c r="O360" i="17"/>
  <c r="J361" i="17"/>
  <c r="K361" i="17"/>
  <c r="M361" i="17"/>
  <c r="N361" i="17" s="1"/>
  <c r="O361" i="17"/>
  <c r="J362" i="17"/>
  <c r="K362" i="17"/>
  <c r="M362" i="17"/>
  <c r="N362" i="17" s="1"/>
  <c r="O362" i="17"/>
  <c r="J363" i="17"/>
  <c r="K363" i="17"/>
  <c r="M363" i="17"/>
  <c r="N363" i="17" s="1"/>
  <c r="O363" i="17"/>
  <c r="J364" i="17"/>
  <c r="K364" i="17"/>
  <c r="M364" i="17"/>
  <c r="N364" i="17" s="1"/>
  <c r="O364" i="17"/>
  <c r="J365" i="17"/>
  <c r="K365" i="17"/>
  <c r="M365" i="17"/>
  <c r="N365" i="17" s="1"/>
  <c r="O365" i="17"/>
  <c r="J366" i="17"/>
  <c r="K366" i="17"/>
  <c r="M366" i="17"/>
  <c r="N366" i="17" s="1"/>
  <c r="O366" i="17"/>
  <c r="J367" i="17"/>
  <c r="K367" i="17"/>
  <c r="M367" i="17"/>
  <c r="N367" i="17" s="1"/>
  <c r="O367" i="17"/>
  <c r="J368" i="17"/>
  <c r="K368" i="17"/>
  <c r="M368" i="17"/>
  <c r="N368" i="17" s="1"/>
  <c r="O368" i="17"/>
  <c r="J369" i="17"/>
  <c r="K369" i="17"/>
  <c r="M369" i="17"/>
  <c r="N369" i="17" s="1"/>
  <c r="O369" i="17"/>
  <c r="J370" i="17"/>
  <c r="K370" i="17"/>
  <c r="M370" i="17"/>
  <c r="N370" i="17" s="1"/>
  <c r="O370" i="17"/>
  <c r="J371" i="17"/>
  <c r="K371" i="17"/>
  <c r="M371" i="17"/>
  <c r="N371" i="17" s="1"/>
  <c r="O371" i="17"/>
  <c r="J372" i="17"/>
  <c r="K372" i="17"/>
  <c r="M372" i="17"/>
  <c r="N372" i="17" s="1"/>
  <c r="O372" i="17"/>
  <c r="J373" i="17"/>
  <c r="K373" i="17"/>
  <c r="M373" i="17"/>
  <c r="N373" i="17" s="1"/>
  <c r="O373" i="17"/>
  <c r="J374" i="17"/>
  <c r="K374" i="17"/>
  <c r="M374" i="17"/>
  <c r="N374" i="17" s="1"/>
  <c r="O374" i="17"/>
  <c r="J375" i="17"/>
  <c r="K375" i="17"/>
  <c r="M375" i="17"/>
  <c r="N375" i="17" s="1"/>
  <c r="O375" i="17"/>
  <c r="J376" i="17"/>
  <c r="K376" i="17"/>
  <c r="M376" i="17"/>
  <c r="N376" i="17" s="1"/>
  <c r="O376" i="17"/>
  <c r="J377" i="17"/>
  <c r="K377" i="17"/>
  <c r="M377" i="17"/>
  <c r="N377" i="17" s="1"/>
  <c r="O377" i="17"/>
  <c r="J378" i="17"/>
  <c r="K378" i="17"/>
  <c r="M378" i="17"/>
  <c r="N378" i="17" s="1"/>
  <c r="O378" i="17"/>
  <c r="J379" i="17"/>
  <c r="K379" i="17"/>
  <c r="M379" i="17"/>
  <c r="N379" i="17" s="1"/>
  <c r="O379" i="17"/>
  <c r="J380" i="17"/>
  <c r="K380" i="17"/>
  <c r="M380" i="17"/>
  <c r="N380" i="17" s="1"/>
  <c r="O380" i="17"/>
  <c r="J381" i="17"/>
  <c r="K381" i="17"/>
  <c r="M381" i="17"/>
  <c r="N381" i="17" s="1"/>
  <c r="O381" i="17"/>
  <c r="J382" i="17"/>
  <c r="K382" i="17"/>
  <c r="M382" i="17"/>
  <c r="N382" i="17" s="1"/>
  <c r="O382" i="17"/>
  <c r="J383" i="17"/>
  <c r="K383" i="17"/>
  <c r="M383" i="17"/>
  <c r="N383" i="17" s="1"/>
  <c r="O383" i="17"/>
  <c r="J384" i="17"/>
  <c r="K384" i="17"/>
  <c r="M384" i="17"/>
  <c r="N384" i="17" s="1"/>
  <c r="O384" i="17"/>
  <c r="J385" i="17"/>
  <c r="K385" i="17"/>
  <c r="M385" i="17"/>
  <c r="N385" i="17" s="1"/>
  <c r="O385" i="17"/>
  <c r="J386" i="17"/>
  <c r="K386" i="17"/>
  <c r="M386" i="17"/>
  <c r="N386" i="17" s="1"/>
  <c r="O386" i="17"/>
  <c r="J387" i="17"/>
  <c r="K387" i="17"/>
  <c r="M387" i="17"/>
  <c r="N387" i="17" s="1"/>
  <c r="O387" i="17"/>
  <c r="J388" i="17"/>
  <c r="K388" i="17"/>
  <c r="M388" i="17"/>
  <c r="N388" i="17" s="1"/>
  <c r="O388" i="17"/>
  <c r="J389" i="17"/>
  <c r="K389" i="17"/>
  <c r="M389" i="17"/>
  <c r="N389" i="17" s="1"/>
  <c r="O389" i="17"/>
  <c r="J390" i="17"/>
  <c r="K390" i="17"/>
  <c r="M390" i="17"/>
  <c r="N390" i="17" s="1"/>
  <c r="O390" i="17"/>
  <c r="J391" i="17"/>
  <c r="K391" i="17"/>
  <c r="M391" i="17"/>
  <c r="N391" i="17" s="1"/>
  <c r="O391" i="17"/>
  <c r="J392" i="17"/>
  <c r="K392" i="17"/>
  <c r="M392" i="17"/>
  <c r="N392" i="17" s="1"/>
  <c r="O392" i="17"/>
  <c r="J393" i="17"/>
  <c r="K393" i="17"/>
  <c r="M393" i="17"/>
  <c r="N393" i="17" s="1"/>
  <c r="O393" i="17"/>
  <c r="J394" i="17"/>
  <c r="K394" i="17"/>
  <c r="M394" i="17"/>
  <c r="N394" i="17" s="1"/>
  <c r="O394" i="17"/>
  <c r="J395" i="17"/>
  <c r="K395" i="17"/>
  <c r="M395" i="17"/>
  <c r="N395" i="17" s="1"/>
  <c r="O395" i="17"/>
  <c r="J396" i="17"/>
  <c r="K396" i="17"/>
  <c r="M396" i="17"/>
  <c r="N396" i="17" s="1"/>
  <c r="O396" i="17"/>
  <c r="J397" i="17"/>
  <c r="K397" i="17"/>
  <c r="M397" i="17"/>
  <c r="N397" i="17" s="1"/>
  <c r="O397" i="17"/>
  <c r="J398" i="17"/>
  <c r="K398" i="17"/>
  <c r="M398" i="17"/>
  <c r="N398" i="17" s="1"/>
  <c r="O398" i="17"/>
  <c r="J399" i="17"/>
  <c r="K399" i="17"/>
  <c r="M399" i="17"/>
  <c r="N399" i="17" s="1"/>
  <c r="O399" i="17"/>
  <c r="J400" i="17"/>
  <c r="K400" i="17"/>
  <c r="M400" i="17"/>
  <c r="N400" i="17" s="1"/>
  <c r="O400" i="17"/>
  <c r="P400" i="17"/>
  <c r="J401" i="17"/>
  <c r="D400" i="17" s="1"/>
  <c r="K401" i="17"/>
  <c r="M401" i="17"/>
  <c r="N401" i="17" s="1"/>
  <c r="O401" i="17"/>
  <c r="P401" i="17"/>
  <c r="J402" i="17"/>
  <c r="D402" i="17" s="1"/>
  <c r="K402" i="17"/>
  <c r="M402" i="17"/>
  <c r="N402" i="17" s="1"/>
  <c r="O402" i="17"/>
  <c r="P402" i="17"/>
  <c r="J403" i="17"/>
  <c r="K403" i="17"/>
  <c r="M403" i="17"/>
  <c r="N403" i="17" s="1"/>
  <c r="O403" i="17"/>
  <c r="P403" i="17"/>
  <c r="J404" i="17"/>
  <c r="K404" i="17"/>
  <c r="M404" i="17"/>
  <c r="N404" i="17" s="1"/>
  <c r="O404" i="17"/>
  <c r="P404" i="17"/>
  <c r="K405" i="17"/>
  <c r="M405" i="17"/>
  <c r="N405" i="17" s="1"/>
  <c r="O405" i="17"/>
  <c r="P405" i="17"/>
  <c r="K406" i="17"/>
  <c r="M406" i="17"/>
  <c r="N406" i="17" s="1"/>
  <c r="O406" i="17"/>
  <c r="P406" i="17"/>
  <c r="K407" i="17"/>
  <c r="M407" i="17"/>
  <c r="N407" i="17" s="1"/>
  <c r="O407" i="17"/>
  <c r="P407" i="17"/>
  <c r="M408" i="17"/>
  <c r="N408" i="17" s="1"/>
  <c r="O408" i="17"/>
  <c r="P408" i="17"/>
  <c r="K409" i="17"/>
  <c r="M409" i="17"/>
  <c r="N409" i="17" s="1"/>
  <c r="O409" i="17"/>
  <c r="P409" i="17"/>
  <c r="K410" i="17"/>
  <c r="M410" i="17"/>
  <c r="N410" i="17" s="1"/>
  <c r="O410" i="17"/>
  <c r="P410" i="17"/>
  <c r="K411" i="17"/>
  <c r="M411" i="17"/>
  <c r="N411" i="17" s="1"/>
  <c r="O411" i="17"/>
  <c r="P411" i="17"/>
  <c r="J412" i="17"/>
  <c r="K412" i="17"/>
  <c r="M412" i="17"/>
  <c r="N412" i="17" s="1"/>
  <c r="O412" i="17"/>
  <c r="P412" i="17"/>
  <c r="J413" i="17"/>
  <c r="K413" i="17"/>
  <c r="M413" i="17"/>
  <c r="N413" i="17" s="1"/>
  <c r="O413" i="17"/>
  <c r="P413" i="17"/>
  <c r="J414" i="17"/>
  <c r="K414" i="17"/>
  <c r="M414" i="17"/>
  <c r="N414" i="17" s="1"/>
  <c r="O414" i="17"/>
  <c r="P414" i="17"/>
  <c r="J415" i="17"/>
  <c r="K415" i="17"/>
  <c r="M415" i="17"/>
  <c r="N415" i="17" s="1"/>
  <c r="O415" i="17"/>
  <c r="P415" i="17"/>
  <c r="J416" i="17"/>
  <c r="K416" i="17"/>
  <c r="M416" i="17"/>
  <c r="N416" i="17" s="1"/>
  <c r="O416" i="17"/>
  <c r="P416" i="17"/>
  <c r="J417" i="17"/>
  <c r="K417" i="17"/>
  <c r="M417" i="17"/>
  <c r="N417" i="17" s="1"/>
  <c r="O417" i="17"/>
  <c r="P417" i="17"/>
  <c r="J418" i="17"/>
  <c r="K418" i="17"/>
  <c r="M418" i="17"/>
  <c r="N418" i="17" s="1"/>
  <c r="O418" i="17"/>
  <c r="P418" i="17"/>
  <c r="J419" i="17"/>
  <c r="K419" i="17"/>
  <c r="M419" i="17"/>
  <c r="N419" i="17" s="1"/>
  <c r="O419" i="17"/>
  <c r="P419" i="17"/>
  <c r="K420" i="17"/>
  <c r="M420" i="17"/>
  <c r="N420" i="17" s="1"/>
  <c r="O420" i="17"/>
  <c r="P420" i="17"/>
  <c r="K421" i="17"/>
  <c r="M421" i="17"/>
  <c r="N421" i="17" s="1"/>
  <c r="O421" i="17"/>
  <c r="P421" i="17"/>
  <c r="M422" i="17"/>
  <c r="N422" i="17" s="1"/>
  <c r="O422" i="17"/>
  <c r="P422" i="17"/>
  <c r="K423" i="17"/>
  <c r="M423" i="17"/>
  <c r="N423" i="17" s="1"/>
  <c r="O423" i="17"/>
  <c r="P423" i="17"/>
  <c r="K424" i="17"/>
  <c r="M424" i="17"/>
  <c r="N424" i="17" s="1"/>
  <c r="O424" i="17"/>
  <c r="P424" i="17"/>
  <c r="K425" i="17"/>
  <c r="M425" i="17"/>
  <c r="N425" i="17" s="1"/>
  <c r="O425" i="17"/>
  <c r="P425" i="17"/>
  <c r="K426" i="17"/>
  <c r="M426" i="17"/>
  <c r="N426" i="17" s="1"/>
  <c r="O426" i="17"/>
  <c r="P426" i="17"/>
  <c r="K427" i="17"/>
  <c r="M427" i="17"/>
  <c r="N427" i="17" s="1"/>
  <c r="O427" i="17"/>
  <c r="P427" i="17"/>
  <c r="K428" i="17"/>
  <c r="M428" i="17"/>
  <c r="N428" i="17" s="1"/>
  <c r="O428" i="17"/>
  <c r="P428" i="17"/>
  <c r="K429" i="17"/>
  <c r="M429" i="17"/>
  <c r="N429" i="17" s="1"/>
  <c r="O429" i="17"/>
  <c r="P429" i="17"/>
  <c r="K430" i="17"/>
  <c r="M430" i="17"/>
  <c r="N430" i="17" s="1"/>
  <c r="O430" i="17"/>
  <c r="P430" i="17"/>
  <c r="K431" i="17"/>
  <c r="M431" i="17"/>
  <c r="N431" i="17" s="1"/>
  <c r="O431" i="17"/>
  <c r="P431" i="17"/>
  <c r="K432" i="17"/>
  <c r="M432" i="17"/>
  <c r="N432" i="17" s="1"/>
  <c r="O432" i="17"/>
  <c r="P432" i="17"/>
  <c r="M433" i="17"/>
  <c r="N433" i="17" s="1"/>
  <c r="O433" i="17"/>
  <c r="P433" i="17"/>
  <c r="K434" i="17"/>
  <c r="M434" i="17"/>
  <c r="N434" i="17" s="1"/>
  <c r="O434" i="17"/>
  <c r="P434" i="17"/>
  <c r="M435" i="17"/>
  <c r="N435" i="17" s="1"/>
  <c r="O435" i="17"/>
  <c r="P435" i="17"/>
  <c r="K436" i="17"/>
  <c r="M436" i="17"/>
  <c r="N436" i="17" s="1"/>
  <c r="O436" i="17"/>
  <c r="P436" i="17"/>
  <c r="K437" i="17"/>
  <c r="M437" i="17"/>
  <c r="N437" i="17" s="1"/>
  <c r="O437" i="17"/>
  <c r="P437" i="17"/>
  <c r="K438" i="17"/>
  <c r="M438" i="17"/>
  <c r="N438" i="17" s="1"/>
  <c r="O438" i="17"/>
  <c r="P438" i="17"/>
  <c r="K439" i="17"/>
  <c r="M439" i="17"/>
  <c r="N439" i="17" s="1"/>
  <c r="O439" i="17"/>
  <c r="P439" i="17"/>
  <c r="K440" i="17"/>
  <c r="M440" i="17"/>
  <c r="N440" i="17" s="1"/>
  <c r="O440" i="17"/>
  <c r="P440" i="17"/>
  <c r="K441" i="17"/>
  <c r="M441" i="17"/>
  <c r="N441" i="17" s="1"/>
  <c r="O441" i="17"/>
  <c r="P441" i="17"/>
  <c r="K442" i="17"/>
  <c r="M442" i="17"/>
  <c r="N442" i="17" s="1"/>
  <c r="O442" i="17"/>
  <c r="P442" i="17"/>
  <c r="M443" i="17"/>
  <c r="N443" i="17" s="1"/>
  <c r="O443" i="17"/>
  <c r="P443" i="17"/>
  <c r="K444" i="17"/>
  <c r="M444" i="17"/>
  <c r="N444" i="17" s="1"/>
  <c r="O444" i="17"/>
  <c r="P444" i="17"/>
  <c r="D445" i="17"/>
  <c r="P445" i="17" s="1"/>
  <c r="K445" i="17"/>
  <c r="M445" i="17"/>
  <c r="N445" i="17" s="1"/>
  <c r="O445" i="17"/>
  <c r="D446" i="17"/>
  <c r="P446" i="17" s="1"/>
  <c r="K446" i="17"/>
  <c r="M446" i="17"/>
  <c r="N446" i="17" s="1"/>
  <c r="O446" i="17"/>
  <c r="D447" i="17"/>
  <c r="P447" i="17" s="1"/>
  <c r="K447" i="17"/>
  <c r="M447" i="17"/>
  <c r="N447" i="17" s="1"/>
  <c r="O447" i="17"/>
  <c r="D448" i="17"/>
  <c r="P448" i="17" s="1"/>
  <c r="K448" i="17"/>
  <c r="M448" i="17"/>
  <c r="N448" i="17" s="1"/>
  <c r="O448" i="17"/>
  <c r="D449" i="17"/>
  <c r="P449" i="17" s="1"/>
  <c r="K449" i="17"/>
  <c r="M449" i="17"/>
  <c r="N449" i="17" s="1"/>
  <c r="O449" i="17"/>
  <c r="K450" i="17"/>
  <c r="M450" i="17"/>
  <c r="N450" i="17" s="1"/>
  <c r="O450" i="17"/>
  <c r="P450" i="17"/>
  <c r="K451" i="17"/>
  <c r="M451" i="17"/>
  <c r="N451" i="17" s="1"/>
  <c r="O451" i="17"/>
  <c r="P451" i="17"/>
  <c r="K452" i="17"/>
  <c r="M452" i="17"/>
  <c r="N452" i="17" s="1"/>
  <c r="O452" i="17"/>
  <c r="P452" i="17"/>
  <c r="K453" i="17"/>
  <c r="M453" i="17"/>
  <c r="N453" i="17" s="1"/>
  <c r="O453" i="17"/>
  <c r="P453" i="17"/>
  <c r="K454" i="17"/>
  <c r="M454" i="17"/>
  <c r="N454" i="17" s="1"/>
  <c r="O454" i="17"/>
  <c r="P454" i="17"/>
  <c r="D455" i="17"/>
  <c r="P455" i="17" s="1"/>
  <c r="K455" i="17"/>
  <c r="M455" i="17"/>
  <c r="N455" i="17" s="1"/>
  <c r="O455" i="17"/>
  <c r="D456" i="17"/>
  <c r="P456" i="17" s="1"/>
  <c r="K456" i="17"/>
  <c r="M456" i="17"/>
  <c r="N456" i="17" s="1"/>
  <c r="O456" i="17"/>
  <c r="D457" i="17"/>
  <c r="P457" i="17" s="1"/>
  <c r="K457" i="17"/>
  <c r="M457" i="17"/>
  <c r="N457" i="17" s="1"/>
  <c r="O457" i="17"/>
  <c r="D458" i="17"/>
  <c r="P458" i="17" s="1"/>
  <c r="K458" i="17"/>
  <c r="M458" i="17"/>
  <c r="N458" i="17" s="1"/>
  <c r="O458" i="17"/>
  <c r="D459" i="17"/>
  <c r="P459" i="17" s="1"/>
  <c r="K459" i="17"/>
  <c r="M459" i="17"/>
  <c r="N459" i="17" s="1"/>
  <c r="O459" i="17"/>
  <c r="D460" i="17"/>
  <c r="P460" i="17" s="1"/>
  <c r="K460" i="17"/>
  <c r="M460" i="17"/>
  <c r="N460" i="17" s="1"/>
  <c r="O460" i="17"/>
  <c r="D461" i="17"/>
  <c r="P461" i="17" s="1"/>
  <c r="K461" i="17"/>
  <c r="M461" i="17"/>
  <c r="N461" i="17" s="1"/>
  <c r="O461" i="17"/>
  <c r="D462" i="17"/>
  <c r="P462" i="17" s="1"/>
  <c r="K462" i="17"/>
  <c r="M462" i="17"/>
  <c r="N462" i="17" s="1"/>
  <c r="O462" i="17"/>
  <c r="D463" i="17"/>
  <c r="P463" i="17" s="1"/>
  <c r="K463" i="17"/>
  <c r="M463" i="17"/>
  <c r="N463" i="17" s="1"/>
  <c r="O463" i="17"/>
  <c r="D464" i="17"/>
  <c r="P464" i="17" s="1"/>
  <c r="K464" i="17"/>
  <c r="M464" i="17"/>
  <c r="N464" i="17" s="1"/>
  <c r="O464" i="17"/>
  <c r="D465" i="17"/>
  <c r="P465" i="17" s="1"/>
  <c r="K465" i="17"/>
  <c r="M465" i="17"/>
  <c r="N465" i="17" s="1"/>
  <c r="O465" i="17"/>
  <c r="D466" i="17"/>
  <c r="P466" i="17" s="1"/>
  <c r="K466" i="17"/>
  <c r="M466" i="17"/>
  <c r="N466" i="17" s="1"/>
  <c r="O466" i="17"/>
  <c r="D467" i="17"/>
  <c r="P467" i="17" s="1"/>
  <c r="K467" i="17"/>
  <c r="M467" i="17"/>
  <c r="N467" i="17" s="1"/>
  <c r="O467" i="17"/>
  <c r="D468" i="17"/>
  <c r="P468" i="17" s="1"/>
  <c r="K468" i="17"/>
  <c r="M468" i="17"/>
  <c r="N468" i="17" s="1"/>
  <c r="O468" i="17"/>
  <c r="D469" i="17"/>
  <c r="P469" i="17" s="1"/>
  <c r="K469" i="17"/>
  <c r="M469" i="17"/>
  <c r="N469" i="17" s="1"/>
  <c r="O469" i="17"/>
  <c r="D470" i="17"/>
  <c r="P470" i="17" s="1"/>
  <c r="K470" i="17"/>
  <c r="M470" i="17"/>
  <c r="N470" i="17" s="1"/>
  <c r="O470" i="17"/>
  <c r="K471" i="17"/>
  <c r="M471" i="17"/>
  <c r="N471" i="17" s="1"/>
  <c r="O471" i="17"/>
  <c r="P471" i="17"/>
  <c r="K472" i="17"/>
  <c r="M472" i="17"/>
  <c r="N472" i="17" s="1"/>
  <c r="O472" i="17"/>
  <c r="P472" i="17"/>
  <c r="K473" i="17"/>
  <c r="M473" i="17"/>
  <c r="N473" i="17" s="1"/>
  <c r="O473" i="17"/>
  <c r="P473" i="17"/>
  <c r="K474" i="17"/>
  <c r="M474" i="17"/>
  <c r="N474" i="17" s="1"/>
  <c r="O474" i="17"/>
  <c r="P474" i="17"/>
  <c r="D475" i="17"/>
  <c r="P475" i="17" s="1"/>
  <c r="K475" i="17"/>
  <c r="M475" i="17"/>
  <c r="N475" i="17" s="1"/>
  <c r="O475" i="17"/>
  <c r="D476" i="17"/>
  <c r="P476" i="17" s="1"/>
  <c r="K476" i="17"/>
  <c r="M476" i="17"/>
  <c r="N476" i="17" s="1"/>
  <c r="O476" i="17"/>
  <c r="D477" i="17"/>
  <c r="P477" i="17" s="1"/>
  <c r="K477" i="17"/>
  <c r="M477" i="17"/>
  <c r="N477" i="17" s="1"/>
  <c r="O477" i="17"/>
  <c r="D478" i="17"/>
  <c r="P478" i="17" s="1"/>
  <c r="K478" i="17"/>
  <c r="M478" i="17"/>
  <c r="N478" i="17" s="1"/>
  <c r="O478" i="17"/>
  <c r="D479" i="17"/>
  <c r="P479" i="17" s="1"/>
  <c r="K479" i="17"/>
  <c r="M479" i="17"/>
  <c r="N479" i="17" s="1"/>
  <c r="O479" i="17"/>
  <c r="D480" i="17"/>
  <c r="P480" i="17" s="1"/>
  <c r="K480" i="17"/>
  <c r="M480" i="17"/>
  <c r="N480" i="17" s="1"/>
  <c r="O480" i="17"/>
  <c r="D481" i="17"/>
  <c r="P481" i="17" s="1"/>
  <c r="K481" i="17"/>
  <c r="M481" i="17"/>
  <c r="N481" i="17" s="1"/>
  <c r="O481" i="17"/>
  <c r="D482" i="17"/>
  <c r="P482" i="17" s="1"/>
  <c r="K482" i="17"/>
  <c r="M482" i="17"/>
  <c r="N482" i="17" s="1"/>
  <c r="O482" i="17"/>
  <c r="D483" i="17"/>
  <c r="P483" i="17" s="1"/>
  <c r="K483" i="17"/>
  <c r="M483" i="17"/>
  <c r="N483" i="17" s="1"/>
  <c r="O483" i="17"/>
  <c r="D484" i="17"/>
  <c r="P484" i="17" s="1"/>
  <c r="K484" i="17"/>
  <c r="M484" i="17"/>
  <c r="N484" i="17" s="1"/>
  <c r="O484" i="17"/>
  <c r="D485" i="17"/>
  <c r="P485" i="17" s="1"/>
  <c r="K485" i="17"/>
  <c r="M485" i="17"/>
  <c r="N485" i="17" s="1"/>
  <c r="O485" i="17"/>
  <c r="D486" i="17"/>
  <c r="P486" i="17" s="1"/>
  <c r="K486" i="17"/>
  <c r="M486" i="17"/>
  <c r="N486" i="17" s="1"/>
  <c r="O486" i="17"/>
  <c r="D487" i="17"/>
  <c r="P487" i="17" s="1"/>
  <c r="K487" i="17"/>
  <c r="M487" i="17"/>
  <c r="N487" i="17" s="1"/>
  <c r="O487" i="17"/>
  <c r="K488" i="17"/>
  <c r="M488" i="17"/>
  <c r="N488" i="17" s="1"/>
  <c r="O488" i="17"/>
  <c r="P488" i="17"/>
  <c r="K489" i="17"/>
  <c r="M489" i="17"/>
  <c r="N489" i="17" s="1"/>
  <c r="O489" i="17"/>
  <c r="P489" i="17"/>
  <c r="K490" i="17"/>
  <c r="M490" i="17"/>
  <c r="N490" i="17" s="1"/>
  <c r="O490" i="17"/>
  <c r="P490" i="17"/>
  <c r="K491" i="17"/>
  <c r="M491" i="17"/>
  <c r="N491" i="17" s="1"/>
  <c r="O491" i="17"/>
  <c r="P491" i="17"/>
  <c r="D492" i="17"/>
  <c r="P492" i="17" s="1"/>
  <c r="K492" i="17"/>
  <c r="M492" i="17"/>
  <c r="N492" i="17" s="1"/>
  <c r="O492" i="17"/>
  <c r="D493" i="17"/>
  <c r="P493" i="17" s="1"/>
  <c r="K493" i="17"/>
  <c r="M493" i="17"/>
  <c r="N493" i="17" s="1"/>
  <c r="O493" i="17"/>
  <c r="D494" i="17"/>
  <c r="P494" i="17" s="1"/>
  <c r="K494" i="17"/>
  <c r="M494" i="17"/>
  <c r="N494" i="17" s="1"/>
  <c r="O494" i="17"/>
  <c r="D495" i="17"/>
  <c r="P495" i="17" s="1"/>
  <c r="K495" i="17"/>
  <c r="M495" i="17"/>
  <c r="N495" i="17" s="1"/>
  <c r="O495" i="17"/>
  <c r="D496" i="17"/>
  <c r="P496" i="17" s="1"/>
  <c r="K496" i="17"/>
  <c r="M496" i="17"/>
  <c r="N496" i="17" s="1"/>
  <c r="O496" i="17"/>
  <c r="D497" i="17"/>
  <c r="P497" i="17" s="1"/>
  <c r="K497" i="17"/>
  <c r="M497" i="17"/>
  <c r="N497" i="17" s="1"/>
  <c r="O497" i="17"/>
  <c r="D498" i="17"/>
  <c r="P498" i="17" s="1"/>
  <c r="K498" i="17"/>
  <c r="M498" i="17"/>
  <c r="N498" i="17" s="1"/>
  <c r="O498" i="17"/>
  <c r="D499" i="17"/>
  <c r="P499" i="17" s="1"/>
  <c r="K499" i="17"/>
  <c r="M499" i="17"/>
  <c r="N499" i="17" s="1"/>
  <c r="O499" i="17"/>
  <c r="D500" i="17"/>
  <c r="P500" i="17" s="1"/>
  <c r="K500" i="17"/>
  <c r="M500" i="17"/>
  <c r="N500" i="17" s="1"/>
  <c r="O500" i="17"/>
  <c r="D501" i="17"/>
  <c r="P501" i="17" s="1"/>
  <c r="K501" i="17"/>
  <c r="M501" i="17"/>
  <c r="N501" i="17" s="1"/>
  <c r="O501" i="17"/>
  <c r="D502" i="17"/>
  <c r="P502" i="17" s="1"/>
  <c r="K502" i="17"/>
  <c r="M502" i="17"/>
  <c r="N502" i="17" s="1"/>
  <c r="O502" i="17"/>
  <c r="D503" i="17"/>
  <c r="P503" i="17" s="1"/>
  <c r="K503" i="17"/>
  <c r="M503" i="17"/>
  <c r="N503" i="17" s="1"/>
  <c r="O503" i="17"/>
  <c r="D504" i="17"/>
  <c r="P504" i="17" s="1"/>
  <c r="K504" i="17"/>
  <c r="M504" i="17"/>
  <c r="N504" i="17" s="1"/>
  <c r="O504" i="17"/>
  <c r="D505" i="17"/>
  <c r="P505" i="17" s="1"/>
  <c r="K505" i="17"/>
  <c r="M505" i="17"/>
  <c r="N505" i="17" s="1"/>
  <c r="O505" i="17"/>
  <c r="D506" i="17"/>
  <c r="P506" i="17" s="1"/>
  <c r="K506" i="17"/>
  <c r="M506" i="17"/>
  <c r="N506" i="17" s="1"/>
  <c r="O506" i="17"/>
  <c r="D507" i="17"/>
  <c r="P507" i="17" s="1"/>
  <c r="K507" i="17"/>
  <c r="M507" i="17"/>
  <c r="N507" i="17" s="1"/>
  <c r="O507" i="17"/>
  <c r="D508" i="17"/>
  <c r="P508" i="17" s="1"/>
  <c r="K508" i="17"/>
  <c r="M508" i="17"/>
  <c r="N508" i="17" s="1"/>
  <c r="O508" i="17"/>
  <c r="D509" i="17"/>
  <c r="P509" i="17" s="1"/>
  <c r="K509" i="17"/>
  <c r="M509" i="17"/>
  <c r="N509" i="17" s="1"/>
  <c r="O509" i="17"/>
  <c r="D510" i="17"/>
  <c r="P510" i="17" s="1"/>
  <c r="K510" i="17"/>
  <c r="M510" i="17"/>
  <c r="N510" i="17" s="1"/>
  <c r="O510" i="17"/>
  <c r="D511" i="17"/>
  <c r="P511" i="17" s="1"/>
  <c r="K511" i="17"/>
  <c r="M511" i="17"/>
  <c r="N511" i="17" s="1"/>
  <c r="O511" i="17"/>
  <c r="D512" i="17"/>
  <c r="P512" i="17" s="1"/>
  <c r="K512" i="17"/>
  <c r="M512" i="17"/>
  <c r="N512" i="17" s="1"/>
  <c r="O512" i="17"/>
  <c r="D513" i="17"/>
  <c r="P513" i="17" s="1"/>
  <c r="K513" i="17"/>
  <c r="M513" i="17"/>
  <c r="N513" i="17" s="1"/>
  <c r="O513" i="17"/>
  <c r="D514" i="17"/>
  <c r="P514" i="17" s="1"/>
  <c r="K514" i="17"/>
  <c r="M514" i="17"/>
  <c r="N514" i="17" s="1"/>
  <c r="O514" i="17"/>
  <c r="D515" i="17"/>
  <c r="P515" i="17" s="1"/>
  <c r="K515" i="17"/>
  <c r="M515" i="17"/>
  <c r="N515" i="17" s="1"/>
  <c r="O515" i="17"/>
  <c r="D516" i="17"/>
  <c r="P516" i="17" s="1"/>
  <c r="K516" i="17"/>
  <c r="M516" i="17"/>
  <c r="N516" i="17" s="1"/>
  <c r="O516" i="17"/>
  <c r="D517" i="17"/>
  <c r="P517" i="17" s="1"/>
  <c r="K517" i="17"/>
  <c r="M517" i="17"/>
  <c r="N517" i="17" s="1"/>
  <c r="O517" i="17"/>
  <c r="D518" i="17"/>
  <c r="P518" i="17" s="1"/>
  <c r="K518" i="17"/>
  <c r="M518" i="17"/>
  <c r="N518" i="17" s="1"/>
  <c r="O518" i="17"/>
  <c r="D519" i="17"/>
  <c r="P519" i="17" s="1"/>
  <c r="K519" i="17"/>
  <c r="M519" i="17"/>
  <c r="N519" i="17" s="1"/>
  <c r="O519" i="17"/>
  <c r="D520" i="17"/>
  <c r="P520" i="17" s="1"/>
  <c r="K520" i="17"/>
  <c r="M520" i="17"/>
  <c r="N520" i="17" s="1"/>
  <c r="O520" i="17"/>
  <c r="D521" i="17"/>
  <c r="P521" i="17" s="1"/>
  <c r="K521" i="17"/>
  <c r="M521" i="17"/>
  <c r="N521" i="17" s="1"/>
  <c r="O521" i="17"/>
  <c r="D522" i="17"/>
  <c r="P522" i="17" s="1"/>
  <c r="K522" i="17"/>
  <c r="M522" i="17"/>
  <c r="N522" i="17" s="1"/>
  <c r="O522" i="17"/>
  <c r="D523" i="17"/>
  <c r="P523" i="17" s="1"/>
  <c r="K523" i="17"/>
  <c r="M523" i="17"/>
  <c r="N523" i="17" s="1"/>
  <c r="O523" i="17"/>
  <c r="D524" i="17"/>
  <c r="P524" i="17" s="1"/>
  <c r="K524" i="17"/>
  <c r="M524" i="17"/>
  <c r="N524" i="17" s="1"/>
  <c r="O524" i="17"/>
  <c r="D525" i="17"/>
  <c r="P525" i="17" s="1"/>
  <c r="K525" i="17"/>
  <c r="M525" i="17"/>
  <c r="N525" i="17" s="1"/>
  <c r="O525" i="17"/>
  <c r="D526" i="17"/>
  <c r="P526" i="17" s="1"/>
  <c r="K526" i="17"/>
  <c r="M526" i="17"/>
  <c r="N526" i="17" s="1"/>
  <c r="O526" i="17"/>
  <c r="D527" i="17"/>
  <c r="P527" i="17" s="1"/>
  <c r="K527" i="17"/>
  <c r="M527" i="17"/>
  <c r="N527" i="17" s="1"/>
  <c r="O527" i="17"/>
  <c r="D528" i="17"/>
  <c r="P528" i="17" s="1"/>
  <c r="K528" i="17"/>
  <c r="M528" i="17"/>
  <c r="N528" i="17" s="1"/>
  <c r="O528" i="17"/>
  <c r="D529" i="17"/>
  <c r="P529" i="17" s="1"/>
  <c r="K529" i="17"/>
  <c r="M529" i="17"/>
  <c r="N529" i="17" s="1"/>
  <c r="O529" i="17"/>
  <c r="D530" i="17"/>
  <c r="P530" i="17" s="1"/>
  <c r="K530" i="17"/>
  <c r="M530" i="17"/>
  <c r="N530" i="17" s="1"/>
  <c r="O530" i="17"/>
  <c r="D531" i="17"/>
  <c r="P531" i="17" s="1"/>
  <c r="K531" i="17"/>
  <c r="M531" i="17"/>
  <c r="N531" i="17" s="1"/>
  <c r="O531" i="17"/>
  <c r="D532" i="17"/>
  <c r="P532" i="17" s="1"/>
  <c r="K532" i="17"/>
  <c r="M532" i="17"/>
  <c r="N532" i="17" s="1"/>
  <c r="O532" i="17"/>
  <c r="D533" i="17"/>
  <c r="P533" i="17" s="1"/>
  <c r="K533" i="17"/>
  <c r="M533" i="17"/>
  <c r="N533" i="17" s="1"/>
  <c r="O533" i="17"/>
  <c r="D534" i="17"/>
  <c r="P534" i="17" s="1"/>
  <c r="K534" i="17"/>
  <c r="M534" i="17"/>
  <c r="N534" i="17" s="1"/>
  <c r="O534" i="17"/>
  <c r="D535" i="17"/>
  <c r="P535" i="17" s="1"/>
  <c r="K535" i="17"/>
  <c r="M535" i="17"/>
  <c r="N535" i="17" s="1"/>
  <c r="O535" i="17"/>
  <c r="D536" i="17"/>
  <c r="P536" i="17" s="1"/>
  <c r="K536" i="17"/>
  <c r="M536" i="17"/>
  <c r="N536" i="17" s="1"/>
  <c r="O536" i="17"/>
  <c r="D537" i="17"/>
  <c r="P537" i="17" s="1"/>
  <c r="K537" i="17"/>
  <c r="M537" i="17"/>
  <c r="N537" i="17" s="1"/>
  <c r="O537" i="17"/>
  <c r="D538" i="17"/>
  <c r="P538" i="17" s="1"/>
  <c r="K538" i="17"/>
  <c r="M538" i="17"/>
  <c r="N538" i="17" s="1"/>
  <c r="O538" i="17"/>
  <c r="D539" i="17"/>
  <c r="P539" i="17" s="1"/>
  <c r="K539" i="17"/>
  <c r="M539" i="17"/>
  <c r="N539" i="17" s="1"/>
  <c r="O539" i="17"/>
  <c r="D540" i="17"/>
  <c r="P540" i="17" s="1"/>
  <c r="K540" i="17"/>
  <c r="M540" i="17"/>
  <c r="N540" i="17" s="1"/>
  <c r="O540" i="17"/>
  <c r="D541" i="17"/>
  <c r="P541" i="17" s="1"/>
  <c r="K541" i="17"/>
  <c r="M541" i="17"/>
  <c r="N541" i="17" s="1"/>
  <c r="O541" i="17"/>
  <c r="D542" i="17"/>
  <c r="P542" i="17" s="1"/>
  <c r="K542" i="17"/>
  <c r="M542" i="17"/>
  <c r="N542" i="17" s="1"/>
  <c r="O542" i="17"/>
  <c r="D543" i="17"/>
  <c r="P543" i="17" s="1"/>
  <c r="K543" i="17"/>
  <c r="M543" i="17"/>
  <c r="N543" i="17" s="1"/>
  <c r="O543" i="17"/>
  <c r="D544" i="17"/>
  <c r="P544" i="17" s="1"/>
  <c r="K544" i="17"/>
  <c r="M544" i="17"/>
  <c r="N544" i="17" s="1"/>
  <c r="O544" i="17"/>
  <c r="P545" i="17"/>
  <c r="K545" i="17"/>
  <c r="M545" i="17"/>
  <c r="N545" i="17" s="1"/>
  <c r="O545" i="17"/>
  <c r="P546" i="17"/>
  <c r="K546" i="17"/>
  <c r="M546" i="17"/>
  <c r="N546" i="17" s="1"/>
  <c r="O546" i="17"/>
  <c r="K547" i="17"/>
  <c r="M547" i="17"/>
  <c r="N547" i="17" s="1"/>
  <c r="O547" i="17"/>
  <c r="P547" i="17"/>
  <c r="D548" i="17"/>
  <c r="P548" i="17" s="1"/>
  <c r="K548" i="17"/>
  <c r="M548" i="17"/>
  <c r="N548" i="17" s="1"/>
  <c r="O548" i="17"/>
  <c r="D549" i="17"/>
  <c r="P549" i="17" s="1"/>
  <c r="K549" i="17"/>
  <c r="M549" i="17"/>
  <c r="N549" i="17" s="1"/>
  <c r="O549" i="17"/>
  <c r="D550" i="17"/>
  <c r="P550" i="17" s="1"/>
  <c r="K550" i="17"/>
  <c r="M550" i="17"/>
  <c r="N550" i="17" s="1"/>
  <c r="O550" i="17"/>
  <c r="D551" i="17"/>
  <c r="P551" i="17" s="1"/>
  <c r="K551" i="17"/>
  <c r="M551" i="17"/>
  <c r="N551" i="17" s="1"/>
  <c r="O551" i="17"/>
  <c r="K229" i="19"/>
  <c r="L229" i="19" s="1"/>
  <c r="K230" i="19"/>
  <c r="L230" i="19" s="1"/>
  <c r="K231" i="19"/>
  <c r="L231" i="19"/>
  <c r="K232" i="19"/>
  <c r="L232" i="19"/>
  <c r="K233" i="19"/>
  <c r="L233" i="19" s="1"/>
  <c r="K234" i="19"/>
  <c r="L234" i="19" s="1"/>
  <c r="C230" i="19"/>
  <c r="C231" i="19"/>
  <c r="C232" i="19"/>
  <c r="C233" i="19"/>
  <c r="C234" i="19"/>
  <c r="C235" i="19"/>
  <c r="C236" i="19"/>
  <c r="E231" i="19"/>
  <c r="E232" i="19"/>
  <c r="E234" i="19"/>
  <c r="E235" i="19"/>
  <c r="E236" i="19"/>
  <c r="K228" i="19"/>
  <c r="L228" i="19" s="1"/>
  <c r="K227" i="19"/>
  <c r="L227" i="19" s="1"/>
  <c r="K226" i="19"/>
  <c r="E226" i="19" s="1"/>
  <c r="K225" i="19"/>
  <c r="E225" i="19" s="1"/>
  <c r="K224" i="19"/>
  <c r="L224" i="19" s="1"/>
  <c r="C224" i="19"/>
  <c r="C225" i="19"/>
  <c r="C226" i="19"/>
  <c r="C227" i="19"/>
  <c r="C228" i="19"/>
  <c r="C229" i="19"/>
  <c r="E227" i="19"/>
  <c r="E228" i="19"/>
  <c r="E229" i="19"/>
  <c r="K218" i="19"/>
  <c r="L218" i="19" s="1"/>
  <c r="K219" i="19"/>
  <c r="L219" i="19"/>
  <c r="K220" i="19"/>
  <c r="E220" i="19" s="1"/>
  <c r="K221" i="19"/>
  <c r="E221" i="19" s="1"/>
  <c r="L221" i="19"/>
  <c r="K222" i="19"/>
  <c r="L222" i="19" s="1"/>
  <c r="K223" i="19"/>
  <c r="L223" i="19"/>
  <c r="C217" i="19"/>
  <c r="C218" i="19"/>
  <c r="C219" i="19"/>
  <c r="E219" i="19"/>
  <c r="C220" i="19"/>
  <c r="C221" i="19"/>
  <c r="C222" i="19"/>
  <c r="C223" i="19"/>
  <c r="E223" i="19"/>
  <c r="K212" i="19"/>
  <c r="L212" i="19" s="1"/>
  <c r="K213" i="19"/>
  <c r="L213" i="19" s="1"/>
  <c r="K214" i="19"/>
  <c r="L214" i="19"/>
  <c r="K215" i="19"/>
  <c r="L215" i="19" s="1"/>
  <c r="K216" i="19"/>
  <c r="L216" i="19" s="1"/>
  <c r="K217" i="19"/>
  <c r="L217" i="19" s="1"/>
  <c r="C214" i="19"/>
  <c r="C215" i="19"/>
  <c r="C216" i="19"/>
  <c r="E214" i="19"/>
  <c r="C89" i="19"/>
  <c r="C138" i="19"/>
  <c r="C168" i="19"/>
  <c r="Q570" i="17" l="1"/>
  <c r="D332" i="17"/>
  <c r="P332" i="17" s="1"/>
  <c r="D310" i="17"/>
  <c r="D166" i="17"/>
  <c r="P166" i="17" s="1"/>
  <c r="D307" i="17"/>
  <c r="P307" i="17" s="1"/>
  <c r="D186" i="17"/>
  <c r="P186" i="17" s="1"/>
  <c r="Q573" i="17"/>
  <c r="Q572" i="17"/>
  <c r="Q571" i="17"/>
  <c r="D163" i="17"/>
  <c r="P163" i="17" s="1"/>
  <c r="D399" i="17"/>
  <c r="P399" i="17" s="1"/>
  <c r="D217" i="17"/>
  <c r="P217" i="17" s="1"/>
  <c r="Q565" i="17"/>
  <c r="Q566" i="17"/>
  <c r="Q563" i="17"/>
  <c r="Q561" i="17"/>
  <c r="Q564" i="17"/>
  <c r="Q562" i="17"/>
  <c r="Q568" i="17"/>
  <c r="Q560" i="17"/>
  <c r="Q567" i="17"/>
  <c r="Q569" i="17"/>
  <c r="Q419" i="17"/>
  <c r="D309" i="17"/>
  <c r="D294" i="17"/>
  <c r="P294" i="17" s="1"/>
  <c r="Q415" i="17"/>
  <c r="D296" i="17"/>
  <c r="D229" i="17"/>
  <c r="P229" i="17" s="1"/>
  <c r="D224" i="17"/>
  <c r="P224" i="17" s="1"/>
  <c r="D398" i="17"/>
  <c r="P398" i="17" s="1"/>
  <c r="D351" i="17"/>
  <c r="P351" i="17" s="1"/>
  <c r="D343" i="17"/>
  <c r="P343" i="17" s="1"/>
  <c r="D216" i="17"/>
  <c r="P216" i="17" s="1"/>
  <c r="Q409" i="17"/>
  <c r="Q421" i="17"/>
  <c r="D396" i="17"/>
  <c r="P396" i="17" s="1"/>
  <c r="D392" i="17"/>
  <c r="P392" i="17" s="1"/>
  <c r="D384" i="17"/>
  <c r="P384" i="17" s="1"/>
  <c r="D380" i="17"/>
  <c r="P380" i="17" s="1"/>
  <c r="D381" i="17"/>
  <c r="P381" i="17" s="1"/>
  <c r="D370" i="17"/>
  <c r="P370" i="17" s="1"/>
  <c r="D209" i="17"/>
  <c r="P209" i="17" s="1"/>
  <c r="D195" i="17"/>
  <c r="P195" i="17" s="1"/>
  <c r="D193" i="17"/>
  <c r="P193" i="17" s="1"/>
  <c r="Q558" i="17"/>
  <c r="Q552" i="17"/>
  <c r="Q559" i="17"/>
  <c r="Q557" i="17"/>
  <c r="Q556" i="17"/>
  <c r="Q555" i="17"/>
  <c r="Q554" i="17"/>
  <c r="Q553" i="17"/>
  <c r="D290" i="17"/>
  <c r="P290" i="17" s="1"/>
  <c r="D286" i="17"/>
  <c r="P286" i="17" s="1"/>
  <c r="D211" i="17"/>
  <c r="P211" i="17" s="1"/>
  <c r="D148" i="17"/>
  <c r="P148" i="17" s="1"/>
  <c r="Q431" i="17"/>
  <c r="Q427" i="17"/>
  <c r="Q423" i="17"/>
  <c r="D395" i="17"/>
  <c r="P395" i="17" s="1"/>
  <c r="D394" i="17"/>
  <c r="P394" i="17" s="1"/>
  <c r="D378" i="17"/>
  <c r="P378" i="17" s="1"/>
  <c r="D376" i="17"/>
  <c r="P376" i="17" s="1"/>
  <c r="D366" i="17"/>
  <c r="P366" i="17" s="1"/>
  <c r="D363" i="17"/>
  <c r="P363" i="17" s="1"/>
  <c r="D358" i="17"/>
  <c r="P358" i="17" s="1"/>
  <c r="Q358" i="17" s="1"/>
  <c r="D354" i="17"/>
  <c r="P354" i="17" s="1"/>
  <c r="D331" i="17"/>
  <c r="P331" i="17" s="1"/>
  <c r="D328" i="17"/>
  <c r="P328" i="17" s="1"/>
  <c r="D323" i="17"/>
  <c r="P323" i="17" s="1"/>
  <c r="D320" i="17"/>
  <c r="P320" i="17" s="1"/>
  <c r="D315" i="17"/>
  <c r="P315" i="17" s="1"/>
  <c r="D297" i="17"/>
  <c r="Q249" i="17"/>
  <c r="D203" i="17"/>
  <c r="P203" i="17" s="1"/>
  <c r="Q125" i="17"/>
  <c r="D393" i="17"/>
  <c r="P393" i="17" s="1"/>
  <c r="D389" i="17"/>
  <c r="P389" i="17" s="1"/>
  <c r="D388" i="17"/>
  <c r="P388" i="17" s="1"/>
  <c r="D350" i="17"/>
  <c r="P350" i="17" s="1"/>
  <c r="D347" i="17"/>
  <c r="P347" i="17" s="1"/>
  <c r="D311" i="17"/>
  <c r="D306" i="17"/>
  <c r="P306" i="17" s="1"/>
  <c r="D303" i="17"/>
  <c r="P303" i="17" s="1"/>
  <c r="Q268" i="17"/>
  <c r="Q260" i="17"/>
  <c r="D111" i="17"/>
  <c r="P111" i="17" s="1"/>
  <c r="D106" i="17"/>
  <c r="P106" i="17" s="1"/>
  <c r="D103" i="17"/>
  <c r="P103" i="17" s="1"/>
  <c r="D98" i="17"/>
  <c r="P98" i="17" s="1"/>
  <c r="D95" i="17"/>
  <c r="P95" i="17" s="1"/>
  <c r="D90" i="17"/>
  <c r="P90" i="17" s="1"/>
  <c r="D82" i="17"/>
  <c r="P82" i="17" s="1"/>
  <c r="D81" i="17"/>
  <c r="P81" i="17" s="1"/>
  <c r="D76" i="17"/>
  <c r="P76" i="17" s="1"/>
  <c r="D72" i="17"/>
  <c r="P72" i="17" s="1"/>
  <c r="D68" i="17"/>
  <c r="P68" i="17" s="1"/>
  <c r="D64" i="17"/>
  <c r="P64" i="17" s="1"/>
  <c r="D60" i="17"/>
  <c r="P60" i="17" s="1"/>
  <c r="Q471" i="17"/>
  <c r="Q451" i="17"/>
  <c r="Q412" i="17"/>
  <c r="D383" i="17"/>
  <c r="P383" i="17" s="1"/>
  <c r="D342" i="17"/>
  <c r="P342" i="17" s="1"/>
  <c r="D339" i="17"/>
  <c r="P339" i="17" s="1"/>
  <c r="D298" i="17"/>
  <c r="D282" i="17"/>
  <c r="P282" i="17" s="1"/>
  <c r="D276" i="17"/>
  <c r="P276" i="17" s="1"/>
  <c r="D275" i="17"/>
  <c r="P275" i="17" s="1"/>
  <c r="D273" i="17"/>
  <c r="P273" i="17" s="1"/>
  <c r="Q236" i="17"/>
  <c r="D221" i="17"/>
  <c r="P221" i="17" s="1"/>
  <c r="Q115" i="17"/>
  <c r="D44" i="17"/>
  <c r="D39" i="17"/>
  <c r="P39" i="17" s="1"/>
  <c r="D293" i="17"/>
  <c r="P293" i="17" s="1"/>
  <c r="D289" i="17"/>
  <c r="P289" i="17" s="1"/>
  <c r="D291" i="17"/>
  <c r="P291" i="17" s="1"/>
  <c r="D213" i="17"/>
  <c r="P213" i="17" s="1"/>
  <c r="D144" i="17"/>
  <c r="P144" i="17" s="1"/>
  <c r="D401" i="17"/>
  <c r="D377" i="17"/>
  <c r="P377" i="17" s="1"/>
  <c r="D374" i="17"/>
  <c r="P374" i="17" s="1"/>
  <c r="D369" i="17"/>
  <c r="P369" i="17" s="1"/>
  <c r="D365" i="17"/>
  <c r="P365" i="17" s="1"/>
  <c r="D361" i="17"/>
  <c r="P361" i="17" s="1"/>
  <c r="D357" i="17"/>
  <c r="P357" i="17" s="1"/>
  <c r="D353" i="17"/>
  <c r="P353" i="17" s="1"/>
  <c r="Q353" i="17" s="1"/>
  <c r="D330" i="17"/>
  <c r="P330" i="17" s="1"/>
  <c r="D326" i="17"/>
  <c r="P326" i="17" s="1"/>
  <c r="D322" i="17"/>
  <c r="P322" i="17" s="1"/>
  <c r="D318" i="17"/>
  <c r="P318" i="17" s="1"/>
  <c r="D314" i="17"/>
  <c r="P314" i="17" s="1"/>
  <c r="Q314" i="17" s="1"/>
  <c r="Q245" i="17"/>
  <c r="D208" i="17"/>
  <c r="P208" i="17" s="1"/>
  <c r="D204" i="17"/>
  <c r="P204" i="17" s="1"/>
  <c r="D200" i="17"/>
  <c r="P200" i="17" s="1"/>
  <c r="D197" i="17"/>
  <c r="P197" i="17" s="1"/>
  <c r="D147" i="17"/>
  <c r="D386" i="17"/>
  <c r="P386" i="17" s="1"/>
  <c r="D349" i="17"/>
  <c r="P349" i="17" s="1"/>
  <c r="D345" i="17"/>
  <c r="P345" i="17" s="1"/>
  <c r="D305" i="17"/>
  <c r="P305" i="17" s="1"/>
  <c r="D301" i="17"/>
  <c r="P301" i="17" s="1"/>
  <c r="D300" i="17"/>
  <c r="P300" i="17" s="1"/>
  <c r="Q300" i="17" s="1"/>
  <c r="D191" i="17"/>
  <c r="P191" i="17" s="1"/>
  <c r="D93" i="17"/>
  <c r="P93" i="17" s="1"/>
  <c r="D87" i="17"/>
  <c r="P87" i="17" s="1"/>
  <c r="D83" i="17"/>
  <c r="P83" i="17" s="1"/>
  <c r="D75" i="17"/>
  <c r="P75" i="17" s="1"/>
  <c r="D71" i="17"/>
  <c r="P71" i="17" s="1"/>
  <c r="D70" i="17"/>
  <c r="P70" i="17" s="1"/>
  <c r="Q70" i="17" s="1"/>
  <c r="D63" i="17"/>
  <c r="P63" i="17" s="1"/>
  <c r="D51" i="17"/>
  <c r="P51" i="17" s="1"/>
  <c r="Q407" i="17"/>
  <c r="Q405" i="17"/>
  <c r="D382" i="17"/>
  <c r="P382" i="17" s="1"/>
  <c r="Q382" i="17" s="1"/>
  <c r="D341" i="17"/>
  <c r="P341" i="17" s="1"/>
  <c r="D337" i="17"/>
  <c r="P337" i="17" s="1"/>
  <c r="D336" i="17"/>
  <c r="P336" i="17" s="1"/>
  <c r="Q336" i="17" s="1"/>
  <c r="D277" i="17"/>
  <c r="P277" i="17" s="1"/>
  <c r="D271" i="17"/>
  <c r="P271" i="17" s="1"/>
  <c r="D270" i="17"/>
  <c r="P270" i="17" s="1"/>
  <c r="D227" i="17"/>
  <c r="P227" i="17" s="1"/>
  <c r="D226" i="17"/>
  <c r="P226" i="17" s="1"/>
  <c r="D219" i="17"/>
  <c r="P219" i="17" s="1"/>
  <c r="D172" i="17"/>
  <c r="P172" i="17" s="1"/>
  <c r="D40" i="17"/>
  <c r="Q334" i="17"/>
  <c r="Q41" i="17"/>
  <c r="Q42" i="17"/>
  <c r="Q43" i="17"/>
  <c r="Q400" i="17"/>
  <c r="Q416" i="17"/>
  <c r="Q376" i="17"/>
  <c r="Q366" i="17"/>
  <c r="Q369" i="17"/>
  <c r="Q322" i="17"/>
  <c r="Q384" i="17"/>
  <c r="Q82" i="17"/>
  <c r="Q81" i="17"/>
  <c r="Q381" i="17"/>
  <c r="Q493" i="17"/>
  <c r="Q386" i="17"/>
  <c r="Q345" i="17"/>
  <c r="Q44" i="17"/>
  <c r="Q509" i="17"/>
  <c r="Q347" i="17"/>
  <c r="Q244" i="17"/>
  <c r="Q195" i="17"/>
  <c r="Q503" i="17"/>
  <c r="Q482" i="17"/>
  <c r="Q454" i="17"/>
  <c r="Q436" i="17"/>
  <c r="D390" i="17"/>
  <c r="P390" i="17" s="1"/>
  <c r="D375" i="17"/>
  <c r="P375" i="17" s="1"/>
  <c r="D372" i="17"/>
  <c r="P372" i="17" s="1"/>
  <c r="Q372" i="17" s="1"/>
  <c r="D364" i="17"/>
  <c r="P364" i="17" s="1"/>
  <c r="D356" i="17"/>
  <c r="P356" i="17" s="1"/>
  <c r="D348" i="17"/>
  <c r="P348" i="17" s="1"/>
  <c r="D340" i="17"/>
  <c r="P340" i="17" s="1"/>
  <c r="D329" i="17"/>
  <c r="P329" i="17" s="1"/>
  <c r="D321" i="17"/>
  <c r="P321" i="17" s="1"/>
  <c r="D313" i="17"/>
  <c r="P313" i="17" s="1"/>
  <c r="D304" i="17"/>
  <c r="P304" i="17" s="1"/>
  <c r="D292" i="17"/>
  <c r="P292" i="17" s="1"/>
  <c r="D280" i="17"/>
  <c r="P280" i="17" s="1"/>
  <c r="D274" i="17"/>
  <c r="P274" i="17" s="1"/>
  <c r="D222" i="17"/>
  <c r="P222" i="17" s="1"/>
  <c r="D214" i="17"/>
  <c r="P214" i="17" s="1"/>
  <c r="D206" i="17"/>
  <c r="P206" i="17" s="1"/>
  <c r="D198" i="17"/>
  <c r="P198" i="17" s="1"/>
  <c r="D168" i="17"/>
  <c r="P168" i="17" s="1"/>
  <c r="D165" i="17"/>
  <c r="P165" i="17" s="1"/>
  <c r="D146" i="17"/>
  <c r="D115" i="17"/>
  <c r="D112" i="17"/>
  <c r="P112" i="17" s="1"/>
  <c r="D104" i="17"/>
  <c r="P104" i="17" s="1"/>
  <c r="D96" i="17"/>
  <c r="P96" i="17" s="1"/>
  <c r="Q96" i="17" s="1"/>
  <c r="D85" i="17"/>
  <c r="P85" i="17" s="1"/>
  <c r="Q75" i="17"/>
  <c r="D74" i="17"/>
  <c r="P74" i="17" s="1"/>
  <c r="D66" i="17"/>
  <c r="P66" i="17" s="1"/>
  <c r="Q51" i="17"/>
  <c r="D324" i="17"/>
  <c r="P324" i="17" s="1"/>
  <c r="D316" i="17"/>
  <c r="P316" i="17" s="1"/>
  <c r="D299" i="17"/>
  <c r="P299" i="17" s="1"/>
  <c r="D269" i="17"/>
  <c r="P269" i="17" s="1"/>
  <c r="D225" i="17"/>
  <c r="P225" i="17" s="1"/>
  <c r="D201" i="17"/>
  <c r="P201" i="17" s="1"/>
  <c r="D107" i="17"/>
  <c r="P107" i="17" s="1"/>
  <c r="D99" i="17"/>
  <c r="P99" i="17" s="1"/>
  <c r="D91" i="17"/>
  <c r="P91" i="17" s="1"/>
  <c r="D88" i="17"/>
  <c r="P88" i="17" s="1"/>
  <c r="D80" i="17"/>
  <c r="P80" i="17" s="1"/>
  <c r="D77" i="17"/>
  <c r="P77" i="17" s="1"/>
  <c r="Q77" i="17" s="1"/>
  <c r="D69" i="17"/>
  <c r="P69" i="17" s="1"/>
  <c r="D61" i="17"/>
  <c r="P61" i="17" s="1"/>
  <c r="Q61" i="17" s="1"/>
  <c r="D367" i="17"/>
  <c r="P367" i="17" s="1"/>
  <c r="D335" i="17"/>
  <c r="P335" i="17" s="1"/>
  <c r="Q500" i="17"/>
  <c r="Q440" i="17"/>
  <c r="Q434" i="17"/>
  <c r="D387" i="17"/>
  <c r="P387" i="17" s="1"/>
  <c r="D373" i="17"/>
  <c r="P373" i="17" s="1"/>
  <c r="D362" i="17"/>
  <c r="P362" i="17" s="1"/>
  <c r="D346" i="17"/>
  <c r="P346" i="17" s="1"/>
  <c r="D338" i="17"/>
  <c r="P338" i="17" s="1"/>
  <c r="D327" i="17"/>
  <c r="P327" i="17" s="1"/>
  <c r="D319" i="17"/>
  <c r="P319" i="17" s="1"/>
  <c r="D302" i="17"/>
  <c r="P302" i="17" s="1"/>
  <c r="Q302" i="17" s="1"/>
  <c r="D287" i="17"/>
  <c r="P287" i="17" s="1"/>
  <c r="Q282" i="17"/>
  <c r="D278" i="17"/>
  <c r="P278" i="17" s="1"/>
  <c r="D272" i="17"/>
  <c r="P272" i="17" s="1"/>
  <c r="Q272" i="17" s="1"/>
  <c r="Q254" i="17"/>
  <c r="D228" i="17"/>
  <c r="P228" i="17" s="1"/>
  <c r="D220" i="17"/>
  <c r="P220" i="17" s="1"/>
  <c r="D212" i="17"/>
  <c r="P212" i="17" s="1"/>
  <c r="D196" i="17"/>
  <c r="P196" i="17" s="1"/>
  <c r="D188" i="17"/>
  <c r="P188" i="17" s="1"/>
  <c r="D187" i="17"/>
  <c r="P187" i="17" s="1"/>
  <c r="D185" i="17"/>
  <c r="P185" i="17" s="1"/>
  <c r="Q120" i="17"/>
  <c r="D116" i="17"/>
  <c r="Q111" i="17"/>
  <c r="D110" i="17"/>
  <c r="P110" i="17" s="1"/>
  <c r="D102" i="17"/>
  <c r="P102" i="17" s="1"/>
  <c r="Q95" i="17"/>
  <c r="D94" i="17"/>
  <c r="P94" i="17" s="1"/>
  <c r="D359" i="17"/>
  <c r="P359" i="17" s="1"/>
  <c r="Q444" i="17"/>
  <c r="Q402" i="17"/>
  <c r="D397" i="17"/>
  <c r="P397" i="17" s="1"/>
  <c r="Q397" i="17" s="1"/>
  <c r="D391" i="17"/>
  <c r="P391" i="17" s="1"/>
  <c r="Q342" i="17"/>
  <c r="Q331" i="17"/>
  <c r="Q323" i="17"/>
  <c r="Q315" i="17"/>
  <c r="D284" i="17"/>
  <c r="P284" i="17" s="1"/>
  <c r="Q284" i="17" s="1"/>
  <c r="D281" i="17"/>
  <c r="P281" i="17" s="1"/>
  <c r="Q265" i="17"/>
  <c r="Q257" i="17"/>
  <c r="Q246" i="17"/>
  <c r="Q237" i="17"/>
  <c r="D223" i="17"/>
  <c r="P223" i="17" s="1"/>
  <c r="D215" i="17"/>
  <c r="P215" i="17" s="1"/>
  <c r="D207" i="17"/>
  <c r="P207" i="17" s="1"/>
  <c r="D199" i="17"/>
  <c r="P199" i="17" s="1"/>
  <c r="D177" i="17"/>
  <c r="P177" i="17" s="1"/>
  <c r="D175" i="17"/>
  <c r="P175" i="17" s="1"/>
  <c r="D156" i="17"/>
  <c r="P156" i="17" s="1"/>
  <c r="D152" i="17"/>
  <c r="P152" i="17" s="1"/>
  <c r="D150" i="17"/>
  <c r="P150" i="17" s="1"/>
  <c r="D139" i="17"/>
  <c r="P139" i="17" s="1"/>
  <c r="Q139" i="17" s="1"/>
  <c r="D136" i="17"/>
  <c r="P136" i="17" s="1"/>
  <c r="Q126" i="17"/>
  <c r="Q114" i="17"/>
  <c r="D113" i="17"/>
  <c r="P113" i="17" s="1"/>
  <c r="Q113" i="17" s="1"/>
  <c r="D105" i="17"/>
  <c r="P105" i="17" s="1"/>
  <c r="D97" i="17"/>
  <c r="P97" i="17" s="1"/>
  <c r="D86" i="17"/>
  <c r="P86" i="17" s="1"/>
  <c r="Q86" i="17" s="1"/>
  <c r="Q79" i="17"/>
  <c r="D78" i="17"/>
  <c r="P78" i="17" s="1"/>
  <c r="D49" i="17"/>
  <c r="P49" i="17" s="1"/>
  <c r="D31" i="17"/>
  <c r="P31" i="17" s="1"/>
  <c r="D19" i="17"/>
  <c r="P19" i="17" s="1"/>
  <c r="D9" i="17"/>
  <c r="P9" i="17" s="1"/>
  <c r="Q504" i="17"/>
  <c r="Q437" i="17"/>
  <c r="D385" i="17"/>
  <c r="P385" i="17" s="1"/>
  <c r="Q385" i="17" s="1"/>
  <c r="D379" i="17"/>
  <c r="P379" i="17" s="1"/>
  <c r="Q379" i="17" s="1"/>
  <c r="D368" i="17"/>
  <c r="P368" i="17" s="1"/>
  <c r="Q368" i="17" s="1"/>
  <c r="D360" i="17"/>
  <c r="P360" i="17" s="1"/>
  <c r="D352" i="17"/>
  <c r="P352" i="17" s="1"/>
  <c r="Q352" i="17" s="1"/>
  <c r="D344" i="17"/>
  <c r="P344" i="17" s="1"/>
  <c r="Q344" i="17" s="1"/>
  <c r="D333" i="17"/>
  <c r="P333" i="17" s="1"/>
  <c r="Q333" i="17" s="1"/>
  <c r="D325" i="17"/>
  <c r="P325" i="17" s="1"/>
  <c r="Q325" i="17" s="1"/>
  <c r="D317" i="17"/>
  <c r="P317" i="17" s="1"/>
  <c r="Q317" i="17" s="1"/>
  <c r="D308" i="17"/>
  <c r="P308" i="17" s="1"/>
  <c r="Q308" i="17" s="1"/>
  <c r="D288" i="17"/>
  <c r="P288" i="17" s="1"/>
  <c r="D218" i="17"/>
  <c r="P218" i="17" s="1"/>
  <c r="Q218" i="17" s="1"/>
  <c r="D210" i="17"/>
  <c r="P210" i="17" s="1"/>
  <c r="Q210" i="17" s="1"/>
  <c r="D202" i="17"/>
  <c r="P202" i="17" s="1"/>
  <c r="Q202" i="17" s="1"/>
  <c r="D194" i="17"/>
  <c r="P194" i="17" s="1"/>
  <c r="D173" i="17"/>
  <c r="P173" i="17" s="1"/>
  <c r="D169" i="17"/>
  <c r="P169" i="17" s="1"/>
  <c r="Q169" i="17" s="1"/>
  <c r="D167" i="17"/>
  <c r="P167" i="17" s="1"/>
  <c r="Q109" i="17"/>
  <c r="D108" i="17"/>
  <c r="P108" i="17" s="1"/>
  <c r="Q101" i="17"/>
  <c r="D100" i="17"/>
  <c r="P100" i="17" s="1"/>
  <c r="Q100" i="17" s="1"/>
  <c r="Q93" i="17"/>
  <c r="D92" i="17"/>
  <c r="P92" i="17" s="1"/>
  <c r="Q92" i="17" s="1"/>
  <c r="D89" i="17"/>
  <c r="P89" i="17" s="1"/>
  <c r="Q89" i="17" s="1"/>
  <c r="D62" i="17"/>
  <c r="P62" i="17" s="1"/>
  <c r="Q537" i="17"/>
  <c r="D371" i="17"/>
  <c r="P371" i="17" s="1"/>
  <c r="Q371" i="17" s="1"/>
  <c r="Q364" i="17"/>
  <c r="Q356" i="17"/>
  <c r="D355" i="17"/>
  <c r="P355" i="17" s="1"/>
  <c r="Q355" i="17" s="1"/>
  <c r="Q348" i="17"/>
  <c r="D312" i="17"/>
  <c r="P312" i="17" s="1"/>
  <c r="Q312" i="17" s="1"/>
  <c r="Q304" i="17"/>
  <c r="D279" i="17"/>
  <c r="P279" i="17" s="1"/>
  <c r="Q279" i="17" s="1"/>
  <c r="D205" i="17"/>
  <c r="P205" i="17" s="1"/>
  <c r="Q205" i="17" s="1"/>
  <c r="D161" i="17"/>
  <c r="P161" i="17" s="1"/>
  <c r="D159" i="17"/>
  <c r="P159" i="17" s="1"/>
  <c r="D145" i="17"/>
  <c r="Q85" i="17"/>
  <c r="D84" i="17"/>
  <c r="P84" i="17" s="1"/>
  <c r="Q84" i="17" s="1"/>
  <c r="D73" i="17"/>
  <c r="P73" i="17" s="1"/>
  <c r="Q73" i="17" s="1"/>
  <c r="D65" i="17"/>
  <c r="P65" i="17" s="1"/>
  <c r="Q441" i="17"/>
  <c r="Q433" i="17"/>
  <c r="Q403" i="17"/>
  <c r="Q332" i="17"/>
  <c r="Q324" i="17"/>
  <c r="Q316" i="17"/>
  <c r="Q311" i="17"/>
  <c r="Q310" i="17"/>
  <c r="Q296" i="17"/>
  <c r="Q238" i="17"/>
  <c r="Q230" i="17"/>
  <c r="D192" i="17"/>
  <c r="P192" i="17" s="1"/>
  <c r="Q192" i="17" s="1"/>
  <c r="D189" i="17"/>
  <c r="P189" i="17" s="1"/>
  <c r="Q189" i="17" s="1"/>
  <c r="D182" i="17"/>
  <c r="P182" i="17" s="1"/>
  <c r="Q182" i="17" s="1"/>
  <c r="D178" i="17"/>
  <c r="P178" i="17" s="1"/>
  <c r="Q178" i="17" s="1"/>
  <c r="Q107" i="17"/>
  <c r="Q91" i="17"/>
  <c r="Q69" i="17"/>
  <c r="D54" i="17"/>
  <c r="P54" i="17" s="1"/>
  <c r="Q54" i="17" s="1"/>
  <c r="D52" i="17"/>
  <c r="P52" i="17" s="1"/>
  <c r="Q52" i="17" s="1"/>
  <c r="Q516" i="17"/>
  <c r="Q443" i="17"/>
  <c r="Q401" i="17"/>
  <c r="Q338" i="17"/>
  <c r="Q253" i="17"/>
  <c r="Q241" i="17"/>
  <c r="Q233" i="17"/>
  <c r="D176" i="17"/>
  <c r="P176" i="17" s="1"/>
  <c r="Q176" i="17" s="1"/>
  <c r="D174" i="17"/>
  <c r="P174" i="17" s="1"/>
  <c r="Q174" i="17" s="1"/>
  <c r="D151" i="17"/>
  <c r="P151" i="17" s="1"/>
  <c r="Q151" i="17" s="1"/>
  <c r="D160" i="17"/>
  <c r="P160" i="17" s="1"/>
  <c r="Q160" i="17" s="1"/>
  <c r="Q83" i="17"/>
  <c r="D48" i="17"/>
  <c r="P48" i="17" s="1"/>
  <c r="D43" i="17"/>
  <c r="Q521" i="17"/>
  <c r="Q469" i="17"/>
  <c r="Q392" i="17"/>
  <c r="Q377" i="17"/>
  <c r="Q363" i="17"/>
  <c r="Q330" i="17"/>
  <c r="Q319" i="17"/>
  <c r="Q299" i="17"/>
  <c r="Q269" i="17"/>
  <c r="Q105" i="17"/>
  <c r="Q97" i="17"/>
  <c r="Q64" i="17"/>
  <c r="Q548" i="17"/>
  <c r="Q119" i="17"/>
  <c r="Q536" i="17"/>
  <c r="Q502" i="17"/>
  <c r="Q411" i="17"/>
  <c r="Q390" i="17"/>
  <c r="Q361" i="17"/>
  <c r="Q350" i="17"/>
  <c r="Q286" i="17"/>
  <c r="Q252" i="17"/>
  <c r="Q231" i="17"/>
  <c r="Q461" i="17"/>
  <c r="Q389" i="17"/>
  <c r="Q106" i="17"/>
  <c r="Q98" i="17"/>
  <c r="Q65" i="17"/>
  <c r="Q49" i="17"/>
  <c r="Q518" i="17"/>
  <c r="Q395" i="17"/>
  <c r="Q340" i="17"/>
  <c r="Q337" i="17"/>
  <c r="Q306" i="17"/>
  <c r="Q303" i="17"/>
  <c r="Q291" i="17"/>
  <c r="Q90" i="17"/>
  <c r="Q68" i="17"/>
  <c r="Q60" i="17"/>
  <c r="Q525" i="17"/>
  <c r="Q535" i="17"/>
  <c r="Q533" i="17"/>
  <c r="Q505" i="17"/>
  <c r="Q449" i="17"/>
  <c r="Q394" i="17"/>
  <c r="Q277" i="17"/>
  <c r="Q271" i="17"/>
  <c r="Q74" i="17"/>
  <c r="Q66" i="17"/>
  <c r="Q541" i="17"/>
  <c r="Q534" i="17"/>
  <c r="Q410" i="17"/>
  <c r="Q398" i="17"/>
  <c r="Q387" i="17"/>
  <c r="Q374" i="17"/>
  <c r="Q360" i="17"/>
  <c r="Q341" i="17"/>
  <c r="Q327" i="17"/>
  <c r="Q307" i="17"/>
  <c r="Q292" i="17"/>
  <c r="Q280" i="17"/>
  <c r="Q276" i="17"/>
  <c r="Q102" i="17"/>
  <c r="Q501" i="17"/>
  <c r="Q517" i="17"/>
  <c r="Q539" i="17"/>
  <c r="Q542" i="17"/>
  <c r="Q491" i="17"/>
  <c r="Q489" i="17"/>
  <c r="Q479" i="17"/>
  <c r="Q476" i="17"/>
  <c r="Q459" i="17"/>
  <c r="Q456" i="17"/>
  <c r="Q442" i="17"/>
  <c r="Q551" i="17"/>
  <c r="Q499" i="17"/>
  <c r="Q404" i="17"/>
  <c r="Q373" i="17"/>
  <c r="Q370" i="17"/>
  <c r="Q367" i="17"/>
  <c r="Q251" i="17"/>
  <c r="Q224" i="17"/>
  <c r="Q216" i="17"/>
  <c r="Q208" i="17"/>
  <c r="Q200" i="17"/>
  <c r="Q110" i="17"/>
  <c r="Q104" i="17"/>
  <c r="Q78" i="17"/>
  <c r="Q72" i="17"/>
  <c r="Q487" i="17"/>
  <c r="Q262" i="17"/>
  <c r="Q538" i="17"/>
  <c r="Q515" i="17"/>
  <c r="Q445" i="17"/>
  <c r="Q399" i="17"/>
  <c r="Q383" i="17"/>
  <c r="Q365" i="17"/>
  <c r="Q362" i="17"/>
  <c r="Q359" i="17"/>
  <c r="Q335" i="17"/>
  <c r="Q329" i="17"/>
  <c r="Q326" i="17"/>
  <c r="Q301" i="17"/>
  <c r="Q242" i="17"/>
  <c r="Q123" i="17"/>
  <c r="Q103" i="17"/>
  <c r="Q71" i="17"/>
  <c r="Q62" i="17"/>
  <c r="Q507" i="17"/>
  <c r="Q543" i="17"/>
  <c r="Q512" i="17"/>
  <c r="Q458" i="17"/>
  <c r="Q455" i="17"/>
  <c r="Q432" i="17"/>
  <c r="Q388" i="17"/>
  <c r="Q309" i="17"/>
  <c r="Q295" i="17"/>
  <c r="Q275" i="17"/>
  <c r="Q259" i="17"/>
  <c r="Q232" i="17"/>
  <c r="Q108" i="17"/>
  <c r="Q76" i="17"/>
  <c r="Q39" i="17"/>
  <c r="Q31" i="17"/>
  <c r="Q19" i="17"/>
  <c r="Q530" i="17"/>
  <c r="Q523" i="17"/>
  <c r="Q488" i="17"/>
  <c r="Q481" i="17"/>
  <c r="Q550" i="17"/>
  <c r="Q531" i="17"/>
  <c r="Q475" i="17"/>
  <c r="Q466" i="17"/>
  <c r="Q430" i="17"/>
  <c r="Q428" i="17"/>
  <c r="Q393" i="17"/>
  <c r="Q357" i="17"/>
  <c r="Q354" i="17"/>
  <c r="Q351" i="17"/>
  <c r="Q339" i="17"/>
  <c r="Q328" i="17"/>
  <c r="Q321" i="17"/>
  <c r="Q318" i="17"/>
  <c r="Q305" i="17"/>
  <c r="Q285" i="17"/>
  <c r="Q243" i="17"/>
  <c r="Q228" i="17"/>
  <c r="Q220" i="17"/>
  <c r="Q212" i="17"/>
  <c r="Q204" i="17"/>
  <c r="Q196" i="17"/>
  <c r="Q116" i="17"/>
  <c r="Q94" i="17"/>
  <c r="Q88" i="17"/>
  <c r="Q40" i="17"/>
  <c r="Q424" i="17"/>
  <c r="Q417" i="17"/>
  <c r="Q414" i="17"/>
  <c r="Q452" i="17"/>
  <c r="Q447" i="17"/>
  <c r="Q483" i="17"/>
  <c r="Q435" i="17"/>
  <c r="Q391" i="17"/>
  <c r="Q378" i="17"/>
  <c r="Q375" i="17"/>
  <c r="Q349" i="17"/>
  <c r="Q346" i="17"/>
  <c r="Q343" i="17"/>
  <c r="Q320" i="17"/>
  <c r="Q313" i="17"/>
  <c r="Q288" i="17"/>
  <c r="Q273" i="17"/>
  <c r="Q270" i="17"/>
  <c r="Q261" i="17"/>
  <c r="Q247" i="17"/>
  <c r="Q226" i="17"/>
  <c r="Q194" i="17"/>
  <c r="Q117" i="17"/>
  <c r="Q112" i="17"/>
  <c r="Q87" i="17"/>
  <c r="Q80" i="17"/>
  <c r="Q544" i="17"/>
  <c r="Q532" i="17"/>
  <c r="Q514" i="17"/>
  <c r="Q511" i="17"/>
  <c r="Q467" i="17"/>
  <c r="Q396" i="17"/>
  <c r="Q380" i="17"/>
  <c r="Q287" i="17"/>
  <c r="Q283" i="17"/>
  <c r="Q267" i="17"/>
  <c r="Q234" i="17"/>
  <c r="Q99" i="17"/>
  <c r="Q67" i="17"/>
  <c r="Q63" i="17"/>
  <c r="Q528" i="17"/>
  <c r="Q498" i="17"/>
  <c r="Q495" i="17"/>
  <c r="Q549" i="17"/>
  <c r="Q529" i="17"/>
  <c r="Q524" i="17"/>
  <c r="Q506" i="17"/>
  <c r="Q494" i="17"/>
  <c r="Q486" i="17"/>
  <c r="Q474" i="17"/>
  <c r="Q472" i="17"/>
  <c r="Q470" i="17"/>
  <c r="Q462" i="17"/>
  <c r="Q450" i="17"/>
  <c r="Q439" i="17"/>
  <c r="Q547" i="17"/>
  <c r="Q545" i="17"/>
  <c r="Q540" i="17"/>
  <c r="Q522" i="17"/>
  <c r="Q519" i="17"/>
  <c r="Q510" i="17"/>
  <c r="Q477" i="17"/>
  <c r="Q464" i="17"/>
  <c r="Q457" i="17"/>
  <c r="Q453" i="17"/>
  <c r="Q448" i="17"/>
  <c r="Q429" i="17"/>
  <c r="Q425" i="17"/>
  <c r="Q527" i="17"/>
  <c r="Q496" i="17"/>
  <c r="Q484" i="17"/>
  <c r="Q465" i="17"/>
  <c r="Q526" i="17"/>
  <c r="Q497" i="17"/>
  <c r="Q492" i="17"/>
  <c r="Q485" i="17"/>
  <c r="Q480" i="17"/>
  <c r="Q473" i="17"/>
  <c r="Q468" i="17"/>
  <c r="Q460" i="17"/>
  <c r="Q446" i="17"/>
  <c r="Q438" i="17"/>
  <c r="Q546" i="17"/>
  <c r="Q520" i="17"/>
  <c r="Q513" i="17"/>
  <c r="Q508" i="17"/>
  <c r="Q490" i="17"/>
  <c r="Q478" i="17"/>
  <c r="Q463" i="17"/>
  <c r="Q289" i="17"/>
  <c r="Q413" i="17"/>
  <c r="Q264" i="17"/>
  <c r="Q426" i="17"/>
  <c r="Q418" i="17"/>
  <c r="Q297" i="17"/>
  <c r="Q290" i="17"/>
  <c r="Q298" i="17"/>
  <c r="Q294" i="17"/>
  <c r="Q274" i="17"/>
  <c r="Q293" i="17"/>
  <c r="Q281" i="17"/>
  <c r="Q278" i="17"/>
  <c r="Q408" i="17"/>
  <c r="Q422" i="17"/>
  <c r="Q420" i="17"/>
  <c r="Q406" i="17"/>
  <c r="Q235" i="17"/>
  <c r="Q227" i="17"/>
  <c r="Q219" i="17"/>
  <c r="Q211" i="17"/>
  <c r="Q203" i="17"/>
  <c r="Q263" i="17"/>
  <c r="Q258" i="17"/>
  <c r="Q250" i="17"/>
  <c r="Q222" i="17"/>
  <c r="Q214" i="17"/>
  <c r="Q206" i="17"/>
  <c r="Q198" i="17"/>
  <c r="Q239" i="17"/>
  <c r="Q225" i="17"/>
  <c r="Q217" i="17"/>
  <c r="Q209" i="17"/>
  <c r="Q201" i="17"/>
  <c r="Q193" i="17"/>
  <c r="Q255" i="17"/>
  <c r="Q240" i="17"/>
  <c r="Q223" i="17"/>
  <c r="Q215" i="17"/>
  <c r="Q207" i="17"/>
  <c r="Q199" i="17"/>
  <c r="D183" i="17"/>
  <c r="P183" i="17" s="1"/>
  <c r="Q183" i="17" s="1"/>
  <c r="Q266" i="17"/>
  <c r="Q256" i="17"/>
  <c r="Q248" i="17"/>
  <c r="D184" i="17"/>
  <c r="P184" i="17" s="1"/>
  <c r="Q184" i="17" s="1"/>
  <c r="Q229" i="17"/>
  <c r="Q221" i="17"/>
  <c r="Q213" i="17"/>
  <c r="Q197" i="17"/>
  <c r="D190" i="17"/>
  <c r="P190" i="17" s="1"/>
  <c r="Q190" i="17" s="1"/>
  <c r="Q187" i="17"/>
  <c r="D170" i="17"/>
  <c r="P170" i="17" s="1"/>
  <c r="Q170" i="17" s="1"/>
  <c r="Q168" i="17"/>
  <c r="D164" i="17"/>
  <c r="P164" i="17" s="1"/>
  <c r="Q164" i="17" s="1"/>
  <c r="D155" i="17"/>
  <c r="P155" i="17" s="1"/>
  <c r="Q155" i="17" s="1"/>
  <c r="Q188" i="17"/>
  <c r="Q145" i="17"/>
  <c r="D140" i="17"/>
  <c r="P140" i="17" s="1"/>
  <c r="D137" i="17"/>
  <c r="P137" i="17" s="1"/>
  <c r="Q137" i="17" s="1"/>
  <c r="D131" i="17"/>
  <c r="P131" i="17" s="1"/>
  <c r="D171" i="17"/>
  <c r="P171" i="17" s="1"/>
  <c r="Q171" i="17" s="1"/>
  <c r="Q163" i="17"/>
  <c r="D141" i="17"/>
  <c r="P141" i="17" s="1"/>
  <c r="Q141" i="17" s="1"/>
  <c r="Q136" i="17"/>
  <c r="D128" i="17"/>
  <c r="P128" i="17" s="1"/>
  <c r="Q128" i="17" s="1"/>
  <c r="Q122" i="17"/>
  <c r="Q118" i="17"/>
  <c r="D157" i="17"/>
  <c r="P157" i="17" s="1"/>
  <c r="Q157" i="17" s="1"/>
  <c r="D153" i="17"/>
  <c r="P153" i="17" s="1"/>
  <c r="Q153" i="17" s="1"/>
  <c r="D149" i="17"/>
  <c r="P149" i="17" s="1"/>
  <c r="Q191" i="17"/>
  <c r="Q165" i="17"/>
  <c r="Q152" i="17"/>
  <c r="Q147" i="17"/>
  <c r="D138" i="17"/>
  <c r="P138" i="17" s="1"/>
  <c r="Q138" i="17" s="1"/>
  <c r="D135" i="17"/>
  <c r="P135" i="17" s="1"/>
  <c r="D132" i="17"/>
  <c r="P132" i="17" s="1"/>
  <c r="Q132" i="17" s="1"/>
  <c r="D129" i="17"/>
  <c r="P129" i="17" s="1"/>
  <c r="Q129" i="17" s="1"/>
  <c r="D134" i="17"/>
  <c r="P134" i="17" s="1"/>
  <c r="Q134" i="17" s="1"/>
  <c r="D35" i="17"/>
  <c r="P35" i="17" s="1"/>
  <c r="Q35" i="17" s="1"/>
  <c r="D179" i="17"/>
  <c r="P179" i="17" s="1"/>
  <c r="Q179" i="17" s="1"/>
  <c r="Q177" i="17"/>
  <c r="D162" i="17"/>
  <c r="P162" i="17" s="1"/>
  <c r="Q162" i="17" s="1"/>
  <c r="D158" i="17"/>
  <c r="P158" i="17" s="1"/>
  <c r="Q158" i="17" s="1"/>
  <c r="Q156" i="17"/>
  <c r="Q148" i="17"/>
  <c r="Q144" i="17"/>
  <c r="D142" i="17"/>
  <c r="P142" i="17" s="1"/>
  <c r="D27" i="17"/>
  <c r="P27" i="17" s="1"/>
  <c r="Q27" i="17" s="1"/>
  <c r="Q185" i="17"/>
  <c r="D180" i="17"/>
  <c r="P180" i="17" s="1"/>
  <c r="Q180" i="17" s="1"/>
  <c r="Q172" i="17"/>
  <c r="Q166" i="17"/>
  <c r="D154" i="17"/>
  <c r="P154" i="17" s="1"/>
  <c r="Q154" i="17" s="1"/>
  <c r="D133" i="17"/>
  <c r="P133" i="17" s="1"/>
  <c r="Q133" i="17" s="1"/>
  <c r="Q124" i="17"/>
  <c r="Q186" i="17"/>
  <c r="D181" i="17"/>
  <c r="P181" i="17" s="1"/>
  <c r="Q181" i="17" s="1"/>
  <c r="Q173" i="17"/>
  <c r="Q161" i="17"/>
  <c r="Q149" i="17"/>
  <c r="D143" i="17"/>
  <c r="P143" i="17" s="1"/>
  <c r="Q143" i="17" s="1"/>
  <c r="D130" i="17"/>
  <c r="P130" i="17" s="1"/>
  <c r="Q130" i="17" s="1"/>
  <c r="Q121" i="17"/>
  <c r="D59" i="17"/>
  <c r="P59" i="17" s="1"/>
  <c r="Q59" i="17" s="1"/>
  <c r="D58" i="17"/>
  <c r="P58" i="17" s="1"/>
  <c r="Q58" i="17" s="1"/>
  <c r="D57" i="17"/>
  <c r="P57" i="17" s="1"/>
  <c r="Q57" i="17" s="1"/>
  <c r="D56" i="17"/>
  <c r="P56" i="17" s="1"/>
  <c r="Q56" i="17" s="1"/>
  <c r="D55" i="17"/>
  <c r="P55" i="17" s="1"/>
  <c r="Q55" i="17" s="1"/>
  <c r="D50" i="17"/>
  <c r="P50" i="17" s="1"/>
  <c r="Q50" i="17" s="1"/>
  <c r="Q48" i="17"/>
  <c r="D46" i="17"/>
  <c r="P46" i="17" s="1"/>
  <c r="Q46" i="17" s="1"/>
  <c r="D42" i="17"/>
  <c r="D36" i="17"/>
  <c r="P36" i="17" s="1"/>
  <c r="Q36" i="17" s="1"/>
  <c r="D28" i="17"/>
  <c r="P28" i="17" s="1"/>
  <c r="Q28" i="17" s="1"/>
  <c r="D20" i="17"/>
  <c r="P20" i="17" s="1"/>
  <c r="Q20" i="17" s="1"/>
  <c r="D23" i="17"/>
  <c r="P23" i="17" s="1"/>
  <c r="Q23" i="17" s="1"/>
  <c r="D15" i="17"/>
  <c r="P15" i="17" s="1"/>
  <c r="Q15" i="17" s="1"/>
  <c r="Q146" i="17"/>
  <c r="D47" i="17"/>
  <c r="P47" i="17" s="1"/>
  <c r="Q47" i="17" s="1"/>
  <c r="D34" i="17"/>
  <c r="P34" i="17" s="1"/>
  <c r="Q34" i="17" s="1"/>
  <c r="D26" i="17"/>
  <c r="P26" i="17" s="1"/>
  <c r="Q26" i="17" s="1"/>
  <c r="D18" i="17"/>
  <c r="P18" i="17" s="1"/>
  <c r="Q18" i="17" s="1"/>
  <c r="Q131" i="17"/>
  <c r="D37" i="17"/>
  <c r="P37" i="17" s="1"/>
  <c r="Q37" i="17" s="1"/>
  <c r="D29" i="17"/>
  <c r="P29" i="17" s="1"/>
  <c r="Q29" i="17" s="1"/>
  <c r="D21" i="17"/>
  <c r="P21" i="17" s="1"/>
  <c r="Q21" i="17" s="1"/>
  <c r="D13" i="17"/>
  <c r="P13" i="17" s="1"/>
  <c r="Q13" i="17" s="1"/>
  <c r="Q140" i="17"/>
  <c r="D32" i="17"/>
  <c r="P32" i="17" s="1"/>
  <c r="Q32" i="17" s="1"/>
  <c r="D24" i="17"/>
  <c r="P24" i="17" s="1"/>
  <c r="Q24" i="17" s="1"/>
  <c r="D16" i="17"/>
  <c r="P16" i="17" s="1"/>
  <c r="Q16" i="17" s="1"/>
  <c r="D7" i="17"/>
  <c r="P7" i="17" s="1"/>
  <c r="Q7" i="17" s="1"/>
  <c r="Q150" i="17"/>
  <c r="Q142" i="17"/>
  <c r="D53" i="17"/>
  <c r="P53" i="17" s="1"/>
  <c r="Q53" i="17" s="1"/>
  <c r="D38" i="17"/>
  <c r="P38" i="17" s="1"/>
  <c r="Q38" i="17" s="1"/>
  <c r="D30" i="17"/>
  <c r="P30" i="17" s="1"/>
  <c r="Q30" i="17" s="1"/>
  <c r="D22" i="17"/>
  <c r="P22" i="17" s="1"/>
  <c r="Q22" i="17" s="1"/>
  <c r="D5" i="17"/>
  <c r="P5" i="17" s="1"/>
  <c r="Q5" i="17" s="1"/>
  <c r="Q175" i="17"/>
  <c r="Q167" i="17"/>
  <c r="Q159" i="17"/>
  <c r="Q135" i="17"/>
  <c r="Q127" i="17"/>
  <c r="D45" i="17"/>
  <c r="P45" i="17" s="1"/>
  <c r="Q45" i="17" s="1"/>
  <c r="D41" i="17"/>
  <c r="D33" i="17"/>
  <c r="P33" i="17" s="1"/>
  <c r="Q33" i="17" s="1"/>
  <c r="D25" i="17"/>
  <c r="P25" i="17" s="1"/>
  <c r="Q25" i="17" s="1"/>
  <c r="D17" i="17"/>
  <c r="P17" i="17" s="1"/>
  <c r="Q17" i="17" s="1"/>
  <c r="D6" i="17"/>
  <c r="P6" i="17" s="1"/>
  <c r="Q6" i="17" s="1"/>
  <c r="D12" i="17"/>
  <c r="P12" i="17" s="1"/>
  <c r="Q12" i="17" s="1"/>
  <c r="D4" i="17"/>
  <c r="P4" i="17" s="1"/>
  <c r="Q4" i="17" s="1"/>
  <c r="D2" i="17"/>
  <c r="P2" i="17" s="1"/>
  <c r="Q2" i="17" s="1"/>
  <c r="D10" i="17"/>
  <c r="P10" i="17" s="1"/>
  <c r="Q10" i="17" s="1"/>
  <c r="Q9" i="17"/>
  <c r="D8" i="17"/>
  <c r="P8" i="17" s="1"/>
  <c r="Q8" i="17" s="1"/>
  <c r="D3" i="17"/>
  <c r="P3" i="17" s="1"/>
  <c r="Q3" i="17" s="1"/>
  <c r="D14" i="17"/>
  <c r="P14" i="17" s="1"/>
  <c r="Q14" i="17" s="1"/>
  <c r="D11" i="17"/>
  <c r="P11" i="17" s="1"/>
  <c r="Q11" i="17" s="1"/>
  <c r="E233" i="19"/>
  <c r="E230" i="19"/>
  <c r="E215" i="19"/>
  <c r="L225" i="19"/>
  <c r="L226" i="19"/>
  <c r="E224" i="19"/>
  <c r="E222" i="19"/>
  <c r="E218" i="19"/>
  <c r="L220" i="19"/>
  <c r="E217" i="19"/>
  <c r="E216" i="19"/>
  <c r="K211" i="19"/>
  <c r="L211" i="19" s="1"/>
  <c r="K210" i="19"/>
  <c r="L210" i="19" s="1"/>
  <c r="K209" i="19"/>
  <c r="L209" i="19" s="1"/>
  <c r="K208" i="19"/>
  <c r="E210" i="19" s="1"/>
  <c r="K207" i="19"/>
  <c r="L207" i="19" s="1"/>
  <c r="K206" i="19"/>
  <c r="L206" i="19" s="1"/>
  <c r="K205" i="19"/>
  <c r="L205" i="19" s="1"/>
  <c r="C213" i="19"/>
  <c r="E213" i="19"/>
  <c r="C212" i="19"/>
  <c r="C211" i="19"/>
  <c r="C210" i="19"/>
  <c r="C209" i="19"/>
  <c r="C208" i="19"/>
  <c r="C207" i="19"/>
  <c r="K204" i="19"/>
  <c r="L204" i="19" s="1"/>
  <c r="C185" i="19"/>
  <c r="K203" i="19"/>
  <c r="C118" i="19"/>
  <c r="K202" i="19"/>
  <c r="L202" i="19" s="1"/>
  <c r="E208" i="19" l="1"/>
  <c r="E209" i="19"/>
  <c r="E212" i="19"/>
  <c r="L208" i="19"/>
  <c r="E207" i="19"/>
  <c r="E211" i="19"/>
  <c r="L203" i="19"/>
  <c r="C112" i="19"/>
  <c r="K201" i="19" l="1"/>
  <c r="L201" i="19" s="1"/>
  <c r="C4" i="19"/>
  <c r="K200" i="19"/>
  <c r="L200" i="19" s="1"/>
  <c r="K199" i="19"/>
  <c r="K198" i="19"/>
  <c r="C142" i="19"/>
  <c r="C101" i="19"/>
  <c r="C123" i="19"/>
  <c r="K197" i="19"/>
  <c r="L197" i="19" s="1"/>
  <c r="C204" i="19"/>
  <c r="K196" i="19"/>
  <c r="L196" i="19" s="1"/>
  <c r="C200" i="19"/>
  <c r="E200" i="19" l="1"/>
  <c r="L198" i="19"/>
  <c r="L199" i="19"/>
  <c r="E204" i="19"/>
  <c r="K195" i="19"/>
  <c r="L195" i="19" s="1"/>
  <c r="C35" i="19"/>
  <c r="K194" i="19"/>
  <c r="C54" i="19"/>
  <c r="K193" i="19"/>
  <c r="L193" i="19" s="1"/>
  <c r="C121" i="19"/>
  <c r="K192" i="19"/>
  <c r="L192" i="19" s="1"/>
  <c r="K191" i="19"/>
  <c r="K190" i="19"/>
  <c r="L190" i="19" s="1"/>
  <c r="C19" i="19"/>
  <c r="C119" i="19"/>
  <c r="C147" i="19"/>
  <c r="K189" i="19"/>
  <c r="C68" i="19"/>
  <c r="L194" i="19" l="1"/>
  <c r="L191" i="19"/>
  <c r="L189" i="19"/>
  <c r="K188" i="19" l="1"/>
  <c r="C65" i="19"/>
  <c r="K187" i="19"/>
  <c r="L187" i="19" s="1"/>
  <c r="C107" i="19"/>
  <c r="K186" i="19"/>
  <c r="L186" i="19" s="1"/>
  <c r="K185" i="19"/>
  <c r="K184" i="19"/>
  <c r="L184" i="19" s="1"/>
  <c r="C10" i="19"/>
  <c r="C94" i="19"/>
  <c r="C195" i="19"/>
  <c r="E195" i="19" l="1"/>
  <c r="L188" i="19"/>
  <c r="L185" i="19"/>
  <c r="K183" i="19" l="1"/>
  <c r="E185" i="19" s="1"/>
  <c r="K182" i="19"/>
  <c r="L182" i="19" s="1"/>
  <c r="K181" i="19"/>
  <c r="C75" i="19"/>
  <c r="C80" i="19"/>
  <c r="C81" i="19"/>
  <c r="L183" i="19" l="1"/>
  <c r="L181" i="19"/>
  <c r="K180" i="19" l="1"/>
  <c r="C139" i="19"/>
  <c r="L180" i="19" l="1"/>
  <c r="K179" i="19" l="1"/>
  <c r="K178" i="19"/>
  <c r="K177" i="19"/>
  <c r="C12" i="19"/>
  <c r="C165" i="19"/>
  <c r="C166" i="19"/>
  <c r="K176" i="19"/>
  <c r="K175" i="19"/>
  <c r="K174" i="19"/>
  <c r="C167" i="19"/>
  <c r="C181" i="19"/>
  <c r="C7" i="19"/>
  <c r="L176" i="19" l="1"/>
  <c r="L177" i="19"/>
  <c r="L174" i="19"/>
  <c r="L179" i="19"/>
  <c r="L178" i="19"/>
  <c r="L175" i="19"/>
  <c r="K173" i="19" l="1"/>
  <c r="C160" i="19"/>
  <c r="L173" i="19" l="1"/>
  <c r="E206" i="19"/>
  <c r="K172" i="19" l="1"/>
  <c r="K171" i="19"/>
  <c r="C150" i="19"/>
  <c r="C108" i="19"/>
  <c r="K170" i="19"/>
  <c r="C58" i="19"/>
  <c r="K169" i="19"/>
  <c r="C201" i="19"/>
  <c r="L170" i="19" l="1"/>
  <c r="E203" i="19"/>
  <c r="L172" i="19"/>
  <c r="L169" i="19"/>
  <c r="E202" i="19"/>
  <c r="L171" i="19"/>
  <c r="E205" i="19"/>
  <c r="K11" i="19" l="1"/>
  <c r="C15" i="19"/>
  <c r="L11" i="19" l="1"/>
  <c r="K168" i="19"/>
  <c r="K167" i="19"/>
  <c r="E168" i="19" s="1"/>
  <c r="C114" i="19"/>
  <c r="C130" i="19"/>
  <c r="C83" i="19"/>
  <c r="C206" i="19"/>
  <c r="E199" i="19" l="1"/>
  <c r="L168" i="19"/>
  <c r="E201" i="19"/>
  <c r="L167" i="19"/>
  <c r="C205" i="19"/>
  <c r="C203" i="19"/>
  <c r="C202" i="19"/>
  <c r="C199" i="19"/>
  <c r="C198" i="19"/>
  <c r="C197" i="19"/>
  <c r="C5" i="19" l="1"/>
  <c r="C196" i="19" l="1"/>
  <c r="C194" i="19"/>
  <c r="C193" i="19"/>
  <c r="C192" i="19"/>
  <c r="C191" i="19"/>
  <c r="C190" i="19"/>
  <c r="C189" i="19"/>
  <c r="C188" i="19" l="1"/>
  <c r="C187" i="19"/>
  <c r="C186" i="19"/>
  <c r="C184" i="19"/>
  <c r="C183" i="19"/>
  <c r="C182" i="19"/>
  <c r="C180" i="19"/>
  <c r="C179" i="19"/>
  <c r="C178" i="19"/>
  <c r="C177" i="19"/>
  <c r="C176" i="19"/>
  <c r="C175" i="19"/>
  <c r="C173" i="19"/>
  <c r="C172" i="19"/>
  <c r="C171" i="19"/>
  <c r="C170" i="19" l="1"/>
  <c r="C169" i="19"/>
  <c r="C164" i="19"/>
  <c r="C163" i="19"/>
  <c r="C162" i="19"/>
  <c r="C161" i="19"/>
  <c r="C159" i="19"/>
  <c r="C158" i="19"/>
  <c r="C157" i="19" l="1"/>
  <c r="C155" i="19"/>
  <c r="C154" i="19"/>
  <c r="C153" i="19"/>
  <c r="C152" i="19"/>
  <c r="C151" i="19"/>
  <c r="C149" i="19"/>
  <c r="C148" i="19"/>
  <c r="C146" i="19"/>
  <c r="C145" i="19"/>
  <c r="C144" i="19"/>
  <c r="C143" i="19"/>
  <c r="C141" i="19"/>
  <c r="C140" i="19"/>
  <c r="C137" i="19" l="1"/>
  <c r="C136" i="19" l="1"/>
  <c r="C135" i="19"/>
  <c r="C134" i="19"/>
  <c r="C133" i="19"/>
  <c r="C132" i="19"/>
  <c r="C131" i="19"/>
  <c r="C174" i="19"/>
  <c r="C156" i="19"/>
  <c r="C129" i="19"/>
  <c r="C128" i="19"/>
  <c r="C127" i="19"/>
  <c r="C126" i="19"/>
  <c r="C125" i="19"/>
  <c r="C124" i="19"/>
  <c r="C122" i="19"/>
  <c r="C120" i="19"/>
  <c r="C117" i="19"/>
  <c r="C116" i="19"/>
  <c r="C115" i="19"/>
  <c r="C113" i="19"/>
  <c r="C111" i="19"/>
  <c r="C110" i="19"/>
  <c r="C109" i="19"/>
  <c r="C106" i="19"/>
  <c r="C105" i="19"/>
  <c r="C104" i="19"/>
  <c r="C103" i="19"/>
  <c r="C53" i="19" l="1"/>
  <c r="C102" i="19" l="1"/>
  <c r="C100" i="19"/>
  <c r="C99" i="19" l="1"/>
  <c r="C98" i="19"/>
  <c r="C97" i="19"/>
  <c r="C96" i="19"/>
  <c r="C95" i="19"/>
  <c r="C91" i="19"/>
  <c r="C92" i="19"/>
  <c r="C93" i="19"/>
  <c r="C90" i="19"/>
  <c r="C88" i="19"/>
  <c r="C87" i="19" l="1"/>
  <c r="C86" i="19"/>
  <c r="C85" i="19"/>
  <c r="C84" i="19"/>
  <c r="C82" i="19"/>
  <c r="C79" i="19"/>
  <c r="C78" i="19"/>
  <c r="C77" i="19" l="1"/>
  <c r="C76" i="19"/>
  <c r="C74" i="19"/>
  <c r="C71" i="19"/>
  <c r="C72" i="19"/>
  <c r="C73" i="19"/>
  <c r="C69" i="19"/>
  <c r="C70" i="19"/>
  <c r="C67" i="19"/>
  <c r="C66" i="19"/>
  <c r="C64" i="19"/>
  <c r="C63" i="19"/>
  <c r="C62" i="19"/>
  <c r="C61" i="19"/>
  <c r="C60" i="19"/>
  <c r="C59" i="19"/>
  <c r="C57" i="19"/>
  <c r="C56" i="19"/>
  <c r="C55" i="19"/>
  <c r="C51" i="19"/>
  <c r="C52" i="19"/>
  <c r="C50" i="19"/>
  <c r="C48" i="19"/>
  <c r="C47" i="19"/>
  <c r="C49" i="19"/>
  <c r="C46" i="19"/>
  <c r="C45" i="19"/>
  <c r="C44" i="19"/>
  <c r="C43" i="19"/>
  <c r="C42" i="19"/>
  <c r="C41" i="19"/>
  <c r="C40" i="19"/>
  <c r="C39" i="19"/>
  <c r="C34" i="19"/>
  <c r="C38" i="19"/>
  <c r="C37" i="19"/>
  <c r="C36" i="19"/>
  <c r="C33" i="19"/>
  <c r="C30" i="19"/>
  <c r="C32" i="19"/>
  <c r="C31" i="19"/>
  <c r="C25" i="19"/>
  <c r="C29" i="19"/>
  <c r="C28" i="19"/>
  <c r="C27" i="19"/>
  <c r="C26" i="19"/>
  <c r="C22" i="19"/>
  <c r="C24" i="19"/>
  <c r="C23" i="19"/>
  <c r="C21" i="19"/>
  <c r="C20" i="19"/>
  <c r="C18" i="19"/>
  <c r="C16" i="19"/>
  <c r="C17" i="19"/>
  <c r="C14" i="19"/>
  <c r="C13" i="19"/>
  <c r="C11" i="19"/>
  <c r="C9" i="19"/>
  <c r="C8" i="19"/>
  <c r="C6" i="19"/>
  <c r="C3" i="19"/>
  <c r="C2" i="19"/>
  <c r="K166" i="19" l="1"/>
  <c r="E198" i="19" s="1"/>
  <c r="K165" i="19"/>
  <c r="E197" i="19" s="1"/>
  <c r="K164" i="19"/>
  <c r="E196" i="19" s="1"/>
  <c r="K163" i="19"/>
  <c r="E194" i="19" s="1"/>
  <c r="L165" i="19" l="1"/>
  <c r="L166" i="19"/>
  <c r="L164" i="19"/>
  <c r="L163" i="19"/>
  <c r="K83" i="19" l="1"/>
  <c r="L83" i="19" l="1"/>
  <c r="K162" i="19"/>
  <c r="E193" i="19" s="1"/>
  <c r="K161" i="19"/>
  <c r="E192" i="19" s="1"/>
  <c r="K160" i="19"/>
  <c r="E191" i="19" s="1"/>
  <c r="K159" i="19"/>
  <c r="E190" i="19" s="1"/>
  <c r="K158" i="19"/>
  <c r="K157" i="19"/>
  <c r="E189" i="19" l="1"/>
  <c r="E181" i="19"/>
  <c r="L157" i="19"/>
  <c r="E188" i="19"/>
  <c r="L161" i="19"/>
  <c r="L158" i="19"/>
  <c r="L162" i="19"/>
  <c r="L159" i="19"/>
  <c r="L160" i="19"/>
  <c r="K156" i="19"/>
  <c r="E187" i="19" s="1"/>
  <c r="K155" i="19"/>
  <c r="E186" i="19" s="1"/>
  <c r="K154" i="19"/>
  <c r="E184" i="19" s="1"/>
  <c r="K153" i="19"/>
  <c r="E183" i="19" s="1"/>
  <c r="K152" i="19"/>
  <c r="E182" i="19" s="1"/>
  <c r="K151" i="19"/>
  <c r="E180" i="19" s="1"/>
  <c r="K150" i="19"/>
  <c r="K149" i="19"/>
  <c r="K148" i="19"/>
  <c r="K147" i="19"/>
  <c r="K146" i="19"/>
  <c r="K145" i="19"/>
  <c r="K144" i="19"/>
  <c r="K143" i="19"/>
  <c r="K142" i="19"/>
  <c r="K141" i="19"/>
  <c r="K140" i="19"/>
  <c r="K139" i="19"/>
  <c r="K138" i="19"/>
  <c r="K137" i="19"/>
  <c r="E138" i="19" s="1"/>
  <c r="K136" i="19"/>
  <c r="K135" i="19"/>
  <c r="K134" i="19"/>
  <c r="K133" i="19"/>
  <c r="K132" i="19"/>
  <c r="K131" i="19"/>
  <c r="K130" i="19"/>
  <c r="K129" i="19"/>
  <c r="K128" i="19"/>
  <c r="K127" i="19"/>
  <c r="K126" i="19"/>
  <c r="K125" i="19"/>
  <c r="K124" i="19"/>
  <c r="K123" i="19"/>
  <c r="K122" i="19"/>
  <c r="K121" i="19"/>
  <c r="K120" i="19"/>
  <c r="K119" i="19"/>
  <c r="K118" i="19"/>
  <c r="K117" i="19"/>
  <c r="K116" i="19"/>
  <c r="K115" i="19"/>
  <c r="K114" i="19"/>
  <c r="K113" i="19"/>
  <c r="K112" i="19"/>
  <c r="E112" i="19" s="1"/>
  <c r="K111" i="19"/>
  <c r="K110" i="19"/>
  <c r="K109" i="19"/>
  <c r="K108" i="19"/>
  <c r="K107" i="19"/>
  <c r="K106" i="19"/>
  <c r="K105" i="19"/>
  <c r="K104" i="19"/>
  <c r="K103" i="19"/>
  <c r="K102" i="19"/>
  <c r="K101" i="19"/>
  <c r="E101" i="19" s="1"/>
  <c r="K100" i="19"/>
  <c r="K99" i="19"/>
  <c r="K98" i="19"/>
  <c r="K97" i="19"/>
  <c r="K96" i="19"/>
  <c r="K95" i="19"/>
  <c r="K94" i="19"/>
  <c r="E94" i="19" s="1"/>
  <c r="K93" i="19"/>
  <c r="K92" i="19"/>
  <c r="K91" i="19"/>
  <c r="K90" i="19"/>
  <c r="K89" i="19"/>
  <c r="E89" i="19" s="1"/>
  <c r="K88" i="19"/>
  <c r="K87" i="19"/>
  <c r="K86" i="19"/>
  <c r="K85" i="19"/>
  <c r="K84" i="19"/>
  <c r="K82" i="19"/>
  <c r="K81" i="19"/>
  <c r="K80" i="19"/>
  <c r="K79" i="19"/>
  <c r="K78" i="19"/>
  <c r="K77" i="19"/>
  <c r="E76" i="19" s="1"/>
  <c r="K76" i="19"/>
  <c r="E75" i="19" s="1"/>
  <c r="K75" i="19"/>
  <c r="K74" i="19"/>
  <c r="K73" i="19"/>
  <c r="K72" i="19"/>
  <c r="K71" i="19"/>
  <c r="K70" i="19"/>
  <c r="K69" i="19"/>
  <c r="E68" i="19" s="1"/>
  <c r="K68" i="19"/>
  <c r="K67" i="19"/>
  <c r="K66" i="19"/>
  <c r="K65" i="19"/>
  <c r="K64" i="19"/>
  <c r="K63" i="19"/>
  <c r="K62" i="19"/>
  <c r="K61" i="19"/>
  <c r="K60" i="19"/>
  <c r="K59" i="19"/>
  <c r="K58" i="19"/>
  <c r="K57" i="19"/>
  <c r="K56" i="19"/>
  <c r="K55" i="19"/>
  <c r="E54" i="19" s="1"/>
  <c r="K54" i="19"/>
  <c r="K53" i="19"/>
  <c r="K52" i="19"/>
  <c r="K51" i="19"/>
  <c r="K50" i="19"/>
  <c r="K49" i="19"/>
  <c r="K48" i="19"/>
  <c r="K47" i="19"/>
  <c r="K46" i="19"/>
  <c r="K45" i="19"/>
  <c r="K44" i="19"/>
  <c r="K43" i="19"/>
  <c r="K42" i="19"/>
  <c r="K41" i="19"/>
  <c r="K40" i="19"/>
  <c r="K39" i="19"/>
  <c r="K38" i="19"/>
  <c r="K37" i="19"/>
  <c r="K36" i="19"/>
  <c r="K35" i="19"/>
  <c r="E35" i="19" s="1"/>
  <c r="K34" i="19"/>
  <c r="K33" i="19"/>
  <c r="K32" i="19"/>
  <c r="K31" i="19"/>
  <c r="K30" i="19"/>
  <c r="K29" i="19"/>
  <c r="K28" i="19"/>
  <c r="K27" i="19"/>
  <c r="K26" i="19"/>
  <c r="K25" i="19"/>
  <c r="K24" i="19"/>
  <c r="K23" i="19"/>
  <c r="K22" i="19"/>
  <c r="K21" i="19"/>
  <c r="K20" i="19"/>
  <c r="K19" i="19"/>
  <c r="E19" i="19" s="1"/>
  <c r="K18" i="19"/>
  <c r="K17" i="19"/>
  <c r="K16" i="19"/>
  <c r="K15" i="19"/>
  <c r="K14" i="19"/>
  <c r="K13" i="19"/>
  <c r="K12" i="19"/>
  <c r="K10" i="19"/>
  <c r="E10" i="19" s="1"/>
  <c r="K9" i="19"/>
  <c r="K8" i="19"/>
  <c r="K7" i="19"/>
  <c r="K6" i="19"/>
  <c r="K5" i="19"/>
  <c r="K4" i="19"/>
  <c r="K3" i="19"/>
  <c r="E3" i="19" s="1"/>
  <c r="K2" i="19"/>
  <c r="E2" i="19" s="1"/>
  <c r="E121" i="19" l="1"/>
  <c r="E123" i="19"/>
  <c r="E147" i="19"/>
  <c r="E119" i="19"/>
  <c r="E118" i="19"/>
  <c r="E142" i="19"/>
  <c r="E66" i="19"/>
  <c r="E31" i="19"/>
  <c r="E57" i="19"/>
  <c r="E6" i="19"/>
  <c r="E23" i="19"/>
  <c r="E5" i="19"/>
  <c r="E4" i="19"/>
  <c r="E95" i="19"/>
  <c r="E80" i="19"/>
  <c r="E40" i="19"/>
  <c r="E48" i="19"/>
  <c r="E65" i="19"/>
  <c r="E86" i="19"/>
  <c r="E96" i="19"/>
  <c r="E81" i="19"/>
  <c r="E106" i="19"/>
  <c r="E116" i="19"/>
  <c r="E128" i="19"/>
  <c r="E107" i="19"/>
  <c r="E13" i="19"/>
  <c r="E162" i="19"/>
  <c r="E11" i="19"/>
  <c r="E22" i="19"/>
  <c r="E30" i="19"/>
  <c r="E39" i="19"/>
  <c r="E47" i="19"/>
  <c r="E56" i="19"/>
  <c r="E64" i="19"/>
  <c r="E74" i="19"/>
  <c r="E85" i="19"/>
  <c r="E105" i="19"/>
  <c r="E115" i="19"/>
  <c r="E127" i="19"/>
  <c r="E135" i="19"/>
  <c r="E146" i="19"/>
  <c r="E155" i="19"/>
  <c r="E163" i="19"/>
  <c r="E26" i="19"/>
  <c r="E34" i="19"/>
  <c r="E43" i="19"/>
  <c r="E51" i="19"/>
  <c r="E60" i="19"/>
  <c r="E70" i="19"/>
  <c r="E79" i="19"/>
  <c r="E90" i="19"/>
  <c r="E100" i="19"/>
  <c r="E110" i="19"/>
  <c r="E122" i="19"/>
  <c r="E131" i="19"/>
  <c r="E141" i="19"/>
  <c r="E151" i="19"/>
  <c r="E159" i="19"/>
  <c r="E171" i="19"/>
  <c r="E179" i="19"/>
  <c r="E124" i="19"/>
  <c r="E152" i="19"/>
  <c r="E160" i="19"/>
  <c r="E20" i="19"/>
  <c r="E28" i="19"/>
  <c r="E37" i="19"/>
  <c r="E45" i="19"/>
  <c r="E53" i="19"/>
  <c r="E62" i="19"/>
  <c r="E72" i="19"/>
  <c r="E83" i="19"/>
  <c r="E92" i="19"/>
  <c r="E103" i="19"/>
  <c r="E113" i="19"/>
  <c r="E125" i="19"/>
  <c r="E133" i="19"/>
  <c r="E144" i="19"/>
  <c r="E153" i="19"/>
  <c r="E161" i="19"/>
  <c r="E9" i="19"/>
  <c r="E21" i="19"/>
  <c r="E29" i="19"/>
  <c r="E38" i="19"/>
  <c r="E46" i="19"/>
  <c r="E55" i="19"/>
  <c r="E63" i="19"/>
  <c r="E73" i="19"/>
  <c r="E84" i="19"/>
  <c r="E93" i="19"/>
  <c r="E104" i="19"/>
  <c r="E114" i="19"/>
  <c r="E126" i="19"/>
  <c r="E134" i="19"/>
  <c r="E145" i="19"/>
  <c r="E154" i="19"/>
  <c r="E132" i="19"/>
  <c r="E136" i="19"/>
  <c r="E111" i="19"/>
  <c r="E18" i="19"/>
  <c r="E27" i="19"/>
  <c r="E36" i="19"/>
  <c r="E44" i="19"/>
  <c r="E52" i="19"/>
  <c r="E61" i="19"/>
  <c r="E71" i="19"/>
  <c r="E82" i="19"/>
  <c r="E91" i="19"/>
  <c r="E102" i="19"/>
  <c r="E143" i="19"/>
  <c r="E139" i="19"/>
  <c r="E172" i="19"/>
  <c r="E165" i="19"/>
  <c r="E8" i="19"/>
  <c r="E7" i="19"/>
  <c r="E173" i="19"/>
  <c r="E166" i="19"/>
  <c r="E174" i="19"/>
  <c r="E167" i="19"/>
  <c r="E175" i="19"/>
  <c r="E148" i="19"/>
  <c r="E156" i="19"/>
  <c r="E164" i="19"/>
  <c r="E176" i="19"/>
  <c r="E14" i="19"/>
  <c r="E12" i="19"/>
  <c r="E24" i="19"/>
  <c r="E32" i="19"/>
  <c r="E41" i="19"/>
  <c r="E49" i="19"/>
  <c r="E58" i="19"/>
  <c r="E67" i="19"/>
  <c r="E77" i="19"/>
  <c r="E87" i="19"/>
  <c r="E98" i="19"/>
  <c r="E108" i="19"/>
  <c r="E117" i="19"/>
  <c r="E129" i="19"/>
  <c r="E137" i="19"/>
  <c r="E149" i="19"/>
  <c r="E157" i="19"/>
  <c r="E169" i="19"/>
  <c r="E177" i="19"/>
  <c r="E17" i="19"/>
  <c r="E15" i="19"/>
  <c r="E16" i="19"/>
  <c r="E25" i="19"/>
  <c r="E33" i="19"/>
  <c r="E42" i="19"/>
  <c r="E50" i="19"/>
  <c r="E59" i="19"/>
  <c r="E69" i="19"/>
  <c r="E78" i="19"/>
  <c r="E88" i="19"/>
  <c r="E99" i="19"/>
  <c r="E97" i="19"/>
  <c r="E109" i="19"/>
  <c r="E120" i="19"/>
  <c r="E130" i="19"/>
  <c r="E140" i="19"/>
  <c r="E150" i="19"/>
  <c r="E158" i="19"/>
  <c r="E170" i="19"/>
  <c r="E178" i="19"/>
  <c r="L155" i="19"/>
  <c r="L124" i="19"/>
  <c r="L140" i="19"/>
  <c r="L113" i="19"/>
  <c r="L121" i="19"/>
  <c r="L125" i="19"/>
  <c r="L129" i="19"/>
  <c r="L133" i="19"/>
  <c r="L137" i="19"/>
  <c r="L141" i="19"/>
  <c r="L145" i="19"/>
  <c r="L153" i="19"/>
  <c r="L108" i="19"/>
  <c r="L99" i="19"/>
  <c r="L97" i="19"/>
  <c r="L105" i="19"/>
  <c r="L89" i="19"/>
  <c r="L79" i="19"/>
  <c r="L72" i="19"/>
  <c r="L76" i="19"/>
  <c r="L80" i="19"/>
  <c r="L41" i="19"/>
  <c r="L49" i="19"/>
  <c r="L63" i="19"/>
  <c r="L64" i="19"/>
  <c r="L17" i="19"/>
  <c r="L20" i="19"/>
  <c r="L44" i="19"/>
  <c r="L52" i="19"/>
  <c r="L60" i="19"/>
  <c r="L25" i="19"/>
  <c r="L43" i="19"/>
  <c r="L13" i="19"/>
  <c r="L29" i="19"/>
  <c r="L37" i="19"/>
  <c r="L45" i="19"/>
  <c r="L53" i="19"/>
  <c r="L4" i="19"/>
  <c r="L3" i="19"/>
  <c r="L69" i="19"/>
  <c r="L71" i="19"/>
  <c r="L92" i="19"/>
  <c r="L21" i="19"/>
  <c r="L57" i="19"/>
  <c r="L85" i="19"/>
  <c r="L93" i="19"/>
  <c r="L84" i="19"/>
  <c r="L24" i="19"/>
  <c r="L144" i="19"/>
  <c r="L56" i="19"/>
  <c r="L116" i="19"/>
  <c r="L40" i="19"/>
  <c r="L100" i="19"/>
  <c r="L148" i="19"/>
  <c r="L152" i="19"/>
  <c r="L7" i="19"/>
  <c r="L67" i="19"/>
  <c r="L132" i="19"/>
  <c r="L12" i="19"/>
  <c r="L28" i="19"/>
  <c r="L88" i="19"/>
  <c r="L104" i="19"/>
  <c r="L120" i="19"/>
  <c r="L136" i="19"/>
  <c r="L16" i="19"/>
  <c r="L32" i="19"/>
  <c r="L48" i="19"/>
  <c r="L75" i="19"/>
  <c r="L36" i="19"/>
  <c r="L96" i="19"/>
  <c r="L112" i="19"/>
  <c r="L128" i="19"/>
  <c r="L8" i="19"/>
  <c r="L33" i="19"/>
  <c r="L68" i="19"/>
  <c r="L101" i="19"/>
  <c r="L109" i="19"/>
  <c r="L117" i="19"/>
  <c r="L149" i="19"/>
  <c r="L156" i="19"/>
  <c r="L5" i="19"/>
  <c r="L9" i="19"/>
  <c r="L14" i="19"/>
  <c r="L18" i="19"/>
  <c r="L22" i="19"/>
  <c r="L26" i="19"/>
  <c r="L30" i="19"/>
  <c r="L34" i="19"/>
  <c r="L38" i="19"/>
  <c r="L42" i="19"/>
  <c r="L46" i="19"/>
  <c r="L50" i="19"/>
  <c r="L54" i="19"/>
  <c r="L58" i="19"/>
  <c r="L61" i="19"/>
  <c r="L65" i="19"/>
  <c r="L73" i="19"/>
  <c r="L77" i="19"/>
  <c r="L81" i="19"/>
  <c r="L86" i="19"/>
  <c r="L90" i="19"/>
  <c r="L94" i="19"/>
  <c r="L98" i="19"/>
  <c r="L102" i="19"/>
  <c r="L106" i="19"/>
  <c r="L110" i="19"/>
  <c r="L114" i="19"/>
  <c r="L118" i="19"/>
  <c r="L122" i="19"/>
  <c r="L126" i="19"/>
  <c r="L130" i="19"/>
  <c r="L134" i="19"/>
  <c r="L138" i="19"/>
  <c r="L142" i="19"/>
  <c r="L146" i="19"/>
  <c r="L150" i="19"/>
  <c r="L2" i="19"/>
  <c r="L6" i="19"/>
  <c r="L10" i="19"/>
  <c r="L15" i="19"/>
  <c r="L19" i="19"/>
  <c r="L23" i="19"/>
  <c r="L27" i="19"/>
  <c r="L31" i="19"/>
  <c r="L35" i="19"/>
  <c r="L39" i="19"/>
  <c r="L47" i="19"/>
  <c r="L51" i="19"/>
  <c r="L55" i="19"/>
  <c r="L59" i="19"/>
  <c r="L62" i="19"/>
  <c r="L66" i="19"/>
  <c r="L70" i="19"/>
  <c r="L74" i="19"/>
  <c r="L78" i="19"/>
  <c r="L82" i="19"/>
  <c r="L87" i="19"/>
  <c r="L91" i="19"/>
  <c r="L95" i="19"/>
  <c r="L103" i="19"/>
  <c r="L107" i="19"/>
  <c r="L111" i="19"/>
  <c r="L115" i="19"/>
  <c r="L119" i="19"/>
  <c r="L123" i="19"/>
  <c r="L127" i="19"/>
  <c r="L131" i="19"/>
  <c r="L135" i="19"/>
  <c r="L139" i="19"/>
  <c r="L143" i="19"/>
  <c r="L147" i="19"/>
  <c r="L151" i="19"/>
  <c r="L154" i="1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FSARankings2018" type="4" refreshedVersion="0" background="1">
    <webPr xml="1" sourceData="1" url="C:\Users\stuart.PLANET\Downloads\FSARankings2018.xml" htmlTables="1" htmlFormat="all"/>
  </connection>
  <connection id="2" xr16:uid="{00000000-0015-0000-FFFF-FFFF01000000}" name="FSARankings20181" type="4" refreshedVersion="0" background="1">
    <webPr xml="1" sourceData="1" url="C:\Users\stuart.PLANET\Downloads\FSARankings2018.xml" htmlTables="1" htmlFormat="all"/>
  </connection>
</connections>
</file>

<file path=xl/sharedStrings.xml><?xml version="1.0" encoding="utf-8"?>
<sst xmlns="http://schemas.openxmlformats.org/spreadsheetml/2006/main" count="4898" uniqueCount="446">
  <si>
    <t>Ranking</t>
  </si>
  <si>
    <t>Normal</t>
  </si>
  <si>
    <t>Special</t>
  </si>
  <si>
    <t>Rank</t>
  </si>
  <si>
    <t>DOB</t>
  </si>
  <si>
    <t>Gender</t>
  </si>
  <si>
    <t>LastName</t>
  </si>
  <si>
    <t>FirstName</t>
  </si>
  <si>
    <t>Weapon</t>
  </si>
  <si>
    <t>Points</t>
  </si>
  <si>
    <t>Club</t>
  </si>
  <si>
    <t>ASC</t>
  </si>
  <si>
    <t>EventDate</t>
  </si>
  <si>
    <t>LN.FN</t>
  </si>
  <si>
    <t>Country</t>
  </si>
  <si>
    <t>Date</t>
  </si>
  <si>
    <t>CalculatedAge</t>
  </si>
  <si>
    <t>Cancelled</t>
  </si>
  <si>
    <t>EventName</t>
  </si>
  <si>
    <t>Chandran</t>
  </si>
  <si>
    <t>Chaplin</t>
  </si>
  <si>
    <t>Cowling</t>
  </si>
  <si>
    <t>Foale</t>
  </si>
  <si>
    <t>Kasperski</t>
  </si>
  <si>
    <t>Kinnon</t>
  </si>
  <si>
    <t>Lucy</t>
  </si>
  <si>
    <t>Menz</t>
  </si>
  <si>
    <t>Mowis</t>
  </si>
  <si>
    <t>Pay</t>
  </si>
  <si>
    <t>Sopru</t>
  </si>
  <si>
    <t>Spinks</t>
  </si>
  <si>
    <t>Thomas</t>
  </si>
  <si>
    <t>Roshan</t>
  </si>
  <si>
    <t>Nalin</t>
  </si>
  <si>
    <t>Andrea</t>
  </si>
  <si>
    <t>Darcy</t>
  </si>
  <si>
    <t>Anna</t>
  </si>
  <si>
    <t>Andrew</t>
  </si>
  <si>
    <t>Louis</t>
  </si>
  <si>
    <t>David</t>
  </si>
  <si>
    <t>Sarah</t>
  </si>
  <si>
    <t>Ursula</t>
  </si>
  <si>
    <t>Ian</t>
  </si>
  <si>
    <t>Shayne</t>
  </si>
  <si>
    <t>Coraine</t>
  </si>
  <si>
    <t>Dov</t>
  </si>
  <si>
    <t>Rob</t>
  </si>
  <si>
    <t>Max</t>
  </si>
  <si>
    <t>Angus</t>
  </si>
  <si>
    <t>CSFC</t>
  </si>
  <si>
    <t>AHFC</t>
  </si>
  <si>
    <t>TPFC</t>
  </si>
  <si>
    <t>Harry</t>
  </si>
  <si>
    <t>Hugo</t>
  </si>
  <si>
    <t>Bury</t>
  </si>
  <si>
    <t>Connor</t>
  </si>
  <si>
    <t>Cassidy</t>
  </si>
  <si>
    <t>Dawson</t>
  </si>
  <si>
    <t>Jackie</t>
  </si>
  <si>
    <t>Bruce</t>
  </si>
  <si>
    <t>Samuel</t>
  </si>
  <si>
    <t>Ferguson</t>
  </si>
  <si>
    <t>Clayton</t>
  </si>
  <si>
    <t>Darren</t>
  </si>
  <si>
    <t>Nadine</t>
  </si>
  <si>
    <t>Christian</t>
  </si>
  <si>
    <t>Howlett</t>
  </si>
  <si>
    <t>Steve</t>
  </si>
  <si>
    <t>Kurbatfinski</t>
  </si>
  <si>
    <t>Ashleigh</t>
  </si>
  <si>
    <t>Lam</t>
  </si>
  <si>
    <t>Tai Yuen</t>
  </si>
  <si>
    <t>Mackenzie</t>
  </si>
  <si>
    <t>Jonathan</t>
  </si>
  <si>
    <t>Markovs</t>
  </si>
  <si>
    <t>Arturs</t>
  </si>
  <si>
    <t>Newitt</t>
  </si>
  <si>
    <t>Jesse</t>
  </si>
  <si>
    <t>Pattinson</t>
  </si>
  <si>
    <t>Finn</t>
  </si>
  <si>
    <t>Oliver</t>
  </si>
  <si>
    <t>Probert</t>
  </si>
  <si>
    <t>Felix</t>
  </si>
  <si>
    <t>Georgina</t>
  </si>
  <si>
    <t>Rendo</t>
  </si>
  <si>
    <t>Carlos</t>
  </si>
  <si>
    <t>Lucas</t>
  </si>
  <si>
    <t>Spangler</t>
  </si>
  <si>
    <t>Ashton</t>
  </si>
  <si>
    <t>Ranger</t>
  </si>
  <si>
    <t>Wheeler</t>
  </si>
  <si>
    <t>Hugh</t>
  </si>
  <si>
    <t>Zhang</t>
  </si>
  <si>
    <t>Jiarui</t>
  </si>
  <si>
    <t>Abdelmonem</t>
  </si>
  <si>
    <t>Beaubois</t>
  </si>
  <si>
    <t>Bodycomb</t>
  </si>
  <si>
    <t>Bradfield</t>
  </si>
  <si>
    <t>Stratton</t>
  </si>
  <si>
    <t>Ola</t>
  </si>
  <si>
    <t>Leo</t>
  </si>
  <si>
    <t>Tyla-Rose</t>
  </si>
  <si>
    <t>Ben</t>
  </si>
  <si>
    <t>Campbell</t>
  </si>
  <si>
    <t>Fuda</t>
  </si>
  <si>
    <t>Groom</t>
  </si>
  <si>
    <t>Jones</t>
  </si>
  <si>
    <t>Vingelis-Plant</t>
  </si>
  <si>
    <t>Wotherspoon</t>
  </si>
  <si>
    <t>William</t>
  </si>
  <si>
    <t>Nate</t>
  </si>
  <si>
    <t>Lydon</t>
  </si>
  <si>
    <t>Patrick</t>
  </si>
  <si>
    <t>Marek</t>
  </si>
  <si>
    <t>Keith</t>
  </si>
  <si>
    <t>Alison</t>
  </si>
  <si>
    <t>Wilson</t>
  </si>
  <si>
    <t>Evelyn</t>
  </si>
  <si>
    <t>Ashman</t>
  </si>
  <si>
    <t>Brautigan</t>
  </si>
  <si>
    <t>Burgun</t>
  </si>
  <si>
    <t>Coombe</t>
  </si>
  <si>
    <t>Dal Moro Ferreira</t>
  </si>
  <si>
    <t>Dippy</t>
  </si>
  <si>
    <t>Eladly</t>
  </si>
  <si>
    <t>Jamieson</t>
  </si>
  <si>
    <t>Kingston</t>
  </si>
  <si>
    <t>Leclercq</t>
  </si>
  <si>
    <t>Mayer</t>
  </si>
  <si>
    <t>Omari</t>
  </si>
  <si>
    <t>Roberts</t>
  </si>
  <si>
    <t>Wells</t>
  </si>
  <si>
    <t>Luke</t>
  </si>
  <si>
    <t>Alexandre</t>
  </si>
  <si>
    <t>Nathaniel</t>
  </si>
  <si>
    <t>Isabela</t>
  </si>
  <si>
    <t>Charlotte</t>
  </si>
  <si>
    <t>Salma</t>
  </si>
  <si>
    <t>Makayla</t>
  </si>
  <si>
    <t>Oscar</t>
  </si>
  <si>
    <t>Milan</t>
  </si>
  <si>
    <t>Peter</t>
  </si>
  <si>
    <t>Alisha</t>
  </si>
  <si>
    <t>Myka</t>
  </si>
  <si>
    <t>Arky</t>
  </si>
  <si>
    <t>Sam</t>
  </si>
  <si>
    <t>Barratt</t>
  </si>
  <si>
    <t>Barry</t>
  </si>
  <si>
    <t>Chapman</t>
  </si>
  <si>
    <t>Doe</t>
  </si>
  <si>
    <t>Fulcher</t>
  </si>
  <si>
    <t>Henry</t>
  </si>
  <si>
    <t>Jackson</t>
  </si>
  <si>
    <t>Sollars</t>
  </si>
  <si>
    <t>Lara</t>
  </si>
  <si>
    <t>Leighlan</t>
  </si>
  <si>
    <t>Aaron</t>
  </si>
  <si>
    <t>Alan</t>
  </si>
  <si>
    <t>Elizabeth</t>
  </si>
  <si>
    <t>Staehr</t>
  </si>
  <si>
    <t>Craig</t>
  </si>
  <si>
    <t>Bailes</t>
  </si>
  <si>
    <t>Betts</t>
  </si>
  <si>
    <t>Casey</t>
  </si>
  <si>
    <t>Hooper</t>
  </si>
  <si>
    <t>Kempe</t>
  </si>
  <si>
    <t>Pearce</t>
  </si>
  <si>
    <t>Taylor</t>
  </si>
  <si>
    <t>Byron</t>
  </si>
  <si>
    <t>Nicholas</t>
  </si>
  <si>
    <t>Mason</t>
  </si>
  <si>
    <t>Dougal</t>
  </si>
  <si>
    <t>Elsie</t>
  </si>
  <si>
    <t>Blake</t>
  </si>
  <si>
    <t>Skrabanich</t>
  </si>
  <si>
    <t>Yang</t>
  </si>
  <si>
    <t>Jack</t>
  </si>
  <si>
    <t>Sunday</t>
  </si>
  <si>
    <t>CHI</t>
  </si>
  <si>
    <t>Walmsley</t>
  </si>
  <si>
    <t>Amelia</t>
  </si>
  <si>
    <t>Brown</t>
  </si>
  <si>
    <t>Sophie</t>
  </si>
  <si>
    <t>Brion</t>
  </si>
  <si>
    <t>Fraser</t>
  </si>
  <si>
    <t>Aasem</t>
  </si>
  <si>
    <t>Clive</t>
  </si>
  <si>
    <t>Martin</t>
  </si>
  <si>
    <t>Latifa</t>
  </si>
  <si>
    <t>Saleem</t>
  </si>
  <si>
    <t>Aly</t>
  </si>
  <si>
    <t>Brender</t>
  </si>
  <si>
    <t>Nejat</t>
  </si>
  <si>
    <t>Adam</t>
  </si>
  <si>
    <t>Clarke</t>
  </si>
  <si>
    <t>De Groot</t>
  </si>
  <si>
    <t>Declan</t>
  </si>
  <si>
    <t>Bas</t>
  </si>
  <si>
    <t>AU</t>
  </si>
  <si>
    <t>Tang</t>
  </si>
  <si>
    <t>Chin Ton Naomi</t>
  </si>
  <si>
    <t>SC</t>
  </si>
  <si>
    <t>Mckenzie-Campbell</t>
  </si>
  <si>
    <t>Errol</t>
  </si>
  <si>
    <t>Reegan</t>
  </si>
  <si>
    <t>Metha</t>
  </si>
  <si>
    <t>Daniel</t>
  </si>
  <si>
    <t>Demelza</t>
  </si>
  <si>
    <t>F4A</t>
  </si>
  <si>
    <t>Alexander</t>
  </si>
  <si>
    <t>Matthew</t>
  </si>
  <si>
    <t>Anderson</t>
  </si>
  <si>
    <t>Kinyin</t>
  </si>
  <si>
    <t>Barbaro</t>
  </si>
  <si>
    <t>Marina</t>
  </si>
  <si>
    <t>Barnes</t>
  </si>
  <si>
    <t>Talley</t>
  </si>
  <si>
    <t>Ash</t>
  </si>
  <si>
    <t>Berberyan</t>
  </si>
  <si>
    <t>Biddle</t>
  </si>
  <si>
    <t>Damin</t>
  </si>
  <si>
    <t>Blakely</t>
  </si>
  <si>
    <t>Ryan</t>
  </si>
  <si>
    <t>CAMERLENGO</t>
  </si>
  <si>
    <t>AARON</t>
  </si>
  <si>
    <t>Jennifer</t>
  </si>
  <si>
    <t>Chambers</t>
  </si>
  <si>
    <t>Collins</t>
  </si>
  <si>
    <t>Cosgriff</t>
  </si>
  <si>
    <t>Dhami</t>
  </si>
  <si>
    <t>Nina</t>
  </si>
  <si>
    <t>Rajvir</t>
  </si>
  <si>
    <t>Dwyer</t>
  </si>
  <si>
    <t>Laila</t>
  </si>
  <si>
    <t>Farrer</t>
  </si>
  <si>
    <t>Field</t>
  </si>
  <si>
    <t>Foxx</t>
  </si>
  <si>
    <t>Lexie</t>
  </si>
  <si>
    <t>Harkin-Noack</t>
  </si>
  <si>
    <t>Jai</t>
  </si>
  <si>
    <t>Hasan</t>
  </si>
  <si>
    <t>Aaliyah</t>
  </si>
  <si>
    <t>Haynes</t>
  </si>
  <si>
    <t>Christopher</t>
  </si>
  <si>
    <t>Hofmann</t>
  </si>
  <si>
    <t>Audrey</t>
  </si>
  <si>
    <t>Maeve</t>
  </si>
  <si>
    <t>Iacopetta</t>
  </si>
  <si>
    <t>Leonardo</t>
  </si>
  <si>
    <t>Ince</t>
  </si>
  <si>
    <t>Leach</t>
  </si>
  <si>
    <t>Noah</t>
  </si>
  <si>
    <t>Loveday</t>
  </si>
  <si>
    <t>Malachi</t>
  </si>
  <si>
    <t>Maksimovic</t>
  </si>
  <si>
    <t>Danica</t>
  </si>
  <si>
    <t>Markham</t>
  </si>
  <si>
    <t>Menzel</t>
  </si>
  <si>
    <t>Phoebe</t>
  </si>
  <si>
    <t>Millard</t>
  </si>
  <si>
    <t>Eddie</t>
  </si>
  <si>
    <t>Mortimer</t>
  </si>
  <si>
    <t>Julian</t>
  </si>
  <si>
    <t>Murphy</t>
  </si>
  <si>
    <t>Adrian</t>
  </si>
  <si>
    <t>Nielsen</t>
  </si>
  <si>
    <t>Pitkin</t>
  </si>
  <si>
    <t>Pook-Kathriner</t>
  </si>
  <si>
    <t>Potter</t>
  </si>
  <si>
    <t>Matilda</t>
  </si>
  <si>
    <t>Willem</t>
  </si>
  <si>
    <t>Smith</t>
  </si>
  <si>
    <t>Jacob</t>
  </si>
  <si>
    <t>Stewart</t>
  </si>
  <si>
    <t>Alex</t>
  </si>
  <si>
    <t>Strangis</t>
  </si>
  <si>
    <t>Cesidio</t>
  </si>
  <si>
    <t>Leon</t>
  </si>
  <si>
    <t>Veaney</t>
  </si>
  <si>
    <t>Gabriel</t>
  </si>
  <si>
    <t>Yeo</t>
  </si>
  <si>
    <t>Doyoon</t>
  </si>
  <si>
    <t>Xiao</t>
  </si>
  <si>
    <t>FUFC</t>
  </si>
  <si>
    <t>FSA</t>
  </si>
  <si>
    <t>U15</t>
  </si>
  <si>
    <t>Foil</t>
  </si>
  <si>
    <t>U13</t>
  </si>
  <si>
    <t>Epee</t>
  </si>
  <si>
    <t>Al-Ashwal</t>
  </si>
  <si>
    <t>Layal</t>
  </si>
  <si>
    <t>U11</t>
  </si>
  <si>
    <t>Saifuddin S Mohd Ezanie Fikrie</t>
  </si>
  <si>
    <t>Tajuddin Sh Mohd Ezanie Fikrie</t>
  </si>
  <si>
    <t>Muhammad</t>
  </si>
  <si>
    <t>Brammer</t>
  </si>
  <si>
    <t>Ismael</t>
  </si>
  <si>
    <t>Leonov</t>
  </si>
  <si>
    <t>Liptak</t>
  </si>
  <si>
    <t>Korey</t>
  </si>
  <si>
    <t>Toby</t>
  </si>
  <si>
    <t>Lanya</t>
  </si>
  <si>
    <t>Ronya</t>
  </si>
  <si>
    <t>Tikhon</t>
  </si>
  <si>
    <t>Zhdanovich</t>
  </si>
  <si>
    <t>Maria</t>
  </si>
  <si>
    <t>Open</t>
  </si>
  <si>
    <t>Hamilton</t>
  </si>
  <si>
    <t>Rhona</t>
  </si>
  <si>
    <t>AUFeC</t>
  </si>
  <si>
    <t>Marshall</t>
  </si>
  <si>
    <t>Stuart</t>
  </si>
  <si>
    <t>Zvonko</t>
  </si>
  <si>
    <t>IND</t>
  </si>
  <si>
    <t>Sabre</t>
  </si>
  <si>
    <t>Veteran</t>
  </si>
  <si>
    <t>Women</t>
  </si>
  <si>
    <t>Men</t>
  </si>
  <si>
    <t>Category</t>
  </si>
  <si>
    <t>Matteo</t>
  </si>
  <si>
    <t>U17</t>
  </si>
  <si>
    <t>U20</t>
  </si>
  <si>
    <t>Zhaoxuan</t>
  </si>
  <si>
    <t>Open-B</t>
  </si>
  <si>
    <t>Deverson</t>
  </si>
  <si>
    <t>Sebastian</t>
  </si>
  <si>
    <t>King</t>
  </si>
  <si>
    <t>Ari</t>
  </si>
  <si>
    <t>Oshaghi</t>
  </si>
  <si>
    <t>Pouyan</t>
  </si>
  <si>
    <t>Barchiesi</t>
  </si>
  <si>
    <t>Qian</t>
  </si>
  <si>
    <t>Ying</t>
  </si>
  <si>
    <t>Ali</t>
  </si>
  <si>
    <t>Zeenat</t>
  </si>
  <si>
    <t>Swift-Turtur</t>
  </si>
  <si>
    <t>Samson</t>
  </si>
  <si>
    <t>Schembri</t>
  </si>
  <si>
    <t>Emile</t>
  </si>
  <si>
    <t>Sayed Ahmed</t>
  </si>
  <si>
    <t>Yassin</t>
  </si>
  <si>
    <t>Baaj</t>
  </si>
  <si>
    <t>Morello</t>
  </si>
  <si>
    <t>Brianna</t>
  </si>
  <si>
    <t>No.Gender</t>
  </si>
  <si>
    <t>Multiplier</t>
  </si>
  <si>
    <t>GenderCount</t>
  </si>
  <si>
    <t>Level</t>
  </si>
  <si>
    <t>Ranking.Points</t>
  </si>
  <si>
    <t>Mulitplier</t>
  </si>
  <si>
    <t>Grasby</t>
  </si>
  <si>
    <t>Tembo</t>
  </si>
  <si>
    <t>Kifaru</t>
  </si>
  <si>
    <t>Fior</t>
  </si>
  <si>
    <t>Walters</t>
  </si>
  <si>
    <t>Emma</t>
  </si>
  <si>
    <t>Hyde</t>
  </si>
  <si>
    <t>Kate</t>
  </si>
  <si>
    <t>Arcayo</t>
  </si>
  <si>
    <t>Facundo</t>
  </si>
  <si>
    <t>Kennedy</t>
  </si>
  <si>
    <t>Hamish</t>
  </si>
  <si>
    <t>Dzodzos</t>
  </si>
  <si>
    <t>Michael</t>
  </si>
  <si>
    <t>AFC1</t>
  </si>
  <si>
    <t>Fang</t>
  </si>
  <si>
    <t>Yaxian</t>
  </si>
  <si>
    <t>Ngo</t>
  </si>
  <si>
    <t>Edward</t>
  </si>
  <si>
    <t>Lee</t>
  </si>
  <si>
    <t>Xavier</t>
  </si>
  <si>
    <t>Barton</t>
  </si>
  <si>
    <t>Bill</t>
  </si>
  <si>
    <t>Li</t>
  </si>
  <si>
    <t>Dawes</t>
  </si>
  <si>
    <t>Bugeja</t>
  </si>
  <si>
    <t>Hannah</t>
  </si>
  <si>
    <t>Yu</t>
  </si>
  <si>
    <t>Jerry</t>
  </si>
  <si>
    <t>Liwanen</t>
  </si>
  <si>
    <t>Jankovic</t>
  </si>
  <si>
    <t>Ivan</t>
  </si>
  <si>
    <t>Munneke</t>
  </si>
  <si>
    <t>Cabe</t>
  </si>
  <si>
    <t>Addis</t>
  </si>
  <si>
    <t>S</t>
  </si>
  <si>
    <t>N</t>
  </si>
  <si>
    <t>Bruce Kneale</t>
  </si>
  <si>
    <t>Coraine Sopru</t>
  </si>
  <si>
    <t>Andrea Chaplin</t>
  </si>
  <si>
    <t>Kingsley B Thomsen</t>
  </si>
  <si>
    <t>Meredith Coleman</t>
  </si>
  <si>
    <t>State Champs</t>
  </si>
  <si>
    <t>No.S</t>
  </si>
  <si>
    <t>NI.Mult</t>
  </si>
  <si>
    <t>Robyn Chaplin</t>
  </si>
  <si>
    <t>Kirby</t>
  </si>
  <si>
    <t>Andriono</t>
  </si>
  <si>
    <t>Raymond Rafael</t>
  </si>
  <si>
    <t>1</t>
  </si>
  <si>
    <t>Toronjo Urquiza</t>
  </si>
  <si>
    <t>Luis</t>
  </si>
  <si>
    <t>Kress</t>
  </si>
  <si>
    <t>Liam</t>
  </si>
  <si>
    <t>Idris</t>
  </si>
  <si>
    <t>Moaz Mohamed Daoud Sheikh</t>
  </si>
  <si>
    <t>Benjamin</t>
  </si>
  <si>
    <t>Nguyen</t>
  </si>
  <si>
    <t>Lily</t>
  </si>
  <si>
    <t>Lim</t>
  </si>
  <si>
    <t>Scully</t>
  </si>
  <si>
    <t>Mark</t>
  </si>
  <si>
    <t>Moorhouse</t>
  </si>
  <si>
    <t>Alexandra</t>
  </si>
  <si>
    <t>Hillock</t>
  </si>
  <si>
    <t>Richard</t>
  </si>
  <si>
    <t>QLD</t>
  </si>
  <si>
    <t>Doolan</t>
  </si>
  <si>
    <t>Quinn</t>
  </si>
  <si>
    <t>Sage-Hoff</t>
  </si>
  <si>
    <t>PG</t>
  </si>
  <si>
    <t>Guan</t>
  </si>
  <si>
    <t>Nicole</t>
  </si>
  <si>
    <t>Adams</t>
  </si>
  <si>
    <t>Keira</t>
  </si>
  <si>
    <t>Cooper</t>
  </si>
  <si>
    <t>Lachlan</t>
  </si>
  <si>
    <t>Minyaev</t>
  </si>
  <si>
    <t>Plato</t>
  </si>
  <si>
    <t>Lucas-Elliott</t>
  </si>
  <si>
    <t>Indy</t>
  </si>
  <si>
    <t>Reuben</t>
  </si>
  <si>
    <t>Amelie</t>
  </si>
  <si>
    <t>Ryntjes</t>
  </si>
  <si>
    <t>Amon</t>
  </si>
  <si>
    <t>Edmund</t>
  </si>
  <si>
    <t>Eckermann</t>
  </si>
  <si>
    <t>Hampton</t>
  </si>
  <si>
    <t>Marley</t>
  </si>
  <si>
    <t>Juliet</t>
  </si>
  <si>
    <t>Bruer</t>
  </si>
  <si>
    <t>Edison</t>
  </si>
  <si>
    <t>Sinclair</t>
  </si>
  <si>
    <t>Dennis</t>
  </si>
  <si>
    <t>Northey</t>
  </si>
  <si>
    <t>National Champs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</si>
</sst>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/mm/yyyy;@"/>
    <numFmt numFmtId="165" formatCode="0.0"/>
    <numFmt numFmtId="166" formatCode="d/mm/yyyy"/>
  </numFmts>
  <fonts count="4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0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30">
    <xf numFmtId="0" fontId="0" fillId="0" borderId="0" xfId="0"/>
    <xf numFmtId="14" fontId="0" fillId="0" borderId="0" xfId="0" applyNumberFormat="1"/>
    <xf numFmtId="1" fontId="0" fillId="0" borderId="0" xfId="0" applyNumberFormat="1"/>
    <xf numFmtId="0" fontId="2" fillId="0" borderId="0" xfId="0" applyFont="1"/>
    <xf numFmtId="1" fontId="2" fillId="0" borderId="0" xfId="0" applyNumberFormat="1" applyFont="1"/>
    <xf numFmtId="14" fontId="2" fillId="0" borderId="0" xfId="0" applyNumberFormat="1" applyFont="1"/>
    <xf numFmtId="0" fontId="0" fillId="2" borderId="0" xfId="0" applyFill="1"/>
    <xf numFmtId="14" fontId="0" fillId="2" borderId="0" xfId="0" applyNumberFormat="1" applyFill="1"/>
    <xf numFmtId="0" fontId="0" fillId="0" borderId="0" xfId="0" applyNumberFormat="1"/>
    <xf numFmtId="0" fontId="0" fillId="0" borderId="0" xfId="0" applyFont="1"/>
    <xf numFmtId="164" fontId="0" fillId="0" borderId="0" xfId="0" applyNumberFormat="1" applyFont="1"/>
    <xf numFmtId="14" fontId="0" fillId="0" borderId="0" xfId="0" applyNumberFormat="1" applyFont="1"/>
    <xf numFmtId="0" fontId="0" fillId="3" borderId="0" xfId="0" applyNumberFormat="1" applyFont="1" applyFill="1"/>
    <xf numFmtId="0" fontId="2" fillId="3" borderId="0" xfId="0" applyFont="1" applyFill="1"/>
    <xf numFmtId="0" fontId="0" fillId="3" borderId="0" xfId="0" applyFont="1" applyFill="1"/>
    <xf numFmtId="49" fontId="2" fillId="3" borderId="0" xfId="0" applyNumberFormat="1" applyFont="1" applyFill="1"/>
    <xf numFmtId="14" fontId="2" fillId="3" borderId="0" xfId="0" applyNumberFormat="1" applyFont="1" applyFill="1"/>
    <xf numFmtId="0" fontId="2" fillId="3" borderId="0" xfId="0" applyNumberFormat="1" applyFont="1" applyFill="1"/>
    <xf numFmtId="165" fontId="2" fillId="3" borderId="0" xfId="0" applyNumberFormat="1" applyFont="1" applyFill="1"/>
    <xf numFmtId="49" fontId="0" fillId="0" borderId="0" xfId="0" applyNumberFormat="1" applyFont="1"/>
    <xf numFmtId="0" fontId="0" fillId="0" borderId="0" xfId="0" applyNumberFormat="1" applyFont="1"/>
    <xf numFmtId="49" fontId="0" fillId="3" borderId="0" xfId="0" applyNumberFormat="1" applyFont="1" applyFill="1"/>
    <xf numFmtId="166" fontId="2" fillId="0" borderId="0" xfId="0" applyNumberFormat="1" applyFont="1"/>
    <xf numFmtId="166" fontId="0" fillId="0" borderId="0" xfId="0" applyNumberFormat="1" applyFont="1"/>
    <xf numFmtId="166" fontId="2" fillId="3" borderId="0" xfId="0" applyNumberFormat="1" applyFont="1" applyFill="1"/>
    <xf numFmtId="1" fontId="2" fillId="3" borderId="0" xfId="0" applyNumberFormat="1" applyFont="1" applyFill="1" applyAlignment="1">
      <alignment horizontal="left"/>
    </xf>
    <xf numFmtId="166" fontId="0" fillId="3" borderId="0" xfId="0" applyNumberFormat="1" applyFont="1" applyFill="1"/>
    <xf numFmtId="0" fontId="2" fillId="3" borderId="0" xfId="0" applyFont="1" applyFill="1" applyAlignment="1">
      <alignment horizontal="left"/>
    </xf>
    <xf numFmtId="49" fontId="0" fillId="3" borderId="0" xfId="0" applyNumberFormat="1" applyFont="1" applyFill="1" applyAlignment="1">
      <alignment horizontal="left"/>
    </xf>
    <xf numFmtId="166" fontId="0" fillId="0" borderId="0" xfId="0" applyNumberFormat="1"/>
  </cellXfs>
  <cellStyles count="10">
    <cellStyle name="Bold text" xfId="2" xr:uid="{00000000-0005-0000-0000-000000000000}"/>
    <cellStyle name="Col header" xfId="6" xr:uid="{00000000-0005-0000-0000-000001000000}"/>
    <cellStyle name="Date" xfId="7" xr:uid="{00000000-0005-0000-0000-000002000000}"/>
    <cellStyle name="Date &amp; time" xfId="9" xr:uid="{00000000-0005-0000-0000-000003000000}"/>
    <cellStyle name="Money" xfId="4" xr:uid="{00000000-0005-0000-0000-000004000000}"/>
    <cellStyle name="Normal" xfId="0" builtinId="0"/>
    <cellStyle name="Number" xfId="3" xr:uid="{00000000-0005-0000-0000-000006000000}"/>
    <cellStyle name="Percentage" xfId="5" xr:uid="{00000000-0005-0000-0000-000007000000}"/>
    <cellStyle name="Text" xfId="1" xr:uid="{00000000-0005-0000-0000-000008000000}"/>
    <cellStyle name="Time" xfId="8" xr:uid="{00000000-0005-0000-0000-000009000000}"/>
  </cellStyles>
  <dxfs count="15">
    <dxf>
      <numFmt numFmtId="1" formatCode="0"/>
    </dxf>
    <dxf>
      <numFmt numFmtId="166" formatCode="d/mm/yyyy"/>
    </dxf>
    <dxf>
      <numFmt numFmtId="0" formatCode="General"/>
    </dxf>
    <dxf>
      <numFmt numFmtId="165" formatCode="0.0"/>
      <fill>
        <patternFill patternType="solid">
          <fgColor indexed="64"/>
          <bgColor theme="0" tint="-0.14999847407452621"/>
        </patternFill>
      </fill>
    </dxf>
    <dxf>
      <numFmt numFmtId="0" formatCode="General"/>
      <fill>
        <patternFill patternType="solid">
          <fgColor indexed="64"/>
          <bgColor theme="0" tint="-0.14999847407452621"/>
        </patternFill>
      </fill>
    </dxf>
    <dxf>
      <numFmt numFmtId="0" formatCode="General"/>
      <fill>
        <patternFill patternType="solid">
          <fgColor indexed="64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</dxf>
    <dxf>
      <fill>
        <patternFill patternType="solid">
          <fgColor indexed="64"/>
          <bgColor theme="0" tint="-0.14999847407452621"/>
        </patternFill>
      </fill>
      <alignment horizontal="left" vertical="bottom" textRotation="0" wrapText="0" indent="0" justifyLastLine="0" shrinkToFit="0" readingOrder="0"/>
    </dxf>
    <dxf>
      <numFmt numFmtId="166" formatCode="d/mm/yyyy"/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d/mm/yyyy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6" formatCode="d/mm/yyyy"/>
    </dxf>
    <dxf>
      <numFmt numFmtId="166" formatCode="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  <fill>
        <patternFill patternType="solid">
          <fgColor indexed="64"/>
          <bgColor theme="0" tint="-0.149998474074526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2">
    <xs:schema xmlns:xs="http://www.w3.org/2001/XMLSchema" xmlns="" attributeFormDefault="unqualified" elementFormDefault="qualified">
      <xs:element name="results">
        <xs:complexType>
          <xs:sequence>
            <xs:element name="result" maxOccurs="unbounded" minOccurs="0">
              <xs:complexType>
                <xs:sequence>
                  <xs:element type="xs:string" name="LastName"/>
                  <xs:element type="xs:string" name="FirstName"/>
                  <xs:element type="xs:string" name="Rank"/>
                  <xs:element name="EventDate" type="xs:dateTime">
                    <xs:annotation>
                      <xs:appinfo>
                        <xs:fieldProperty name="Format" type="10" value="dd/mm/yyyy"/>
                      </xs:appinfo>
                    </xs:annotation>
                  </xs:element>
                  <xs:element type="xs:string" name="Level"/>
                  <xs:element type="xs:string" name="EventName"/>
                  <xs:element type="xs:string" name="AgeGroup"/>
                  <xs:element type="xs:string" name="Weapon"/>
                  <xs:element type="xs:string" name="Gender"/>
                  <xs:element type="xs:string" name="Club"/>
                  <xs:element type="xs:string" name="Named"/>
                  <xs:element type="xs:string" name="Points"/>
                </xs:sequence>
              </xs:complexType>
            </xs:element>
          </xs:sequence>
        </xs:complexType>
      </xs:element>
    </xs:schema>
  </Schema>
  <Map ID="6" Name="results_Map" RootElement="results" SchemaID="Schema2" ShowImportExportValidationErrors="false" AutoFit="true" Append="false" PreserveSortAFLayout="true" PreserveFormat="true"/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xmlMaps" Target="xmlMap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3D31973-47C3-49E5-BFF6-960CEA57821A}" name="Table1" displayName="Table1" ref="A1:Q573" tableType="xml" totalsRowShown="0">
  <autoFilter ref="A1:Q573" xr:uid="{DB7F2CE5-06E2-4DC3-87BA-7ED61CEBB3B2}"/>
  <sortState xmlns:xlrd2="http://schemas.microsoft.com/office/spreadsheetml/2017/richdata2" ref="A2:Q415">
    <sortCondition ref="E2:E415"/>
    <sortCondition ref="H2:H415"/>
    <sortCondition ref="I2:I415"/>
    <sortCondition ref="J2:J415"/>
    <sortCondition ref="C2:C415"/>
  </sortState>
  <tableColumns count="17">
    <tableColumn id="1" xr3:uid="{23BBF0BD-A33F-49F8-8541-D359B73C9AAA}" uniqueName="LastName" name="LastName">
      <xmlColumnPr mapId="6" xpath="/results/result/LastName" xmlDataType="string"/>
    </tableColumn>
    <tableColumn id="2" xr3:uid="{BFB33DBB-486E-49F4-8AAF-415F6CB83705}" uniqueName="FirstName" name="FirstName">
      <xmlColumnPr mapId="6" xpath="/results/result/FirstName" xmlDataType="string"/>
    </tableColumn>
    <tableColumn id="8" xr3:uid="{630E5915-FC90-46BA-BABB-6CD90B87B43F}" uniqueName="Rank" name="Rank">
      <xmlColumnPr mapId="6" xpath="/results/result/Rank" xmlDataType="string"/>
    </tableColumn>
    <tableColumn id="3" xr3:uid="{D84F1D32-64C1-4388-B3AB-FA3A96DA6A2C}" uniqueName="EventDate" name="GenderCount" dataDxfId="14">
      <calculatedColumnFormula>COUNTIFS(E:E,Table1[[#This Row],[EventDate]],G:G,Table1[[#This Row],[EventName]],H:H,Table1[[#This Row],[Category]],I:I,Table1[[#This Row],[Weapon]],J:J,Table1[[#This Row],[Gender]])</calculatedColumnFormula>
    </tableColumn>
    <tableColumn id="4" xr3:uid="{F1425BB2-A383-4F86-9331-257BDD1D1DA6}" uniqueName="EventDate" name="EventDate" dataDxfId="13">
      <xmlColumnPr mapId="6" xpath="/results/result/EventDate" xmlDataType="dateTime"/>
    </tableColumn>
    <tableColumn id="15" xr3:uid="{4ACB9DFB-D410-4036-A630-F286648FC7CB}" uniqueName="Level" name="Level" dataDxfId="12">
      <xmlColumnPr mapId="6" xpath="/results/result/Level" xmlDataType="string"/>
    </tableColumn>
    <tableColumn id="14" xr3:uid="{7D154F6A-ACB9-42C4-9542-21789D4AB420}" uniqueName="EventName" name="EventName" dataDxfId="11">
      <xmlColumnPr mapId="6" xpath="/results/result/EventName" xmlDataType="string"/>
    </tableColumn>
    <tableColumn id="6" xr3:uid="{FABB1062-715E-4C9C-8B0B-95BAC08F9707}" uniqueName="AgeGroup" name="Category">
      <xmlColumnPr mapId="6" xpath="/results/result/AgeGroup" xmlDataType="string"/>
    </tableColumn>
    <tableColumn id="7" xr3:uid="{4F7CB79A-83C0-4AEC-9529-4B7F6E5C2B5F}" uniqueName="Weapon" name="Weapon">
      <xmlColumnPr mapId="6" xpath="/results/result/Weapon" xmlDataType="string"/>
    </tableColumn>
    <tableColumn id="5" xr3:uid="{F54D2412-3735-4FA4-9A6D-4454A567AFD2}" uniqueName="Gender" name="Gender" dataDxfId="10">
      <xmlColumnPr mapId="6" xpath="/results/result/Gender" xmlDataType="string"/>
    </tableColumn>
    <tableColumn id="11" xr3:uid="{27184CCA-91DD-489C-BFDC-BDC894A3832A}" uniqueName="Club" name="Club" dataDxfId="9">
      <calculatedColumnFormula>VLOOKUP(Table1[[#This Row],[LastName]]&amp;"."&amp;Table1[[#This Row],[FirstName]],Fencers!C:G,4,FALSE)</calculatedColumnFormula>
      <xmlColumnPr mapId="6" xpath="/results/result/Club" xmlDataType="string"/>
    </tableColumn>
    <tableColumn id="9" xr3:uid="{00BEEB21-F787-4523-B245-1C91A1B25514}" uniqueName="Named" name="Special" dataDxfId="8">
      <xmlColumnPr mapId="6" xpath="/results/result/Named" xmlDataType="string"/>
    </tableColumn>
    <tableColumn id="12" xr3:uid="{A211CEEC-F09E-496B-99ED-D7D496545BB4}" uniqueName="12" name="No.S" dataDxfId="7">
      <calculatedColumnFormula>COUNTIFS(A:A,Table1[[#This Row],[LastName]],B:B,Table1[[#This Row],[FirstName]],F:F,"S",H:H,Table1[[#This Row],[Category]],I:I,Table1[[#This Row],[Weapon]])</calculatedColumnFormula>
    </tableColumn>
    <tableColumn id="13" xr3:uid="{C8020774-91F5-437F-B5E9-C1FC7465CC03}" uniqueName="13" name="NI.Mult" dataDxfId="6">
      <calculatedColumnFormula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calculatedColumnFormula>
    </tableColumn>
    <tableColumn id="10" xr3:uid="{160BEDD1-4394-459B-8F44-CFC2219C7BF1}" uniqueName="0" name="Ranking.Points" dataDxfId="5">
      <calculatedColumnFormula>IF(Table1[[#This Row],[Rank]]="Cancelled",1,IF(Table1[[#This Row],[Rank]]&gt;64,0,IF(L2=0,VLOOKUP(C2,'Ranking Values'!A:C,2,FALSE),VLOOKUP(C2,'Ranking Values'!A:C,3,FALSE))))</calculatedColumnFormula>
    </tableColumn>
    <tableColumn id="18" xr3:uid="{AD3110F0-7D96-478B-8F80-F8A52AA37959}" uniqueName="0" name="Mulitplier" dataDxfId="4">
      <calculatedColumnFormula>IF(OR(Table1[[#This Row],[Rank]]="Cancelled",Table1[[#This Row],[Rank]]&gt;64),1,VLOOKUP(Table1[[#This Row],[GenderCount]],'Ranking Values'!E:F,2,FALSE))</calculatedColumnFormula>
    </tableColumn>
    <tableColumn id="19" xr3:uid="{0DC43692-72DA-4E68-802C-A8AB35C41C0C}" uniqueName="Points" name="Points" dataDxfId="3">
      <calculatedColumnFormula>Table1[[#This Row],[Ranking.Points]]*Table1[[#This Row],[Mulitplier]]*Table1[[#This Row],[NI.Mult]]</calculatedColumnFormula>
      <xmlColumnPr mapId="6" xpath="/results/result/Points" xmlDataType="string"/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1A705DB-3A2B-43DE-B85A-B41CBEA2BAC2}" name="Table13" displayName="Table13" ref="A1:H236" totalsRowShown="0">
  <autoFilter ref="A1:H236" xr:uid="{E008F319-DAB4-49F1-8B03-B35F0DBC375D}"/>
  <sortState xmlns:xlrd2="http://schemas.microsoft.com/office/spreadsheetml/2017/richdata2" ref="A2:H206">
    <sortCondition ref="A2:A206"/>
    <sortCondition ref="B2:B206"/>
    <sortCondition ref="D2:D206"/>
  </sortState>
  <tableColumns count="8">
    <tableColumn id="1" xr3:uid="{32B20E36-9F3E-43E1-A2FD-352266F3A662}" name="LastName"/>
    <tableColumn id="2" xr3:uid="{EF459D54-B7A1-41A6-B6AD-B2FB16B4B70F}" name="FirstName"/>
    <tableColumn id="13" xr3:uid="{A52968D0-9E7C-460C-BB8B-3F61E59B89D3}" name="LN.FN" dataDxfId="2">
      <calculatedColumnFormula>Table13[[#This Row],[LastName]]&amp;"."&amp;Table13[[#This Row],[FirstName]]</calculatedColumnFormula>
    </tableColumn>
    <tableColumn id="3" xr3:uid="{6A4B77A9-EF18-4E63-94B4-819D3FC561A1}" name="DOB" dataDxfId="1"/>
    <tableColumn id="14" xr3:uid="{F8171842-7042-411D-9002-AF162CB1B980}" name="CalculatedAge" dataDxfId="0">
      <calculatedColumnFormula>ROUNDDOWN((K2-Table13[[#This Row],[DOB]])/365,0)</calculatedColumnFormula>
    </tableColumn>
    <tableColumn id="5" xr3:uid="{E0DF7C42-1D72-4EF4-9C93-BFD8F6A52BCC}" name="Club"/>
    <tableColumn id="4" xr3:uid="{AE4202B9-1095-45BA-88A9-A68FEF58B08B}" name="Country"/>
    <tableColumn id="12" xr3:uid="{1133B0C3-DD4A-41F2-A8E5-333951B214EA}" name="Gende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1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  <a:txDef>
      <a:spPr/>
      <a:bodyPr/>
      <a:lstStyle/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Q573"/>
  <sheetViews>
    <sheetView tabSelected="1" workbookViewId="0">
      <pane ySplit="1" topLeftCell="A444" activePane="bottomLeft" state="frozen"/>
      <selection pane="bottomLeft" activeCell="K577" sqref="K577"/>
    </sheetView>
  </sheetViews>
  <sheetFormatPr defaultColWidth="8.7109375" defaultRowHeight="15" x14ac:dyDescent="0.25"/>
  <cols>
    <col min="1" max="1" width="16.5703125" style="3" bestFit="1" customWidth="1"/>
    <col min="2" max="2" width="15.140625" style="3" bestFit="1" customWidth="1"/>
    <col min="3" max="3" width="9.7109375" style="3" bestFit="1" customWidth="1"/>
    <col min="4" max="4" width="15.42578125" style="3" customWidth="1"/>
    <col min="5" max="5" width="12.42578125" style="5" bestFit="1" customWidth="1"/>
    <col min="6" max="6" width="8" style="5" bestFit="1" customWidth="1"/>
    <col min="7" max="7" width="18.85546875" style="3" bestFit="1" customWidth="1"/>
    <col min="8" max="8" width="11.140625" style="3" bestFit="1" customWidth="1"/>
    <col min="9" max="9" width="10.85546875" style="3" bestFit="1" customWidth="1"/>
    <col min="10" max="10" width="10" style="3" bestFit="1" customWidth="1"/>
    <col min="11" max="11" width="7.28515625" style="3" bestFit="1" customWidth="1"/>
    <col min="12" max="12" width="9.5703125" style="4" bestFit="1" customWidth="1"/>
    <col min="13" max="13" width="7.42578125" style="4" bestFit="1" customWidth="1"/>
    <col min="14" max="14" width="10.140625" style="4" bestFit="1" customWidth="1"/>
    <col min="15" max="15" width="16.5703125" style="3" customWidth="1"/>
    <col min="16" max="16" width="12.28515625" style="3" customWidth="1"/>
    <col min="17" max="17" width="8.85546875" style="3" bestFit="1" customWidth="1"/>
    <col min="18" max="16384" width="8.7109375" style="3"/>
  </cols>
  <sheetData>
    <row r="1" spans="1:17" x14ac:dyDescent="0.25">
      <c r="A1" s="3" t="s">
        <v>6</v>
      </c>
      <c r="B1" s="3" t="s">
        <v>7</v>
      </c>
      <c r="C1" s="3" t="s">
        <v>3</v>
      </c>
      <c r="D1" s="9" t="s">
        <v>346</v>
      </c>
      <c r="E1" s="5" t="s">
        <v>12</v>
      </c>
      <c r="F1" s="11" t="s">
        <v>347</v>
      </c>
      <c r="G1" t="s">
        <v>18</v>
      </c>
      <c r="H1" s="9" t="s">
        <v>318</v>
      </c>
      <c r="I1" s="3" t="s">
        <v>8</v>
      </c>
      <c r="J1" s="3" t="s">
        <v>5</v>
      </c>
      <c r="K1" s="3" t="s">
        <v>10</v>
      </c>
      <c r="L1" s="9" t="s">
        <v>2</v>
      </c>
      <c r="M1" s="9" t="s">
        <v>393</v>
      </c>
      <c r="N1" s="9" t="s">
        <v>394</v>
      </c>
      <c r="O1" s="9" t="s">
        <v>348</v>
      </c>
      <c r="P1" s="9" t="s">
        <v>349</v>
      </c>
      <c r="Q1" s="9" t="s">
        <v>9</v>
      </c>
    </row>
    <row r="2" spans="1:17" x14ac:dyDescent="0.25">
      <c r="A2" s="19" t="s">
        <v>19</v>
      </c>
      <c r="B2" s="19" t="s">
        <v>32</v>
      </c>
      <c r="C2" s="20">
        <v>1</v>
      </c>
      <c r="D2" s="12">
        <f>COUNTIFS(E:E,Table1[[#This Row],[EventDate]],G:G,Table1[[#This Row],[EventName]],H:H,Table1[[#This Row],[Category]],I:I,Table1[[#This Row],[Weapon]],J:J,Table1[[#This Row],[Gender]])</f>
        <v>9</v>
      </c>
      <c r="E2" s="5">
        <v>44255</v>
      </c>
      <c r="F2" s="11" t="s">
        <v>385</v>
      </c>
      <c r="G2" s="10" t="s">
        <v>284</v>
      </c>
      <c r="H2" s="19" t="s">
        <v>306</v>
      </c>
      <c r="I2" s="19" t="s">
        <v>288</v>
      </c>
      <c r="J2" s="15" t="str">
        <f>VLOOKUP(Table1[[#This Row],[LastName]]&amp;"."&amp;Table1[[#This Row],[FirstName]],Fencers!C:H,6,FALSE)</f>
        <v>Men</v>
      </c>
      <c r="K2" s="16" t="str">
        <f>VLOOKUP(Table1[[#This Row],[LastName]]&amp;"."&amp;Table1[[#This Row],[FirstName]],Fencers!C:G,4,FALSE)</f>
        <v>ASC</v>
      </c>
      <c r="L2" s="19">
        <v>0</v>
      </c>
      <c r="M2" s="17">
        <f>COUNTIFS(A:A,Table1[[#This Row],[LastName]],B:B,Table1[[#This Row],[FirstName]],F:F,"S",H:H,Table1[[#This Row],[Category]],I:I,Table1[[#This Row],[Weapon]])</f>
        <v>5</v>
      </c>
      <c r="N2" s="17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" s="17">
        <f>IF(Table1[[#This Row],[Rank]]="Cancelled",1,IF(Table1[[#This Row],[Rank]]&gt;64,0,IF(L2=0,VLOOKUP(C2,'Ranking Values'!A:C,2,FALSE),VLOOKUP(C2,'Ranking Values'!A:C,3,FALSE))))</f>
        <v>28</v>
      </c>
      <c r="P2" s="17">
        <f>IF(OR(Table1[[#This Row],[Rank]]="Cancelled",Table1[[#This Row],[Rank]]&gt;64),1,VLOOKUP(Table1[[#This Row],[GenderCount]],'Ranking Values'!E:F,2,FALSE))</f>
        <v>1</v>
      </c>
      <c r="Q2" s="18">
        <f>Table1[[#This Row],[Ranking.Points]]*Table1[[#This Row],[Mulitplier]]*Table1[[#This Row],[NI.Mult]]</f>
        <v>28</v>
      </c>
    </row>
    <row r="3" spans="1:17" x14ac:dyDescent="0.25">
      <c r="A3" s="19" t="s">
        <v>57</v>
      </c>
      <c r="B3" s="19" t="s">
        <v>59</v>
      </c>
      <c r="C3" s="20">
        <v>2</v>
      </c>
      <c r="D3" s="12">
        <f>COUNTIFS(E:E,Table1[[#This Row],[EventDate]],G:G,Table1[[#This Row],[EventName]],H:H,Table1[[#This Row],[Category]],I:I,Table1[[#This Row],[Weapon]],J:J,Table1[[#This Row],[Gender]])</f>
        <v>9</v>
      </c>
      <c r="E3" s="5">
        <v>44255</v>
      </c>
      <c r="F3" s="11" t="s">
        <v>385</v>
      </c>
      <c r="G3" s="10" t="s">
        <v>284</v>
      </c>
      <c r="H3" s="19" t="s">
        <v>306</v>
      </c>
      <c r="I3" s="19" t="s">
        <v>288</v>
      </c>
      <c r="J3" s="15" t="str">
        <f>VLOOKUP(Table1[[#This Row],[LastName]]&amp;"."&amp;Table1[[#This Row],[FirstName]],Fencers!C:H,6,FALSE)</f>
        <v>Men</v>
      </c>
      <c r="K3" s="16" t="str">
        <f>VLOOKUP(Table1[[#This Row],[LastName]]&amp;"."&amp;Table1[[#This Row],[FirstName]],Fencers!C:G,4,FALSE)</f>
        <v>AHFC</v>
      </c>
      <c r="L3" s="19">
        <v>0</v>
      </c>
      <c r="M3" s="17">
        <f>COUNTIFS(A:A,Table1[[#This Row],[LastName]],B:B,Table1[[#This Row],[FirstName]],F:F,"S",H:H,Table1[[#This Row],[Category]],I:I,Table1[[#This Row],[Weapon]])</f>
        <v>3</v>
      </c>
      <c r="N3" s="17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" s="17">
        <f>IF(Table1[[#This Row],[Rank]]="Cancelled",1,IF(Table1[[#This Row],[Rank]]&gt;64,0,IF(L3=0,VLOOKUP(C3,'Ranking Values'!A:C,2,FALSE),VLOOKUP(C3,'Ranking Values'!A:C,3,FALSE))))</f>
        <v>23</v>
      </c>
      <c r="P3" s="17">
        <f>IF(OR(Table1[[#This Row],[Rank]]="Cancelled",Table1[[#This Row],[Rank]]&gt;64),1,VLOOKUP(Table1[[#This Row],[GenderCount]],'Ranking Values'!E:F,2,FALSE))</f>
        <v>1</v>
      </c>
      <c r="Q3" s="18">
        <f>Table1[[#This Row],[Ranking.Points]]*Table1[[#This Row],[Mulitplier]]*Table1[[#This Row],[NI.Mult]]</f>
        <v>23</v>
      </c>
    </row>
    <row r="4" spans="1:17" x14ac:dyDescent="0.25">
      <c r="A4" s="19" t="s">
        <v>78</v>
      </c>
      <c r="B4" s="19" t="s">
        <v>48</v>
      </c>
      <c r="C4" s="20">
        <v>3</v>
      </c>
      <c r="D4" s="12">
        <f>COUNTIFS(E:E,Table1[[#This Row],[EventDate]],G:G,Table1[[#This Row],[EventName]],H:H,Table1[[#This Row],[Category]],I:I,Table1[[#This Row],[Weapon]],J:J,Table1[[#This Row],[Gender]])</f>
        <v>9</v>
      </c>
      <c r="E4" s="5">
        <v>44255</v>
      </c>
      <c r="F4" s="11" t="s">
        <v>385</v>
      </c>
      <c r="G4" s="10" t="s">
        <v>284</v>
      </c>
      <c r="H4" s="19" t="s">
        <v>306</v>
      </c>
      <c r="I4" s="19" t="s">
        <v>288</v>
      </c>
      <c r="J4" s="15" t="str">
        <f>VLOOKUP(Table1[[#This Row],[LastName]]&amp;"."&amp;Table1[[#This Row],[FirstName]],Fencers!C:H,6,FALSE)</f>
        <v>Men</v>
      </c>
      <c r="K4" s="16" t="str">
        <f>VLOOKUP(Table1[[#This Row],[LastName]]&amp;"."&amp;Table1[[#This Row],[FirstName]],Fencers!C:G,4,FALSE)</f>
        <v>ASC</v>
      </c>
      <c r="L4" s="19">
        <v>0</v>
      </c>
      <c r="M4" s="17">
        <f>COUNTIFS(A:A,Table1[[#This Row],[LastName]],B:B,Table1[[#This Row],[FirstName]],F:F,"S",H:H,Table1[[#This Row],[Category]],I:I,Table1[[#This Row],[Weapon]])</f>
        <v>4</v>
      </c>
      <c r="N4" s="17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" s="17">
        <f>IF(Table1[[#This Row],[Rank]]="Cancelled",1,IF(Table1[[#This Row],[Rank]]&gt;64,0,IF(L4=0,VLOOKUP(C4,'Ranking Values'!A:C,2,FALSE),VLOOKUP(C4,'Ranking Values'!A:C,3,FALSE))))</f>
        <v>18</v>
      </c>
      <c r="P4" s="17">
        <f>IF(OR(Table1[[#This Row],[Rank]]="Cancelled",Table1[[#This Row],[Rank]]&gt;64),1,VLOOKUP(Table1[[#This Row],[GenderCount]],'Ranking Values'!E:F,2,FALSE))</f>
        <v>1</v>
      </c>
      <c r="Q4" s="18">
        <f>Table1[[#This Row],[Ranking.Points]]*Table1[[#This Row],[Mulitplier]]*Table1[[#This Row],[NI.Mult]]</f>
        <v>18</v>
      </c>
    </row>
    <row r="5" spans="1:17" x14ac:dyDescent="0.25">
      <c r="A5" s="19" t="s">
        <v>61</v>
      </c>
      <c r="B5" s="19" t="s">
        <v>63</v>
      </c>
      <c r="C5" s="20">
        <v>3</v>
      </c>
      <c r="D5" s="12">
        <f>COUNTIFS(E:E,Table1[[#This Row],[EventDate]],G:G,Table1[[#This Row],[EventName]],H:H,Table1[[#This Row],[Category]],I:I,Table1[[#This Row],[Weapon]],J:J,Table1[[#This Row],[Gender]])</f>
        <v>9</v>
      </c>
      <c r="E5" s="5">
        <v>44255</v>
      </c>
      <c r="F5" s="11" t="s">
        <v>385</v>
      </c>
      <c r="G5" s="10" t="s">
        <v>284</v>
      </c>
      <c r="H5" s="19" t="s">
        <v>306</v>
      </c>
      <c r="I5" s="19" t="s">
        <v>288</v>
      </c>
      <c r="J5" s="15" t="str">
        <f>VLOOKUP(Table1[[#This Row],[LastName]]&amp;"."&amp;Table1[[#This Row],[FirstName]],Fencers!C:H,6,FALSE)</f>
        <v>Men</v>
      </c>
      <c r="K5" s="16" t="str">
        <f>VLOOKUP(Table1[[#This Row],[LastName]]&amp;"."&amp;Table1[[#This Row],[FirstName]],Fencers!C:G,4,FALSE)</f>
        <v>CSFC</v>
      </c>
      <c r="L5" s="19">
        <v>0</v>
      </c>
      <c r="M5" s="17">
        <f>COUNTIFS(A:A,Table1[[#This Row],[LastName]],B:B,Table1[[#This Row],[FirstName]],F:F,"S",H:H,Table1[[#This Row],[Category]],I:I,Table1[[#This Row],[Weapon]])</f>
        <v>6</v>
      </c>
      <c r="N5" s="17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" s="17">
        <f>IF(Table1[[#This Row],[Rank]]="Cancelled",1,IF(Table1[[#This Row],[Rank]]&gt;64,0,IF(L5=0,VLOOKUP(C5,'Ranking Values'!A:C,2,FALSE),VLOOKUP(C5,'Ranking Values'!A:C,3,FALSE))))</f>
        <v>18</v>
      </c>
      <c r="P5" s="17">
        <f>IF(OR(Table1[[#This Row],[Rank]]="Cancelled",Table1[[#This Row],[Rank]]&gt;64),1,VLOOKUP(Table1[[#This Row],[GenderCount]],'Ranking Values'!E:F,2,FALSE))</f>
        <v>1</v>
      </c>
      <c r="Q5" s="18">
        <f>Table1[[#This Row],[Ranking.Points]]*Table1[[#This Row],[Mulitplier]]*Table1[[#This Row],[NI.Mult]]</f>
        <v>18</v>
      </c>
    </row>
    <row r="6" spans="1:17" x14ac:dyDescent="0.25">
      <c r="A6" s="19" t="s">
        <v>30</v>
      </c>
      <c r="B6" s="19" t="s">
        <v>45</v>
      </c>
      <c r="C6" s="20">
        <v>5</v>
      </c>
      <c r="D6" s="12">
        <f>COUNTIFS(E:E,Table1[[#This Row],[EventDate]],G:G,Table1[[#This Row],[EventName]],H:H,Table1[[#This Row],[Category]],I:I,Table1[[#This Row],[Weapon]],J:J,Table1[[#This Row],[Gender]])</f>
        <v>9</v>
      </c>
      <c r="E6" s="5">
        <v>44255</v>
      </c>
      <c r="F6" s="11" t="s">
        <v>385</v>
      </c>
      <c r="G6" s="10" t="s">
        <v>284</v>
      </c>
      <c r="H6" s="19" t="s">
        <v>306</v>
      </c>
      <c r="I6" s="19" t="s">
        <v>288</v>
      </c>
      <c r="J6" s="15" t="str">
        <f>VLOOKUP(Table1[[#This Row],[LastName]]&amp;"."&amp;Table1[[#This Row],[FirstName]],Fencers!C:H,6,FALSE)</f>
        <v>Men</v>
      </c>
      <c r="K6" s="16" t="str">
        <f>VLOOKUP(Table1[[#This Row],[LastName]]&amp;"."&amp;Table1[[#This Row],[FirstName]],Fencers!C:G,4,FALSE)</f>
        <v>AHFC</v>
      </c>
      <c r="L6" s="19">
        <v>0</v>
      </c>
      <c r="M6" s="17">
        <f>COUNTIFS(A:A,Table1[[#This Row],[LastName]],B:B,Table1[[#This Row],[FirstName]],F:F,"S",H:H,Table1[[#This Row],[Category]],I:I,Table1[[#This Row],[Weapon]])</f>
        <v>5</v>
      </c>
      <c r="N6" s="17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" s="17">
        <f>IF(Table1[[#This Row],[Rank]]="Cancelled",1,IF(Table1[[#This Row],[Rank]]&gt;64,0,IF(L6=0,VLOOKUP(C6,'Ranking Values'!A:C,2,FALSE),VLOOKUP(C6,'Ranking Values'!A:C,3,FALSE))))</f>
        <v>12</v>
      </c>
      <c r="P6" s="17">
        <f>IF(OR(Table1[[#This Row],[Rank]]="Cancelled",Table1[[#This Row],[Rank]]&gt;64),1,VLOOKUP(Table1[[#This Row],[GenderCount]],'Ranking Values'!E:F,2,FALSE))</f>
        <v>1</v>
      </c>
      <c r="Q6" s="18">
        <f>Table1[[#This Row],[Ranking.Points]]*Table1[[#This Row],[Mulitplier]]*Table1[[#This Row],[NI.Mult]]</f>
        <v>12</v>
      </c>
    </row>
    <row r="7" spans="1:17" x14ac:dyDescent="0.25">
      <c r="A7" s="19" t="s">
        <v>70</v>
      </c>
      <c r="B7" s="19" t="s">
        <v>71</v>
      </c>
      <c r="C7" s="20">
        <v>6</v>
      </c>
      <c r="D7" s="12">
        <f>COUNTIFS(E:E,Table1[[#This Row],[EventDate]],G:G,Table1[[#This Row],[EventName]],H:H,Table1[[#This Row],[Category]],I:I,Table1[[#This Row],[Weapon]],J:J,Table1[[#This Row],[Gender]])</f>
        <v>9</v>
      </c>
      <c r="E7" s="5">
        <v>44255</v>
      </c>
      <c r="F7" s="11" t="s">
        <v>385</v>
      </c>
      <c r="G7" s="10" t="s">
        <v>284</v>
      </c>
      <c r="H7" s="19" t="s">
        <v>306</v>
      </c>
      <c r="I7" s="19" t="s">
        <v>288</v>
      </c>
      <c r="J7" s="15" t="str">
        <f>VLOOKUP(Table1[[#This Row],[LastName]]&amp;"."&amp;Table1[[#This Row],[FirstName]],Fencers!C:H,6,FALSE)</f>
        <v>Men</v>
      </c>
      <c r="K7" s="16" t="str">
        <f>VLOOKUP(Table1[[#This Row],[LastName]]&amp;"."&amp;Table1[[#This Row],[FirstName]],Fencers!C:G,4,FALSE)</f>
        <v>AHFC</v>
      </c>
      <c r="L7" s="19">
        <v>0</v>
      </c>
      <c r="M7" s="17">
        <f>COUNTIFS(A:A,Table1[[#This Row],[LastName]],B:B,Table1[[#This Row],[FirstName]],F:F,"S",H:H,Table1[[#This Row],[Category]],I:I,Table1[[#This Row],[Weapon]])</f>
        <v>4</v>
      </c>
      <c r="N7" s="17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7" s="17">
        <f>IF(Table1[[#This Row],[Rank]]="Cancelled",1,IF(Table1[[#This Row],[Rank]]&gt;64,0,IF(L7=0,VLOOKUP(C7,'Ranking Values'!A:C,2,FALSE),VLOOKUP(C7,'Ranking Values'!A:C,3,FALSE))))</f>
        <v>12</v>
      </c>
      <c r="P7" s="17">
        <f>IF(OR(Table1[[#This Row],[Rank]]="Cancelled",Table1[[#This Row],[Rank]]&gt;64),1,VLOOKUP(Table1[[#This Row],[GenderCount]],'Ranking Values'!E:F,2,FALSE))</f>
        <v>1</v>
      </c>
      <c r="Q7" s="18">
        <f>Table1[[#This Row],[Ranking.Points]]*Table1[[#This Row],[Mulitplier]]*Table1[[#This Row],[NI.Mult]]</f>
        <v>12</v>
      </c>
    </row>
    <row r="8" spans="1:17" x14ac:dyDescent="0.25">
      <c r="A8" s="19" t="s">
        <v>87</v>
      </c>
      <c r="B8" s="19" t="s">
        <v>88</v>
      </c>
      <c r="C8" s="20">
        <v>7</v>
      </c>
      <c r="D8" s="12">
        <f>COUNTIFS(E:E,Table1[[#This Row],[EventDate]],G:G,Table1[[#This Row],[EventName]],H:H,Table1[[#This Row],[Category]],I:I,Table1[[#This Row],[Weapon]],J:J,Table1[[#This Row],[Gender]])</f>
        <v>9</v>
      </c>
      <c r="E8" s="5">
        <v>44255</v>
      </c>
      <c r="F8" s="11" t="s">
        <v>385</v>
      </c>
      <c r="G8" s="10" t="s">
        <v>284</v>
      </c>
      <c r="H8" s="19" t="s">
        <v>306</v>
      </c>
      <c r="I8" s="19" t="s">
        <v>288</v>
      </c>
      <c r="J8" s="15" t="str">
        <f>VLOOKUP(Table1[[#This Row],[LastName]]&amp;"."&amp;Table1[[#This Row],[FirstName]],Fencers!C:H,6,FALSE)</f>
        <v>Men</v>
      </c>
      <c r="K8" s="16" t="str">
        <f>VLOOKUP(Table1[[#This Row],[LastName]]&amp;"."&amp;Table1[[#This Row],[FirstName]],Fencers!C:G,4,FALSE)</f>
        <v>AHFC</v>
      </c>
      <c r="L8" s="19">
        <v>0</v>
      </c>
      <c r="M8" s="17">
        <f>COUNTIFS(A:A,Table1[[#This Row],[LastName]],B:B,Table1[[#This Row],[FirstName]],F:F,"S",H:H,Table1[[#This Row],[Category]],I:I,Table1[[#This Row],[Weapon]])</f>
        <v>1</v>
      </c>
      <c r="N8" s="17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8" s="17">
        <f>IF(Table1[[#This Row],[Rank]]="Cancelled",1,IF(Table1[[#This Row],[Rank]]&gt;64,0,IF(L8=0,VLOOKUP(C8,'Ranking Values'!A:C,2,FALSE),VLOOKUP(C8,'Ranking Values'!A:C,3,FALSE))))</f>
        <v>12</v>
      </c>
      <c r="P8" s="17">
        <f>IF(OR(Table1[[#This Row],[Rank]]="Cancelled",Table1[[#This Row],[Rank]]&gt;64),1,VLOOKUP(Table1[[#This Row],[GenderCount]],'Ranking Values'!E:F,2,FALSE))</f>
        <v>1</v>
      </c>
      <c r="Q8" s="18">
        <f>Table1[[#This Row],[Ranking.Points]]*Table1[[#This Row],[Mulitplier]]*Table1[[#This Row],[NI.Mult]]</f>
        <v>12</v>
      </c>
    </row>
    <row r="9" spans="1:17" x14ac:dyDescent="0.25">
      <c r="A9" s="19" t="s">
        <v>107</v>
      </c>
      <c r="B9" s="19" t="s">
        <v>114</v>
      </c>
      <c r="C9" s="20">
        <v>8</v>
      </c>
      <c r="D9" s="12">
        <f>COUNTIFS(E:E,Table1[[#This Row],[EventDate]],G:G,Table1[[#This Row],[EventName]],H:H,Table1[[#This Row],[Category]],I:I,Table1[[#This Row],[Weapon]],J:J,Table1[[#This Row],[Gender]])</f>
        <v>9</v>
      </c>
      <c r="E9" s="5">
        <v>44255</v>
      </c>
      <c r="F9" s="11" t="s">
        <v>385</v>
      </c>
      <c r="G9" s="10" t="s">
        <v>284</v>
      </c>
      <c r="H9" s="19" t="s">
        <v>306</v>
      </c>
      <c r="I9" s="19" t="s">
        <v>288</v>
      </c>
      <c r="J9" s="15" t="str">
        <f>VLOOKUP(Table1[[#This Row],[LastName]]&amp;"."&amp;Table1[[#This Row],[FirstName]],Fencers!C:H,6,FALSE)</f>
        <v>Men</v>
      </c>
      <c r="K9" s="16" t="str">
        <f>VLOOKUP(Table1[[#This Row],[LastName]]&amp;"."&amp;Table1[[#This Row],[FirstName]],Fencers!C:G,4,FALSE)</f>
        <v>ASC</v>
      </c>
      <c r="L9" s="19">
        <v>0</v>
      </c>
      <c r="M9" s="17">
        <f>COUNTIFS(A:A,Table1[[#This Row],[LastName]],B:B,Table1[[#This Row],[FirstName]],F:F,"S",H:H,Table1[[#This Row],[Category]],I:I,Table1[[#This Row],[Weapon]])</f>
        <v>2</v>
      </c>
      <c r="N9" s="17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9" s="17">
        <f>IF(Table1[[#This Row],[Rank]]="Cancelled",1,IF(Table1[[#This Row],[Rank]]&gt;64,0,IF(L9=0,VLOOKUP(C9,'Ranking Values'!A:C,2,FALSE),VLOOKUP(C9,'Ranking Values'!A:C,3,FALSE))))</f>
        <v>12</v>
      </c>
      <c r="P9" s="17">
        <f>IF(OR(Table1[[#This Row],[Rank]]="Cancelled",Table1[[#This Row],[Rank]]&gt;64),1,VLOOKUP(Table1[[#This Row],[GenderCount]],'Ranking Values'!E:F,2,FALSE))</f>
        <v>1</v>
      </c>
      <c r="Q9" s="18">
        <f>Table1[[#This Row],[Ranking.Points]]*Table1[[#This Row],[Mulitplier]]*Table1[[#This Row],[NI.Mult]]</f>
        <v>12</v>
      </c>
    </row>
    <row r="10" spans="1:17" x14ac:dyDescent="0.25">
      <c r="A10" s="19" t="s">
        <v>298</v>
      </c>
      <c r="B10" s="19" t="s">
        <v>112</v>
      </c>
      <c r="C10" s="20">
        <v>9</v>
      </c>
      <c r="D10" s="12">
        <f>COUNTIFS(E:E,Table1[[#This Row],[EventDate]],G:G,Table1[[#This Row],[EventName]],H:H,Table1[[#This Row],[Category]],I:I,Table1[[#This Row],[Weapon]],J:J,Table1[[#This Row],[Gender]])</f>
        <v>9</v>
      </c>
      <c r="E10" s="5">
        <v>44255</v>
      </c>
      <c r="F10" s="11" t="s">
        <v>385</v>
      </c>
      <c r="G10" s="10" t="s">
        <v>284</v>
      </c>
      <c r="H10" s="19" t="s">
        <v>306</v>
      </c>
      <c r="I10" s="19" t="s">
        <v>288</v>
      </c>
      <c r="J10" s="15" t="str">
        <f>VLOOKUP(Table1[[#This Row],[LastName]]&amp;"."&amp;Table1[[#This Row],[FirstName]],Fencers!C:H,6,FALSE)</f>
        <v>Men</v>
      </c>
      <c r="K10" s="16" t="str">
        <f>VLOOKUP(Table1[[#This Row],[LastName]]&amp;"."&amp;Table1[[#This Row],[FirstName]],Fencers!C:G,4,FALSE)</f>
        <v>CSFC</v>
      </c>
      <c r="L10" s="19">
        <v>0</v>
      </c>
      <c r="M10" s="17">
        <f>COUNTIFS(A:A,Table1[[#This Row],[LastName]],B:B,Table1[[#This Row],[FirstName]],F:F,"S",H:H,Table1[[#This Row],[Category]],I:I,Table1[[#This Row],[Weapon]])</f>
        <v>1</v>
      </c>
      <c r="N10" s="17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0" s="17">
        <f>IF(Table1[[#This Row],[Rank]]="Cancelled",1,IF(Table1[[#This Row],[Rank]]&gt;64,0,IF(L10=0,VLOOKUP(C10,'Ranking Values'!A:C,2,FALSE),VLOOKUP(C10,'Ranking Values'!A:C,3,FALSE))))</f>
        <v>7</v>
      </c>
      <c r="P10" s="17">
        <f>IF(OR(Table1[[#This Row],[Rank]]="Cancelled",Table1[[#This Row],[Rank]]&gt;64),1,VLOOKUP(Table1[[#This Row],[GenderCount]],'Ranking Values'!E:F,2,FALSE))</f>
        <v>1</v>
      </c>
      <c r="Q10" s="18">
        <f>Table1[[#This Row],[Ranking.Points]]*Table1[[#This Row],[Mulitplier]]*Table1[[#This Row],[NI.Mult]]</f>
        <v>7</v>
      </c>
    </row>
    <row r="11" spans="1:17" x14ac:dyDescent="0.25">
      <c r="A11" s="19" t="s">
        <v>61</v>
      </c>
      <c r="B11" s="19" t="s">
        <v>64</v>
      </c>
      <c r="C11" s="20">
        <v>1</v>
      </c>
      <c r="D11" s="12">
        <f>COUNTIFS(E:E,Table1[[#This Row],[EventDate]],G:G,Table1[[#This Row],[EventName]],H:H,Table1[[#This Row],[Category]],I:I,Table1[[#This Row],[Weapon]],J:J,Table1[[#This Row],[Gender]])</f>
        <v>4</v>
      </c>
      <c r="E11" s="5">
        <v>44255</v>
      </c>
      <c r="F11" s="11" t="s">
        <v>385</v>
      </c>
      <c r="G11" s="10" t="s">
        <v>284</v>
      </c>
      <c r="H11" s="19" t="s">
        <v>306</v>
      </c>
      <c r="I11" s="19" t="s">
        <v>288</v>
      </c>
      <c r="J11" s="15" t="str">
        <f>VLOOKUP(Table1[[#This Row],[LastName]]&amp;"."&amp;Table1[[#This Row],[FirstName]],Fencers!C:H,6,FALSE)</f>
        <v>Women</v>
      </c>
      <c r="K11" s="16" t="str">
        <f>VLOOKUP(Table1[[#This Row],[LastName]]&amp;"."&amp;Table1[[#This Row],[FirstName]],Fencers!C:G,4,FALSE)</f>
        <v>CSFC</v>
      </c>
      <c r="L11" s="19">
        <v>0</v>
      </c>
      <c r="M11" s="17">
        <f>COUNTIFS(A:A,Table1[[#This Row],[LastName]],B:B,Table1[[#This Row],[FirstName]],F:F,"S",H:H,Table1[[#This Row],[Category]],I:I,Table1[[#This Row],[Weapon]])</f>
        <v>5</v>
      </c>
      <c r="N11" s="17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1" s="17">
        <f>IF(Table1[[#This Row],[Rank]]="Cancelled",1,IF(Table1[[#This Row],[Rank]]&gt;64,0,IF(L11=0,VLOOKUP(C11,'Ranking Values'!A:C,2,FALSE),VLOOKUP(C11,'Ranking Values'!A:C,3,FALSE))))</f>
        <v>28</v>
      </c>
      <c r="P11" s="17">
        <f>IF(OR(Table1[[#This Row],[Rank]]="Cancelled",Table1[[#This Row],[Rank]]&gt;64),1,VLOOKUP(Table1[[#This Row],[GenderCount]],'Ranking Values'!E:F,2,FALSE))</f>
        <v>0.8</v>
      </c>
      <c r="Q11" s="18">
        <f>Table1[[#This Row],[Ranking.Points]]*Table1[[#This Row],[Mulitplier]]*Table1[[#This Row],[NI.Mult]]</f>
        <v>22.400000000000002</v>
      </c>
    </row>
    <row r="12" spans="1:17" x14ac:dyDescent="0.25">
      <c r="A12" s="19" t="s">
        <v>307</v>
      </c>
      <c r="B12" s="19" t="s">
        <v>308</v>
      </c>
      <c r="C12" s="20">
        <v>2</v>
      </c>
      <c r="D12" s="12">
        <f>COUNTIFS(E:E,Table1[[#This Row],[EventDate]],G:G,Table1[[#This Row],[EventName]],H:H,Table1[[#This Row],[Category]],I:I,Table1[[#This Row],[Weapon]],J:J,Table1[[#This Row],[Gender]])</f>
        <v>4</v>
      </c>
      <c r="E12" s="5">
        <v>44255</v>
      </c>
      <c r="F12" s="11" t="s">
        <v>385</v>
      </c>
      <c r="G12" s="10" t="s">
        <v>284</v>
      </c>
      <c r="H12" s="19" t="s">
        <v>306</v>
      </c>
      <c r="I12" s="19" t="s">
        <v>288</v>
      </c>
      <c r="J12" s="15" t="str">
        <f>VLOOKUP(Table1[[#This Row],[LastName]]&amp;"."&amp;Table1[[#This Row],[FirstName]],Fencers!C:H,6,FALSE)</f>
        <v>Women</v>
      </c>
      <c r="K12" s="16" t="str">
        <f>VLOOKUP(Table1[[#This Row],[LastName]]&amp;"."&amp;Table1[[#This Row],[FirstName]],Fencers!C:G,4,FALSE)</f>
        <v>AUFeC</v>
      </c>
      <c r="L12" s="19">
        <v>0</v>
      </c>
      <c r="M12" s="17">
        <f>COUNTIFS(A:A,Table1[[#This Row],[LastName]],B:B,Table1[[#This Row],[FirstName]],F:F,"S",H:H,Table1[[#This Row],[Category]],I:I,Table1[[#This Row],[Weapon]])</f>
        <v>3</v>
      </c>
      <c r="N12" s="17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2" s="17">
        <f>IF(Table1[[#This Row],[Rank]]="Cancelled",1,IF(Table1[[#This Row],[Rank]]&gt;64,0,IF(L12=0,VLOOKUP(C12,'Ranking Values'!A:C,2,FALSE),VLOOKUP(C12,'Ranking Values'!A:C,3,FALSE))))</f>
        <v>23</v>
      </c>
      <c r="P12" s="17">
        <f>IF(OR(Table1[[#This Row],[Rank]]="Cancelled",Table1[[#This Row],[Rank]]&gt;64),1,VLOOKUP(Table1[[#This Row],[GenderCount]],'Ranking Values'!E:F,2,FALSE))</f>
        <v>0.8</v>
      </c>
      <c r="Q12" s="18">
        <f>Table1[[#This Row],[Ranking.Points]]*Table1[[#This Row],[Mulitplier]]*Table1[[#This Row],[NI.Mult]]</f>
        <v>18.400000000000002</v>
      </c>
    </row>
    <row r="13" spans="1:17" x14ac:dyDescent="0.25">
      <c r="A13" s="19" t="s">
        <v>122</v>
      </c>
      <c r="B13" s="19" t="s">
        <v>135</v>
      </c>
      <c r="C13" s="20">
        <v>3</v>
      </c>
      <c r="D13" s="12">
        <f>COUNTIFS(E:E,Table1[[#This Row],[EventDate]],G:G,Table1[[#This Row],[EventName]],H:H,Table1[[#This Row],[Category]],I:I,Table1[[#This Row],[Weapon]],J:J,Table1[[#This Row],[Gender]])</f>
        <v>4</v>
      </c>
      <c r="E13" s="5">
        <v>44255</v>
      </c>
      <c r="F13" s="11" t="s">
        <v>385</v>
      </c>
      <c r="G13" s="10" t="s">
        <v>284</v>
      </c>
      <c r="H13" s="19" t="s">
        <v>306</v>
      </c>
      <c r="I13" s="19" t="s">
        <v>288</v>
      </c>
      <c r="J13" s="15" t="str">
        <f>VLOOKUP(Table1[[#This Row],[LastName]]&amp;"."&amp;Table1[[#This Row],[FirstName]],Fencers!C:H,6,FALSE)</f>
        <v>Women</v>
      </c>
      <c r="K13" s="16" t="str">
        <f>VLOOKUP(Table1[[#This Row],[LastName]]&amp;"."&amp;Table1[[#This Row],[FirstName]],Fencers!C:G,4,FALSE)</f>
        <v>ASC</v>
      </c>
      <c r="L13" s="19">
        <v>0</v>
      </c>
      <c r="M13" s="17">
        <f>COUNTIFS(A:A,Table1[[#This Row],[LastName]],B:B,Table1[[#This Row],[FirstName]],F:F,"S",H:H,Table1[[#This Row],[Category]],I:I,Table1[[#This Row],[Weapon]])</f>
        <v>5</v>
      </c>
      <c r="N13" s="17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3" s="17">
        <f>IF(Table1[[#This Row],[Rank]]="Cancelled",1,IF(Table1[[#This Row],[Rank]]&gt;64,0,IF(L13=0,VLOOKUP(C13,'Ranking Values'!A:C,2,FALSE),VLOOKUP(C13,'Ranking Values'!A:C,3,FALSE))))</f>
        <v>18</v>
      </c>
      <c r="P13" s="17">
        <f>IF(OR(Table1[[#This Row],[Rank]]="Cancelled",Table1[[#This Row],[Rank]]&gt;64),1,VLOOKUP(Table1[[#This Row],[GenderCount]],'Ranking Values'!E:F,2,FALSE))</f>
        <v>0.8</v>
      </c>
      <c r="Q13" s="18">
        <f>Table1[[#This Row],[Ranking.Points]]*Table1[[#This Row],[Mulitplier]]*Table1[[#This Row],[NI.Mult]]</f>
        <v>14.4</v>
      </c>
    </row>
    <row r="14" spans="1:17" x14ac:dyDescent="0.25">
      <c r="A14" s="19" t="s">
        <v>108</v>
      </c>
      <c r="B14" s="19" t="s">
        <v>115</v>
      </c>
      <c r="C14" s="20">
        <v>3</v>
      </c>
      <c r="D14" s="12">
        <f>COUNTIFS(E:E,Table1[[#This Row],[EventDate]],G:G,Table1[[#This Row],[EventName]],H:H,Table1[[#This Row],[Category]],I:I,Table1[[#This Row],[Weapon]],J:J,Table1[[#This Row],[Gender]])</f>
        <v>4</v>
      </c>
      <c r="E14" s="5">
        <v>44255</v>
      </c>
      <c r="F14" s="11" t="s">
        <v>385</v>
      </c>
      <c r="G14" s="10" t="s">
        <v>284</v>
      </c>
      <c r="H14" s="19" t="s">
        <v>306</v>
      </c>
      <c r="I14" s="19" t="s">
        <v>288</v>
      </c>
      <c r="J14" s="15" t="str">
        <f>VLOOKUP(Table1[[#This Row],[LastName]]&amp;"."&amp;Table1[[#This Row],[FirstName]],Fencers!C:H,6,FALSE)</f>
        <v>Women</v>
      </c>
      <c r="K14" s="16" t="str">
        <f>VLOOKUP(Table1[[#This Row],[LastName]]&amp;"."&amp;Table1[[#This Row],[FirstName]],Fencers!C:G,4,FALSE)</f>
        <v>ASC</v>
      </c>
      <c r="L14" s="19">
        <v>0</v>
      </c>
      <c r="M14" s="17">
        <f>COUNTIFS(A:A,Table1[[#This Row],[LastName]],B:B,Table1[[#This Row],[FirstName]],F:F,"S",H:H,Table1[[#This Row],[Category]],I:I,Table1[[#This Row],[Weapon]])</f>
        <v>6</v>
      </c>
      <c r="N14" s="17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4" s="17">
        <f>IF(Table1[[#This Row],[Rank]]="Cancelled",1,IF(Table1[[#This Row],[Rank]]&gt;64,0,IF(L14=0,VLOOKUP(C14,'Ranking Values'!A:C,2,FALSE),VLOOKUP(C14,'Ranking Values'!A:C,3,FALSE))))</f>
        <v>18</v>
      </c>
      <c r="P14" s="17">
        <f>IF(OR(Table1[[#This Row],[Rank]]="Cancelled",Table1[[#This Row],[Rank]]&gt;64),1,VLOOKUP(Table1[[#This Row],[GenderCount]],'Ranking Values'!E:F,2,FALSE))</f>
        <v>0.8</v>
      </c>
      <c r="Q14" s="18">
        <f>Table1[[#This Row],[Ranking.Points]]*Table1[[#This Row],[Mulitplier]]*Table1[[#This Row],[NI.Mult]]</f>
        <v>14.4</v>
      </c>
    </row>
    <row r="15" spans="1:17" x14ac:dyDescent="0.25">
      <c r="A15" s="19" t="s">
        <v>70</v>
      </c>
      <c r="B15" s="19" t="s">
        <v>71</v>
      </c>
      <c r="C15" s="20">
        <v>1</v>
      </c>
      <c r="D15" s="12">
        <f>COUNTIFS(E:E,Table1[[#This Row],[EventDate]],G:G,Table1[[#This Row],[EventName]],H:H,Table1[[#This Row],[Category]],I:I,Table1[[#This Row],[Weapon]],J:J,Table1[[#This Row],[Gender]])</f>
        <v>5</v>
      </c>
      <c r="E15" s="5">
        <v>44255</v>
      </c>
      <c r="F15" s="11" t="s">
        <v>385</v>
      </c>
      <c r="G15" s="10" t="s">
        <v>284</v>
      </c>
      <c r="H15" s="19" t="s">
        <v>306</v>
      </c>
      <c r="I15" s="19" t="s">
        <v>286</v>
      </c>
      <c r="J15" s="15" t="str">
        <f>VLOOKUP(Table1[[#This Row],[LastName]]&amp;"."&amp;Table1[[#This Row],[FirstName]],Fencers!C:H,6,FALSE)</f>
        <v>Men</v>
      </c>
      <c r="K15" s="16" t="str">
        <f>VLOOKUP(Table1[[#This Row],[LastName]]&amp;"."&amp;Table1[[#This Row],[FirstName]],Fencers!C:G,4,FALSE)</f>
        <v>AHFC</v>
      </c>
      <c r="L15" s="19">
        <v>0</v>
      </c>
      <c r="M15" s="17">
        <f>COUNTIFS(A:A,Table1[[#This Row],[LastName]],B:B,Table1[[#This Row],[FirstName]],F:F,"S",H:H,Table1[[#This Row],[Category]],I:I,Table1[[#This Row],[Weapon]])</f>
        <v>4</v>
      </c>
      <c r="N15" s="17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5" s="17">
        <f>IF(Table1[[#This Row],[Rank]]="Cancelled",1,IF(Table1[[#This Row],[Rank]]&gt;64,0,IF(L15=0,VLOOKUP(C15,'Ranking Values'!A:C,2,FALSE),VLOOKUP(C15,'Ranking Values'!A:C,3,FALSE))))</f>
        <v>28</v>
      </c>
      <c r="P15" s="17">
        <f>IF(OR(Table1[[#This Row],[Rank]]="Cancelled",Table1[[#This Row],[Rank]]&gt;64),1,VLOOKUP(Table1[[#This Row],[GenderCount]],'Ranking Values'!E:F,2,FALSE))</f>
        <v>1</v>
      </c>
      <c r="Q15" s="18">
        <f>Table1[[#This Row],[Ranking.Points]]*Table1[[#This Row],[Mulitplier]]*Table1[[#This Row],[NI.Mult]]</f>
        <v>28</v>
      </c>
    </row>
    <row r="16" spans="1:17" x14ac:dyDescent="0.25">
      <c r="A16" s="19" t="s">
        <v>61</v>
      </c>
      <c r="B16" s="19" t="s">
        <v>62</v>
      </c>
      <c r="C16" s="20">
        <v>2</v>
      </c>
      <c r="D16" s="12">
        <f>COUNTIFS(E:E,Table1[[#This Row],[EventDate]],G:G,Table1[[#This Row],[EventName]],H:H,Table1[[#This Row],[Category]],I:I,Table1[[#This Row],[Weapon]],J:J,Table1[[#This Row],[Gender]])</f>
        <v>5</v>
      </c>
      <c r="E16" s="5">
        <v>44255</v>
      </c>
      <c r="F16" s="11" t="s">
        <v>385</v>
      </c>
      <c r="G16" s="10" t="s">
        <v>284</v>
      </c>
      <c r="H16" s="19" t="s">
        <v>306</v>
      </c>
      <c r="I16" s="19" t="s">
        <v>286</v>
      </c>
      <c r="J16" s="15" t="str">
        <f>VLOOKUP(Table1[[#This Row],[LastName]]&amp;"."&amp;Table1[[#This Row],[FirstName]],Fencers!C:H,6,FALSE)</f>
        <v>Men</v>
      </c>
      <c r="K16" s="16" t="str">
        <f>VLOOKUP(Table1[[#This Row],[LastName]]&amp;"."&amp;Table1[[#This Row],[FirstName]],Fencers!C:G,4,FALSE)</f>
        <v>CSFC</v>
      </c>
      <c r="L16" s="19">
        <v>0</v>
      </c>
      <c r="M16" s="17">
        <f>COUNTIFS(A:A,Table1[[#This Row],[LastName]],B:B,Table1[[#This Row],[FirstName]],F:F,"S",H:H,Table1[[#This Row],[Category]],I:I,Table1[[#This Row],[Weapon]])</f>
        <v>5</v>
      </c>
      <c r="N16" s="17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6" s="17">
        <f>IF(Table1[[#This Row],[Rank]]="Cancelled",1,IF(Table1[[#This Row],[Rank]]&gt;64,0,IF(L16=0,VLOOKUP(C16,'Ranking Values'!A:C,2,FALSE),VLOOKUP(C16,'Ranking Values'!A:C,3,FALSE))))</f>
        <v>23</v>
      </c>
      <c r="P16" s="17">
        <f>IF(OR(Table1[[#This Row],[Rank]]="Cancelled",Table1[[#This Row],[Rank]]&gt;64),1,VLOOKUP(Table1[[#This Row],[GenderCount]],'Ranking Values'!E:F,2,FALSE))</f>
        <v>1</v>
      </c>
      <c r="Q16" s="18">
        <f>Table1[[#This Row],[Ranking.Points]]*Table1[[#This Row],[Mulitplier]]*Table1[[#This Row],[NI.Mult]]</f>
        <v>23</v>
      </c>
    </row>
    <row r="17" spans="1:17" x14ac:dyDescent="0.25">
      <c r="A17" s="19" t="s">
        <v>21</v>
      </c>
      <c r="B17" s="19" t="s">
        <v>35</v>
      </c>
      <c r="C17" s="20">
        <v>3</v>
      </c>
      <c r="D17" s="12">
        <f>COUNTIFS(E:E,Table1[[#This Row],[EventDate]],G:G,Table1[[#This Row],[EventName]],H:H,Table1[[#This Row],[Category]],I:I,Table1[[#This Row],[Weapon]],J:J,Table1[[#This Row],[Gender]])</f>
        <v>5</v>
      </c>
      <c r="E17" s="5">
        <v>44255</v>
      </c>
      <c r="F17" s="11" t="s">
        <v>385</v>
      </c>
      <c r="G17" s="10" t="s">
        <v>284</v>
      </c>
      <c r="H17" s="19" t="s">
        <v>306</v>
      </c>
      <c r="I17" s="19" t="s">
        <v>286</v>
      </c>
      <c r="J17" s="15" t="str">
        <f>VLOOKUP(Table1[[#This Row],[LastName]]&amp;"."&amp;Table1[[#This Row],[FirstName]],Fencers!C:H,6,FALSE)</f>
        <v>Men</v>
      </c>
      <c r="K17" s="16" t="str">
        <f>VLOOKUP(Table1[[#This Row],[LastName]]&amp;"."&amp;Table1[[#This Row],[FirstName]],Fencers!C:G,4,FALSE)</f>
        <v>AHFC</v>
      </c>
      <c r="L17" s="19">
        <v>0</v>
      </c>
      <c r="M17" s="17">
        <f>COUNTIFS(A:A,Table1[[#This Row],[LastName]],B:B,Table1[[#This Row],[FirstName]],F:F,"S",H:H,Table1[[#This Row],[Category]],I:I,Table1[[#This Row],[Weapon]])</f>
        <v>2</v>
      </c>
      <c r="N17" s="17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7" s="17">
        <f>IF(Table1[[#This Row],[Rank]]="Cancelled",1,IF(Table1[[#This Row],[Rank]]&gt;64,0,IF(L17=0,VLOOKUP(C17,'Ranking Values'!A:C,2,FALSE),VLOOKUP(C17,'Ranking Values'!A:C,3,FALSE))))</f>
        <v>18</v>
      </c>
      <c r="P17" s="17">
        <f>IF(OR(Table1[[#This Row],[Rank]]="Cancelled",Table1[[#This Row],[Rank]]&gt;64),1,VLOOKUP(Table1[[#This Row],[GenderCount]],'Ranking Values'!E:F,2,FALSE))</f>
        <v>1</v>
      </c>
      <c r="Q17" s="18">
        <f>Table1[[#This Row],[Ranking.Points]]*Table1[[#This Row],[Mulitplier]]*Table1[[#This Row],[NI.Mult]]</f>
        <v>18</v>
      </c>
    </row>
    <row r="18" spans="1:17" x14ac:dyDescent="0.25">
      <c r="A18" s="19" t="s">
        <v>147</v>
      </c>
      <c r="B18" s="19" t="s">
        <v>141</v>
      </c>
      <c r="C18" s="20">
        <v>3</v>
      </c>
      <c r="D18" s="12">
        <f>COUNTIFS(E:E,Table1[[#This Row],[EventDate]],G:G,Table1[[#This Row],[EventName]],H:H,Table1[[#This Row],[Category]],I:I,Table1[[#This Row],[Weapon]],J:J,Table1[[#This Row],[Gender]])</f>
        <v>5</v>
      </c>
      <c r="E18" s="5">
        <v>44255</v>
      </c>
      <c r="F18" s="11" t="s">
        <v>385</v>
      </c>
      <c r="G18" s="10" t="s">
        <v>284</v>
      </c>
      <c r="H18" s="19" t="s">
        <v>306</v>
      </c>
      <c r="I18" s="19" t="s">
        <v>286</v>
      </c>
      <c r="J18" s="15" t="str">
        <f>VLOOKUP(Table1[[#This Row],[LastName]]&amp;"."&amp;Table1[[#This Row],[FirstName]],Fencers!C:H,6,FALSE)</f>
        <v>Men</v>
      </c>
      <c r="K18" s="16" t="str">
        <f>VLOOKUP(Table1[[#This Row],[LastName]]&amp;"."&amp;Table1[[#This Row],[FirstName]],Fencers!C:G,4,FALSE)</f>
        <v>AUFeC</v>
      </c>
      <c r="L18" s="19">
        <v>0</v>
      </c>
      <c r="M18" s="17">
        <f>COUNTIFS(A:A,Table1[[#This Row],[LastName]],B:B,Table1[[#This Row],[FirstName]],F:F,"S",H:H,Table1[[#This Row],[Category]],I:I,Table1[[#This Row],[Weapon]])</f>
        <v>4</v>
      </c>
      <c r="N18" s="17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8" s="17">
        <f>IF(Table1[[#This Row],[Rank]]="Cancelled",1,IF(Table1[[#This Row],[Rank]]&gt;64,0,IF(L18=0,VLOOKUP(C18,'Ranking Values'!A:C,2,FALSE),VLOOKUP(C18,'Ranking Values'!A:C,3,FALSE))))</f>
        <v>18</v>
      </c>
      <c r="P18" s="17">
        <f>IF(OR(Table1[[#This Row],[Rank]]="Cancelled",Table1[[#This Row],[Rank]]&gt;64),1,VLOOKUP(Table1[[#This Row],[GenderCount]],'Ranking Values'!E:F,2,FALSE))</f>
        <v>1</v>
      </c>
      <c r="Q18" s="18">
        <f>Table1[[#This Row],[Ranking.Points]]*Table1[[#This Row],[Mulitplier]]*Table1[[#This Row],[NI.Mult]]</f>
        <v>18</v>
      </c>
    </row>
    <row r="19" spans="1:17" x14ac:dyDescent="0.25">
      <c r="A19" s="19" t="s">
        <v>90</v>
      </c>
      <c r="B19" s="19" t="s">
        <v>91</v>
      </c>
      <c r="C19" s="20">
        <v>5</v>
      </c>
      <c r="D19" s="12">
        <f>COUNTIFS(E:E,Table1[[#This Row],[EventDate]],G:G,Table1[[#This Row],[EventName]],H:H,Table1[[#This Row],[Category]],I:I,Table1[[#This Row],[Weapon]],J:J,Table1[[#This Row],[Gender]])</f>
        <v>5</v>
      </c>
      <c r="E19" s="5">
        <v>44255</v>
      </c>
      <c r="F19" s="11" t="s">
        <v>385</v>
      </c>
      <c r="G19" s="10" t="s">
        <v>284</v>
      </c>
      <c r="H19" s="19" t="s">
        <v>306</v>
      </c>
      <c r="I19" s="19" t="s">
        <v>286</v>
      </c>
      <c r="J19" s="15" t="str">
        <f>VLOOKUP(Table1[[#This Row],[LastName]]&amp;"."&amp;Table1[[#This Row],[FirstName]],Fencers!C:H,6,FALSE)</f>
        <v>Men</v>
      </c>
      <c r="K19" s="16" t="str">
        <f>VLOOKUP(Table1[[#This Row],[LastName]]&amp;"."&amp;Table1[[#This Row],[FirstName]],Fencers!C:G,4,FALSE)</f>
        <v>TPFC</v>
      </c>
      <c r="L19" s="19">
        <v>0</v>
      </c>
      <c r="M19" s="17">
        <f>COUNTIFS(A:A,Table1[[#This Row],[LastName]],B:B,Table1[[#This Row],[FirstName]],F:F,"S",H:H,Table1[[#This Row],[Category]],I:I,Table1[[#This Row],[Weapon]])</f>
        <v>2</v>
      </c>
      <c r="N19" s="17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9" s="17">
        <f>IF(Table1[[#This Row],[Rank]]="Cancelled",1,IF(Table1[[#This Row],[Rank]]&gt;64,0,IF(L19=0,VLOOKUP(C19,'Ranking Values'!A:C,2,FALSE),VLOOKUP(C19,'Ranking Values'!A:C,3,FALSE))))</f>
        <v>12</v>
      </c>
      <c r="P19" s="17">
        <f>IF(OR(Table1[[#This Row],[Rank]]="Cancelled",Table1[[#This Row],[Rank]]&gt;64),1,VLOOKUP(Table1[[#This Row],[GenderCount]],'Ranking Values'!E:F,2,FALSE))</f>
        <v>1</v>
      </c>
      <c r="Q19" s="18">
        <f>Table1[[#This Row],[Ranking.Points]]*Table1[[#This Row],[Mulitplier]]*Table1[[#This Row],[NI.Mult]]</f>
        <v>12</v>
      </c>
    </row>
    <row r="20" spans="1:17" x14ac:dyDescent="0.25">
      <c r="A20" s="19" t="s">
        <v>331</v>
      </c>
      <c r="B20" s="19" t="s">
        <v>332</v>
      </c>
      <c r="C20" s="20">
        <v>1</v>
      </c>
      <c r="D20" s="12">
        <f>COUNTIFS(E:E,Table1[[#This Row],[EventDate]],G:G,Table1[[#This Row],[EventName]],H:H,Table1[[#This Row],[Category]],I:I,Table1[[#This Row],[Weapon]],J:J,Table1[[#This Row],[Gender]])</f>
        <v>4</v>
      </c>
      <c r="E20" s="5">
        <v>44255</v>
      </c>
      <c r="F20" s="11" t="s">
        <v>385</v>
      </c>
      <c r="G20" s="10" t="s">
        <v>284</v>
      </c>
      <c r="H20" s="19" t="s">
        <v>306</v>
      </c>
      <c r="I20" s="19" t="s">
        <v>286</v>
      </c>
      <c r="J20" s="15" t="str">
        <f>VLOOKUP(Table1[[#This Row],[LastName]]&amp;"."&amp;Table1[[#This Row],[FirstName]],Fencers!C:H,6,FALSE)</f>
        <v>Women</v>
      </c>
      <c r="K20" s="16" t="str">
        <f>VLOOKUP(Table1[[#This Row],[LastName]]&amp;"."&amp;Table1[[#This Row],[FirstName]],Fencers!C:G,4,FALSE)</f>
        <v>AUFeC</v>
      </c>
      <c r="L20" s="19">
        <v>0</v>
      </c>
      <c r="M20" s="17">
        <f>COUNTIFS(A:A,Table1[[#This Row],[LastName]],B:B,Table1[[#This Row],[FirstName]],F:F,"S",H:H,Table1[[#This Row],[Category]],I:I,Table1[[#This Row],[Weapon]])</f>
        <v>4</v>
      </c>
      <c r="N20" s="17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0" s="17">
        <f>IF(Table1[[#This Row],[Rank]]="Cancelled",1,IF(Table1[[#This Row],[Rank]]&gt;64,0,IF(L20=0,VLOOKUP(C20,'Ranking Values'!A:C,2,FALSE),VLOOKUP(C20,'Ranking Values'!A:C,3,FALSE))))</f>
        <v>28</v>
      </c>
      <c r="P20" s="17">
        <f>IF(OR(Table1[[#This Row],[Rank]]="Cancelled",Table1[[#This Row],[Rank]]&gt;64),1,VLOOKUP(Table1[[#This Row],[GenderCount]],'Ranking Values'!E:F,2,FALSE))</f>
        <v>0.8</v>
      </c>
      <c r="Q20" s="18">
        <f>Table1[[#This Row],[Ranking.Points]]*Table1[[#This Row],[Mulitplier]]*Table1[[#This Row],[NI.Mult]]</f>
        <v>22.400000000000002</v>
      </c>
    </row>
    <row r="21" spans="1:17" x14ac:dyDescent="0.25">
      <c r="A21" s="19" t="s">
        <v>307</v>
      </c>
      <c r="B21" s="19" t="s">
        <v>308</v>
      </c>
      <c r="C21" s="20">
        <v>2</v>
      </c>
      <c r="D21" s="12">
        <f>COUNTIFS(E:E,Table1[[#This Row],[EventDate]],G:G,Table1[[#This Row],[EventName]],H:H,Table1[[#This Row],[Category]],I:I,Table1[[#This Row],[Weapon]],J:J,Table1[[#This Row],[Gender]])</f>
        <v>4</v>
      </c>
      <c r="E21" s="5">
        <v>44255</v>
      </c>
      <c r="F21" s="11" t="s">
        <v>385</v>
      </c>
      <c r="G21" s="10" t="s">
        <v>284</v>
      </c>
      <c r="H21" s="19" t="s">
        <v>306</v>
      </c>
      <c r="I21" s="19" t="s">
        <v>286</v>
      </c>
      <c r="J21" s="15" t="str">
        <f>VLOOKUP(Table1[[#This Row],[LastName]]&amp;"."&amp;Table1[[#This Row],[FirstName]],Fencers!C:H,6,FALSE)</f>
        <v>Women</v>
      </c>
      <c r="K21" s="16" t="str">
        <f>VLOOKUP(Table1[[#This Row],[LastName]]&amp;"."&amp;Table1[[#This Row],[FirstName]],Fencers!C:G,4,FALSE)</f>
        <v>AUFeC</v>
      </c>
      <c r="L21" s="19">
        <v>0</v>
      </c>
      <c r="M21" s="17">
        <f>COUNTIFS(A:A,Table1[[#This Row],[LastName]],B:B,Table1[[#This Row],[FirstName]],F:F,"S",H:H,Table1[[#This Row],[Category]],I:I,Table1[[#This Row],[Weapon]])</f>
        <v>3</v>
      </c>
      <c r="N21" s="17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1" s="17">
        <f>IF(Table1[[#This Row],[Rank]]="Cancelled",1,IF(Table1[[#This Row],[Rank]]&gt;64,0,IF(L21=0,VLOOKUP(C21,'Ranking Values'!A:C,2,FALSE),VLOOKUP(C21,'Ranking Values'!A:C,3,FALSE))))</f>
        <v>23</v>
      </c>
      <c r="P21" s="17">
        <f>IF(OR(Table1[[#This Row],[Rank]]="Cancelled",Table1[[#This Row],[Rank]]&gt;64),1,VLOOKUP(Table1[[#This Row],[GenderCount]],'Ranking Values'!E:F,2,FALSE))</f>
        <v>0.8</v>
      </c>
      <c r="Q21" s="18">
        <f>Table1[[#This Row],[Ranking.Points]]*Table1[[#This Row],[Mulitplier]]*Table1[[#This Row],[NI.Mult]]</f>
        <v>18.400000000000002</v>
      </c>
    </row>
    <row r="22" spans="1:17" x14ac:dyDescent="0.25">
      <c r="A22" s="19" t="s">
        <v>181</v>
      </c>
      <c r="B22" s="19" t="s">
        <v>182</v>
      </c>
      <c r="C22" s="20">
        <v>3</v>
      </c>
      <c r="D22" s="12">
        <f>COUNTIFS(E:E,Table1[[#This Row],[EventDate]],G:G,Table1[[#This Row],[EventName]],H:H,Table1[[#This Row],[Category]],I:I,Table1[[#This Row],[Weapon]],J:J,Table1[[#This Row],[Gender]])</f>
        <v>4</v>
      </c>
      <c r="E22" s="5">
        <v>44255</v>
      </c>
      <c r="F22" s="11" t="s">
        <v>385</v>
      </c>
      <c r="G22" s="10" t="s">
        <v>284</v>
      </c>
      <c r="H22" s="19" t="s">
        <v>306</v>
      </c>
      <c r="I22" s="19" t="s">
        <v>286</v>
      </c>
      <c r="J22" s="15" t="str">
        <f>VLOOKUP(Table1[[#This Row],[LastName]]&amp;"."&amp;Table1[[#This Row],[FirstName]],Fencers!C:H,6,FALSE)</f>
        <v>Women</v>
      </c>
      <c r="K22" s="16" t="str">
        <f>VLOOKUP(Table1[[#This Row],[LastName]]&amp;"."&amp;Table1[[#This Row],[FirstName]],Fencers!C:G,4,FALSE)</f>
        <v>CSFC</v>
      </c>
      <c r="L22" s="19">
        <v>0</v>
      </c>
      <c r="M22" s="17">
        <f>COUNTIFS(A:A,Table1[[#This Row],[LastName]],B:B,Table1[[#This Row],[FirstName]],F:F,"S",H:H,Table1[[#This Row],[Category]],I:I,Table1[[#This Row],[Weapon]])</f>
        <v>4</v>
      </c>
      <c r="N22" s="17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2" s="17">
        <f>IF(Table1[[#This Row],[Rank]]="Cancelled",1,IF(Table1[[#This Row],[Rank]]&gt;64,0,IF(L22=0,VLOOKUP(C22,'Ranking Values'!A:C,2,FALSE),VLOOKUP(C22,'Ranking Values'!A:C,3,FALSE))))</f>
        <v>18</v>
      </c>
      <c r="P22" s="17">
        <f>IF(OR(Table1[[#This Row],[Rank]]="Cancelled",Table1[[#This Row],[Rank]]&gt;64),1,VLOOKUP(Table1[[#This Row],[GenderCount]],'Ranking Values'!E:F,2,FALSE))</f>
        <v>0.8</v>
      </c>
      <c r="Q22" s="18">
        <f>Table1[[#This Row],[Ranking.Points]]*Table1[[#This Row],[Mulitplier]]*Table1[[#This Row],[NI.Mult]]</f>
        <v>14.4</v>
      </c>
    </row>
    <row r="23" spans="1:17" x14ac:dyDescent="0.25">
      <c r="A23" s="19" t="s">
        <v>123</v>
      </c>
      <c r="B23" s="19" t="s">
        <v>136</v>
      </c>
      <c r="C23" s="20">
        <v>3</v>
      </c>
      <c r="D23" s="12">
        <f>COUNTIFS(E:E,Table1[[#This Row],[EventDate]],G:G,Table1[[#This Row],[EventName]],H:H,Table1[[#This Row],[Category]],I:I,Table1[[#This Row],[Weapon]],J:J,Table1[[#This Row],[Gender]])</f>
        <v>4</v>
      </c>
      <c r="E23" s="5">
        <v>44255</v>
      </c>
      <c r="F23" s="11" t="s">
        <v>385</v>
      </c>
      <c r="G23" s="10" t="s">
        <v>284</v>
      </c>
      <c r="H23" s="19" t="s">
        <v>306</v>
      </c>
      <c r="I23" s="19" t="s">
        <v>286</v>
      </c>
      <c r="J23" s="15" t="str">
        <f>VLOOKUP(Table1[[#This Row],[LastName]]&amp;"."&amp;Table1[[#This Row],[FirstName]],Fencers!C:H,6,FALSE)</f>
        <v>Women</v>
      </c>
      <c r="K23" s="16" t="str">
        <f>VLOOKUP(Table1[[#This Row],[LastName]]&amp;"."&amp;Table1[[#This Row],[FirstName]],Fencers!C:G,4,FALSE)</f>
        <v>CSFC</v>
      </c>
      <c r="L23" s="19">
        <v>0</v>
      </c>
      <c r="M23" s="17">
        <f>COUNTIFS(A:A,Table1[[#This Row],[LastName]],B:B,Table1[[#This Row],[FirstName]],F:F,"S",H:H,Table1[[#This Row],[Category]],I:I,Table1[[#This Row],[Weapon]])</f>
        <v>3</v>
      </c>
      <c r="N23" s="17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3" s="17">
        <f>IF(Table1[[#This Row],[Rank]]="Cancelled",1,IF(Table1[[#This Row],[Rank]]&gt;64,0,IF(L23=0,VLOOKUP(C23,'Ranking Values'!A:C,2,FALSE),VLOOKUP(C23,'Ranking Values'!A:C,3,FALSE))))</f>
        <v>18</v>
      </c>
      <c r="P23" s="17">
        <f>IF(OR(Table1[[#This Row],[Rank]]="Cancelled",Table1[[#This Row],[Rank]]&gt;64),1,VLOOKUP(Table1[[#This Row],[GenderCount]],'Ranking Values'!E:F,2,FALSE))</f>
        <v>0.8</v>
      </c>
      <c r="Q23" s="18">
        <f>Table1[[#This Row],[Ranking.Points]]*Table1[[#This Row],[Mulitplier]]*Table1[[#This Row],[NI.Mult]]</f>
        <v>14.4</v>
      </c>
    </row>
    <row r="24" spans="1:17" x14ac:dyDescent="0.25">
      <c r="A24" s="19" t="s">
        <v>328</v>
      </c>
      <c r="B24" s="19" t="s">
        <v>329</v>
      </c>
      <c r="C24" s="20">
        <v>1</v>
      </c>
      <c r="D24" s="12">
        <f>COUNTIFS(E:E,Table1[[#This Row],[EventDate]],G:G,Table1[[#This Row],[EventName]],H:H,Table1[[#This Row],[Category]],I:I,Table1[[#This Row],[Weapon]],J:J,Table1[[#This Row],[Gender]])</f>
        <v>8</v>
      </c>
      <c r="E24" s="5">
        <v>44255</v>
      </c>
      <c r="F24" s="11" t="s">
        <v>385</v>
      </c>
      <c r="G24" s="10" t="s">
        <v>284</v>
      </c>
      <c r="H24" s="19" t="s">
        <v>306</v>
      </c>
      <c r="I24" s="19" t="s">
        <v>314</v>
      </c>
      <c r="J24" s="15" t="str">
        <f>VLOOKUP(Table1[[#This Row],[LastName]]&amp;"."&amp;Table1[[#This Row],[FirstName]],Fencers!C:H,6,FALSE)</f>
        <v>Men</v>
      </c>
      <c r="K24" s="16" t="str">
        <f>VLOOKUP(Table1[[#This Row],[LastName]]&amp;"."&amp;Table1[[#This Row],[FirstName]],Fencers!C:G,4,FALSE)</f>
        <v>CSFC</v>
      </c>
      <c r="L24" s="19">
        <v>0</v>
      </c>
      <c r="M24" s="17">
        <f>COUNTIFS(A:A,Table1[[#This Row],[LastName]],B:B,Table1[[#This Row],[FirstName]],F:F,"S",H:H,Table1[[#This Row],[Category]],I:I,Table1[[#This Row],[Weapon]])</f>
        <v>3</v>
      </c>
      <c r="N24" s="17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4" s="17">
        <f>IF(Table1[[#This Row],[Rank]]="Cancelled",1,IF(Table1[[#This Row],[Rank]]&gt;64,0,IF(L24=0,VLOOKUP(C24,'Ranking Values'!A:C,2,FALSE),VLOOKUP(C24,'Ranking Values'!A:C,3,FALSE))))</f>
        <v>28</v>
      </c>
      <c r="P24" s="17">
        <f>IF(OR(Table1[[#This Row],[Rank]]="Cancelled",Table1[[#This Row],[Rank]]&gt;64),1,VLOOKUP(Table1[[#This Row],[GenderCount]],'Ranking Values'!E:F,2,FALSE))</f>
        <v>1</v>
      </c>
      <c r="Q24" s="18">
        <f>Table1[[#This Row],[Ranking.Points]]*Table1[[#This Row],[Mulitplier]]*Table1[[#This Row],[NI.Mult]]</f>
        <v>28</v>
      </c>
    </row>
    <row r="25" spans="1:17" x14ac:dyDescent="0.25">
      <c r="A25" s="19" t="s">
        <v>31</v>
      </c>
      <c r="B25" s="19" t="s">
        <v>48</v>
      </c>
      <c r="C25" s="20">
        <v>2</v>
      </c>
      <c r="D25" s="12">
        <f>COUNTIFS(E:E,Table1[[#This Row],[EventDate]],G:G,Table1[[#This Row],[EventName]],H:H,Table1[[#This Row],[Category]],I:I,Table1[[#This Row],[Weapon]],J:J,Table1[[#This Row],[Gender]])</f>
        <v>8</v>
      </c>
      <c r="E25" s="5">
        <v>44255</v>
      </c>
      <c r="F25" s="11" t="s">
        <v>385</v>
      </c>
      <c r="G25" s="10" t="s">
        <v>284</v>
      </c>
      <c r="H25" s="19" t="s">
        <v>306</v>
      </c>
      <c r="I25" s="19" t="s">
        <v>314</v>
      </c>
      <c r="J25" s="15" t="str">
        <f>VLOOKUP(Table1[[#This Row],[LastName]]&amp;"."&amp;Table1[[#This Row],[FirstName]],Fencers!C:H,6,FALSE)</f>
        <v>Men</v>
      </c>
      <c r="K25" s="16" t="str">
        <f>VLOOKUP(Table1[[#This Row],[LastName]]&amp;"."&amp;Table1[[#This Row],[FirstName]],Fencers!C:G,4,FALSE)</f>
        <v>CSFC</v>
      </c>
      <c r="L25" s="19">
        <v>0</v>
      </c>
      <c r="M25" s="17">
        <f>COUNTIFS(A:A,Table1[[#This Row],[LastName]],B:B,Table1[[#This Row],[FirstName]],F:F,"S",H:H,Table1[[#This Row],[Category]],I:I,Table1[[#This Row],[Weapon]])</f>
        <v>2</v>
      </c>
      <c r="N25" s="17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5" s="17">
        <f>IF(Table1[[#This Row],[Rank]]="Cancelled",1,IF(Table1[[#This Row],[Rank]]&gt;64,0,IF(L25=0,VLOOKUP(C25,'Ranking Values'!A:C,2,FALSE),VLOOKUP(C25,'Ranking Values'!A:C,3,FALSE))))</f>
        <v>23</v>
      </c>
      <c r="P25" s="17">
        <f>IF(OR(Table1[[#This Row],[Rank]]="Cancelled",Table1[[#This Row],[Rank]]&gt;64),1,VLOOKUP(Table1[[#This Row],[GenderCount]],'Ranking Values'!E:F,2,FALSE))</f>
        <v>1</v>
      </c>
      <c r="Q25" s="18">
        <f>Table1[[#This Row],[Ranking.Points]]*Table1[[#This Row],[Mulitplier]]*Table1[[#This Row],[NI.Mult]]</f>
        <v>23</v>
      </c>
    </row>
    <row r="26" spans="1:17" x14ac:dyDescent="0.25">
      <c r="A26" s="19" t="s">
        <v>131</v>
      </c>
      <c r="B26" s="19" t="s">
        <v>60</v>
      </c>
      <c r="C26" s="20">
        <v>3</v>
      </c>
      <c r="D26" s="12">
        <f>COUNTIFS(E:E,Table1[[#This Row],[EventDate]],G:G,Table1[[#This Row],[EventName]],H:H,Table1[[#This Row],[Category]],I:I,Table1[[#This Row],[Weapon]],J:J,Table1[[#This Row],[Gender]])</f>
        <v>8</v>
      </c>
      <c r="E26" s="5">
        <v>44255</v>
      </c>
      <c r="F26" s="11" t="s">
        <v>385</v>
      </c>
      <c r="G26" s="10" t="s">
        <v>284</v>
      </c>
      <c r="H26" s="19" t="s">
        <v>306</v>
      </c>
      <c r="I26" s="19" t="s">
        <v>314</v>
      </c>
      <c r="J26" s="15" t="str">
        <f>VLOOKUP(Table1[[#This Row],[LastName]]&amp;"."&amp;Table1[[#This Row],[FirstName]],Fencers!C:H,6,FALSE)</f>
        <v>Men</v>
      </c>
      <c r="K26" s="16" t="str">
        <f>VLOOKUP(Table1[[#This Row],[LastName]]&amp;"."&amp;Table1[[#This Row],[FirstName]],Fencers!C:G,4,FALSE)</f>
        <v>CSFC</v>
      </c>
      <c r="L26" s="19">
        <v>0</v>
      </c>
      <c r="M26" s="17">
        <f>COUNTIFS(A:A,Table1[[#This Row],[LastName]],B:B,Table1[[#This Row],[FirstName]],F:F,"S",H:H,Table1[[#This Row],[Category]],I:I,Table1[[#This Row],[Weapon]])</f>
        <v>3</v>
      </c>
      <c r="N26" s="17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6" s="17">
        <f>IF(Table1[[#This Row],[Rank]]="Cancelled",1,IF(Table1[[#This Row],[Rank]]&gt;64,0,IF(L26=0,VLOOKUP(C26,'Ranking Values'!A:C,2,FALSE),VLOOKUP(C26,'Ranking Values'!A:C,3,FALSE))))</f>
        <v>18</v>
      </c>
      <c r="P26" s="17">
        <f>IF(OR(Table1[[#This Row],[Rank]]="Cancelled",Table1[[#This Row],[Rank]]&gt;64),1,VLOOKUP(Table1[[#This Row],[GenderCount]],'Ranking Values'!E:F,2,FALSE))</f>
        <v>1</v>
      </c>
      <c r="Q26" s="18">
        <f>Table1[[#This Row],[Ranking.Points]]*Table1[[#This Row],[Mulitplier]]*Table1[[#This Row],[NI.Mult]]</f>
        <v>18</v>
      </c>
    </row>
    <row r="27" spans="1:17" x14ac:dyDescent="0.25">
      <c r="A27" s="19" t="s">
        <v>326</v>
      </c>
      <c r="B27" s="19" t="s">
        <v>327</v>
      </c>
      <c r="C27" s="20">
        <v>3</v>
      </c>
      <c r="D27" s="12">
        <f>COUNTIFS(E:E,Table1[[#This Row],[EventDate]],G:G,Table1[[#This Row],[EventName]],H:H,Table1[[#This Row],[Category]],I:I,Table1[[#This Row],[Weapon]],J:J,Table1[[#This Row],[Gender]])</f>
        <v>8</v>
      </c>
      <c r="E27" s="5">
        <v>44255</v>
      </c>
      <c r="F27" s="11" t="s">
        <v>385</v>
      </c>
      <c r="G27" s="10" t="s">
        <v>284</v>
      </c>
      <c r="H27" s="19" t="s">
        <v>306</v>
      </c>
      <c r="I27" s="19" t="s">
        <v>314</v>
      </c>
      <c r="J27" s="15" t="str">
        <f>VLOOKUP(Table1[[#This Row],[LastName]]&amp;"."&amp;Table1[[#This Row],[FirstName]],Fencers!C:H,6,FALSE)</f>
        <v>Men</v>
      </c>
      <c r="K27" s="16" t="str">
        <f>VLOOKUP(Table1[[#This Row],[LastName]]&amp;"."&amp;Table1[[#This Row],[FirstName]],Fencers!C:G,4,FALSE)</f>
        <v>CSFC</v>
      </c>
      <c r="L27" s="19">
        <v>0</v>
      </c>
      <c r="M27" s="17">
        <f>COUNTIFS(A:A,Table1[[#This Row],[LastName]],B:B,Table1[[#This Row],[FirstName]],F:F,"S",H:H,Table1[[#This Row],[Category]],I:I,Table1[[#This Row],[Weapon]])</f>
        <v>2</v>
      </c>
      <c r="N27" s="17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7" s="17">
        <f>IF(Table1[[#This Row],[Rank]]="Cancelled",1,IF(Table1[[#This Row],[Rank]]&gt;64,0,IF(L27=0,VLOOKUP(C27,'Ranking Values'!A:C,2,FALSE),VLOOKUP(C27,'Ranking Values'!A:C,3,FALSE))))</f>
        <v>18</v>
      </c>
      <c r="P27" s="17">
        <f>IF(OR(Table1[[#This Row],[Rank]]="Cancelled",Table1[[#This Row],[Rank]]&gt;64),1,VLOOKUP(Table1[[#This Row],[GenderCount]],'Ranking Values'!E:F,2,FALSE))</f>
        <v>1</v>
      </c>
      <c r="Q27" s="18">
        <f>Table1[[#This Row],[Ranking.Points]]*Table1[[#This Row],[Mulitplier]]*Table1[[#This Row],[NI.Mult]]</f>
        <v>18</v>
      </c>
    </row>
    <row r="28" spans="1:17" x14ac:dyDescent="0.25">
      <c r="A28" s="19" t="s">
        <v>24</v>
      </c>
      <c r="B28" s="19" t="s">
        <v>39</v>
      </c>
      <c r="C28" s="20">
        <v>5</v>
      </c>
      <c r="D28" s="12">
        <f>COUNTIFS(E:E,Table1[[#This Row],[EventDate]],G:G,Table1[[#This Row],[EventName]],H:H,Table1[[#This Row],[Category]],I:I,Table1[[#This Row],[Weapon]],J:J,Table1[[#This Row],[Gender]])</f>
        <v>8</v>
      </c>
      <c r="E28" s="5">
        <v>44255</v>
      </c>
      <c r="F28" s="11" t="s">
        <v>385</v>
      </c>
      <c r="G28" s="10" t="s">
        <v>284</v>
      </c>
      <c r="H28" s="19" t="s">
        <v>306</v>
      </c>
      <c r="I28" s="19" t="s">
        <v>314</v>
      </c>
      <c r="J28" s="15" t="str">
        <f>VLOOKUP(Table1[[#This Row],[LastName]]&amp;"."&amp;Table1[[#This Row],[FirstName]],Fencers!C:H,6,FALSE)</f>
        <v>Men</v>
      </c>
      <c r="K28" s="16" t="str">
        <f>VLOOKUP(Table1[[#This Row],[LastName]]&amp;"."&amp;Table1[[#This Row],[FirstName]],Fencers!C:G,4,FALSE)</f>
        <v>CSFC</v>
      </c>
      <c r="L28" s="19">
        <v>0</v>
      </c>
      <c r="M28" s="17">
        <f>COUNTIFS(A:A,Table1[[#This Row],[LastName]],B:B,Table1[[#This Row],[FirstName]],F:F,"S",H:H,Table1[[#This Row],[Category]],I:I,Table1[[#This Row],[Weapon]])</f>
        <v>1</v>
      </c>
      <c r="N28" s="17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8" s="17">
        <f>IF(Table1[[#This Row],[Rank]]="Cancelled",1,IF(Table1[[#This Row],[Rank]]&gt;64,0,IF(L28=0,VLOOKUP(C28,'Ranking Values'!A:C,2,FALSE),VLOOKUP(C28,'Ranking Values'!A:C,3,FALSE))))</f>
        <v>12</v>
      </c>
      <c r="P28" s="17">
        <f>IF(OR(Table1[[#This Row],[Rank]]="Cancelled",Table1[[#This Row],[Rank]]&gt;64),1,VLOOKUP(Table1[[#This Row],[GenderCount]],'Ranking Values'!E:F,2,FALSE))</f>
        <v>1</v>
      </c>
      <c r="Q28" s="18">
        <f>Table1[[#This Row],[Ranking.Points]]*Table1[[#This Row],[Mulitplier]]*Table1[[#This Row],[NI.Mult]]</f>
        <v>12</v>
      </c>
    </row>
    <row r="29" spans="1:17" x14ac:dyDescent="0.25">
      <c r="A29" s="19" t="s">
        <v>23</v>
      </c>
      <c r="B29" s="19" t="s">
        <v>38</v>
      </c>
      <c r="C29" s="20">
        <v>6</v>
      </c>
      <c r="D29" s="12">
        <f>COUNTIFS(E:E,Table1[[#This Row],[EventDate]],G:G,Table1[[#This Row],[EventName]],H:H,Table1[[#This Row],[Category]],I:I,Table1[[#This Row],[Weapon]],J:J,Table1[[#This Row],[Gender]])</f>
        <v>8</v>
      </c>
      <c r="E29" s="5">
        <v>44255</v>
      </c>
      <c r="F29" s="11" t="s">
        <v>385</v>
      </c>
      <c r="G29" s="10" t="s">
        <v>284</v>
      </c>
      <c r="H29" s="19" t="s">
        <v>306</v>
      </c>
      <c r="I29" s="19" t="s">
        <v>314</v>
      </c>
      <c r="J29" s="15" t="str">
        <f>VLOOKUP(Table1[[#This Row],[LastName]]&amp;"."&amp;Table1[[#This Row],[FirstName]],Fencers!C:H,6,FALSE)</f>
        <v>Men</v>
      </c>
      <c r="K29" s="16" t="str">
        <f>VLOOKUP(Table1[[#This Row],[LastName]]&amp;"."&amp;Table1[[#This Row],[FirstName]],Fencers!C:G,4,FALSE)</f>
        <v>CSFC</v>
      </c>
      <c r="L29" s="19">
        <v>0</v>
      </c>
      <c r="M29" s="17">
        <f>COUNTIFS(A:A,Table1[[#This Row],[LastName]],B:B,Table1[[#This Row],[FirstName]],F:F,"S",H:H,Table1[[#This Row],[Category]],I:I,Table1[[#This Row],[Weapon]])</f>
        <v>3</v>
      </c>
      <c r="N29" s="17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9" s="17">
        <f>IF(Table1[[#This Row],[Rank]]="Cancelled",1,IF(Table1[[#This Row],[Rank]]&gt;64,0,IF(L29=0,VLOOKUP(C29,'Ranking Values'!A:C,2,FALSE),VLOOKUP(C29,'Ranking Values'!A:C,3,FALSE))))</f>
        <v>12</v>
      </c>
      <c r="P29" s="17">
        <f>IF(OR(Table1[[#This Row],[Rank]]="Cancelled",Table1[[#This Row],[Rank]]&gt;64),1,VLOOKUP(Table1[[#This Row],[GenderCount]],'Ranking Values'!E:F,2,FALSE))</f>
        <v>1</v>
      </c>
      <c r="Q29" s="18">
        <f>Table1[[#This Row],[Ranking.Points]]*Table1[[#This Row],[Mulitplier]]*Table1[[#This Row],[NI.Mult]]</f>
        <v>12</v>
      </c>
    </row>
    <row r="30" spans="1:17" x14ac:dyDescent="0.25">
      <c r="A30" s="19" t="s">
        <v>298</v>
      </c>
      <c r="B30" s="19" t="s">
        <v>112</v>
      </c>
      <c r="C30" s="20">
        <v>8</v>
      </c>
      <c r="D30" s="12">
        <f>COUNTIFS(E:E,Table1[[#This Row],[EventDate]],G:G,Table1[[#This Row],[EventName]],H:H,Table1[[#This Row],[Category]],I:I,Table1[[#This Row],[Weapon]],J:J,Table1[[#This Row],[Gender]])</f>
        <v>8</v>
      </c>
      <c r="E30" s="5">
        <v>44255</v>
      </c>
      <c r="F30" s="11" t="s">
        <v>385</v>
      </c>
      <c r="G30" s="10" t="s">
        <v>284</v>
      </c>
      <c r="H30" s="19" t="s">
        <v>306</v>
      </c>
      <c r="I30" s="19" t="s">
        <v>314</v>
      </c>
      <c r="J30" s="15" t="str">
        <f>VLOOKUP(Table1[[#This Row],[LastName]]&amp;"."&amp;Table1[[#This Row],[FirstName]],Fencers!C:H,6,FALSE)</f>
        <v>Men</v>
      </c>
      <c r="K30" s="16" t="str">
        <f>VLOOKUP(Table1[[#This Row],[LastName]]&amp;"."&amp;Table1[[#This Row],[FirstName]],Fencers!C:G,4,FALSE)</f>
        <v>CSFC</v>
      </c>
      <c r="L30" s="19">
        <v>0</v>
      </c>
      <c r="M30" s="17">
        <f>COUNTIFS(A:A,Table1[[#This Row],[LastName]],B:B,Table1[[#This Row],[FirstName]],F:F,"S",H:H,Table1[[#This Row],[Category]],I:I,Table1[[#This Row],[Weapon]])</f>
        <v>1</v>
      </c>
      <c r="N30" s="17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0" s="17">
        <f>IF(Table1[[#This Row],[Rank]]="Cancelled",1,IF(Table1[[#This Row],[Rank]]&gt;64,0,IF(L30=0,VLOOKUP(C30,'Ranking Values'!A:C,2,FALSE),VLOOKUP(C30,'Ranking Values'!A:C,3,FALSE))))</f>
        <v>12</v>
      </c>
      <c r="P30" s="17">
        <f>IF(OR(Table1[[#This Row],[Rank]]="Cancelled",Table1[[#This Row],[Rank]]&gt;64),1,VLOOKUP(Table1[[#This Row],[GenderCount]],'Ranking Values'!E:F,2,FALSE))</f>
        <v>1</v>
      </c>
      <c r="Q30" s="18">
        <f>Table1[[#This Row],[Ranking.Points]]*Table1[[#This Row],[Mulitplier]]*Table1[[#This Row],[NI.Mult]]</f>
        <v>12</v>
      </c>
    </row>
    <row r="31" spans="1:17" x14ac:dyDescent="0.25">
      <c r="A31" s="19" t="s">
        <v>23</v>
      </c>
      <c r="B31" s="19" t="s">
        <v>113</v>
      </c>
      <c r="C31" s="20">
        <v>9</v>
      </c>
      <c r="D31" s="12">
        <f>COUNTIFS(E:E,Table1[[#This Row],[EventDate]],G:G,Table1[[#This Row],[EventName]],H:H,Table1[[#This Row],[Category]],I:I,Table1[[#This Row],[Weapon]],J:J,Table1[[#This Row],[Gender]])</f>
        <v>8</v>
      </c>
      <c r="E31" s="5">
        <v>44255</v>
      </c>
      <c r="F31" s="11" t="s">
        <v>385</v>
      </c>
      <c r="G31" s="10" t="s">
        <v>284</v>
      </c>
      <c r="H31" s="19" t="s">
        <v>306</v>
      </c>
      <c r="I31" s="19" t="s">
        <v>314</v>
      </c>
      <c r="J31" s="15" t="str">
        <f>VLOOKUP(Table1[[#This Row],[LastName]]&amp;"."&amp;Table1[[#This Row],[FirstName]],Fencers!C:H,6,FALSE)</f>
        <v>Men</v>
      </c>
      <c r="K31" s="16" t="str">
        <f>VLOOKUP(Table1[[#This Row],[LastName]]&amp;"."&amp;Table1[[#This Row],[FirstName]],Fencers!C:G,4,FALSE)</f>
        <v>CSFC</v>
      </c>
      <c r="L31" s="19">
        <v>0</v>
      </c>
      <c r="M31" s="17">
        <f>COUNTIFS(A:A,Table1[[#This Row],[LastName]],B:B,Table1[[#This Row],[FirstName]],F:F,"S",H:H,Table1[[#This Row],[Category]],I:I,Table1[[#This Row],[Weapon]])</f>
        <v>4</v>
      </c>
      <c r="N31" s="17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1" s="17">
        <f>IF(Table1[[#This Row],[Rank]]="Cancelled",1,IF(Table1[[#This Row],[Rank]]&gt;64,0,IF(L31=0,VLOOKUP(C31,'Ranking Values'!A:C,2,FALSE),VLOOKUP(C31,'Ranking Values'!A:C,3,FALSE))))</f>
        <v>7</v>
      </c>
      <c r="P31" s="17">
        <f>IF(OR(Table1[[#This Row],[Rank]]="Cancelled",Table1[[#This Row],[Rank]]&gt;64),1,VLOOKUP(Table1[[#This Row],[GenderCount]],'Ranking Values'!E:F,2,FALSE))</f>
        <v>1</v>
      </c>
      <c r="Q31" s="18">
        <f>Table1[[#This Row],[Ranking.Points]]*Table1[[#This Row],[Mulitplier]]*Table1[[#This Row],[NI.Mult]]</f>
        <v>7</v>
      </c>
    </row>
    <row r="32" spans="1:17" x14ac:dyDescent="0.25">
      <c r="A32" s="19" t="s">
        <v>307</v>
      </c>
      <c r="B32" s="19" t="s">
        <v>308</v>
      </c>
      <c r="C32" s="20">
        <v>7</v>
      </c>
      <c r="D32" s="12">
        <f>COUNTIFS(E:E,Table1[[#This Row],[EventDate]],G:G,Table1[[#This Row],[EventName]],H:H,Table1[[#This Row],[Category]],I:I,Table1[[#This Row],[Weapon]],J:J,Table1[[#This Row],[Gender]])</f>
        <v>1</v>
      </c>
      <c r="E32" s="5">
        <v>44255</v>
      </c>
      <c r="F32" s="11" t="s">
        <v>385</v>
      </c>
      <c r="G32" s="10" t="s">
        <v>284</v>
      </c>
      <c r="H32" s="19" t="s">
        <v>306</v>
      </c>
      <c r="I32" s="19" t="s">
        <v>314</v>
      </c>
      <c r="J32" s="15" t="str">
        <f>VLOOKUP(Table1[[#This Row],[LastName]]&amp;"."&amp;Table1[[#This Row],[FirstName]],Fencers!C:H,6,FALSE)</f>
        <v>Women</v>
      </c>
      <c r="K32" s="16" t="str">
        <f>VLOOKUP(Table1[[#This Row],[LastName]]&amp;"."&amp;Table1[[#This Row],[FirstName]],Fencers!C:G,4,FALSE)</f>
        <v>AUFeC</v>
      </c>
      <c r="L32" s="19">
        <v>0</v>
      </c>
      <c r="M32" s="17">
        <f>COUNTIFS(A:A,Table1[[#This Row],[LastName]],B:B,Table1[[#This Row],[FirstName]],F:F,"S",H:H,Table1[[#This Row],[Category]],I:I,Table1[[#This Row],[Weapon]])</f>
        <v>4</v>
      </c>
      <c r="N32" s="17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2" s="17">
        <f>IF(Table1[[#This Row],[Rank]]="Cancelled",1,IF(Table1[[#This Row],[Rank]]&gt;64,0,IF(L32=0,VLOOKUP(C32,'Ranking Values'!A:C,2,FALSE),VLOOKUP(C32,'Ranking Values'!A:C,3,FALSE))))</f>
        <v>12</v>
      </c>
      <c r="P32" s="17">
        <f>IF(OR(Table1[[#This Row],[Rank]]="Cancelled",Table1[[#This Row],[Rank]]&gt;64),1,VLOOKUP(Table1[[#This Row],[GenderCount]],'Ranking Values'!E:F,2,FALSE))</f>
        <v>0.2</v>
      </c>
      <c r="Q32" s="18">
        <f>Table1[[#This Row],[Ranking.Points]]*Table1[[#This Row],[Mulitplier]]*Table1[[#This Row],[NI.Mult]]</f>
        <v>2.4000000000000004</v>
      </c>
    </row>
    <row r="33" spans="1:17" x14ac:dyDescent="0.25">
      <c r="A33" s="19" t="s">
        <v>30</v>
      </c>
      <c r="B33" s="19" t="s">
        <v>45</v>
      </c>
      <c r="C33" s="20">
        <v>1</v>
      </c>
      <c r="D33" s="12">
        <f>COUNTIFS(E:E,Table1[[#This Row],[EventDate]],G:G,Table1[[#This Row],[EventName]],H:H,Table1[[#This Row],[Category]],I:I,Table1[[#This Row],[Weapon]],J:J,Table1[[#This Row],[Gender]])</f>
        <v>5</v>
      </c>
      <c r="E33" s="5">
        <v>44255</v>
      </c>
      <c r="F33" s="11" t="s">
        <v>385</v>
      </c>
      <c r="G33" s="10" t="s">
        <v>284</v>
      </c>
      <c r="H33" s="19" t="s">
        <v>315</v>
      </c>
      <c r="I33" s="19" t="s">
        <v>288</v>
      </c>
      <c r="J33" s="15" t="str">
        <f>VLOOKUP(Table1[[#This Row],[LastName]]&amp;"."&amp;Table1[[#This Row],[FirstName]],Fencers!C:H,6,FALSE)</f>
        <v>Men</v>
      </c>
      <c r="K33" s="16" t="str">
        <f>VLOOKUP(Table1[[#This Row],[LastName]]&amp;"."&amp;Table1[[#This Row],[FirstName]],Fencers!C:G,4,FALSE)</f>
        <v>AHFC</v>
      </c>
      <c r="L33" s="19">
        <v>0</v>
      </c>
      <c r="M33" s="17">
        <f>COUNTIFS(A:A,Table1[[#This Row],[LastName]],B:B,Table1[[#This Row],[FirstName]],F:F,"S",H:H,Table1[[#This Row],[Category]],I:I,Table1[[#This Row],[Weapon]])</f>
        <v>5</v>
      </c>
      <c r="N33" s="17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3" s="17">
        <f>IF(Table1[[#This Row],[Rank]]="Cancelled",1,IF(Table1[[#This Row],[Rank]]&gt;64,0,IF(L33=0,VLOOKUP(C33,'Ranking Values'!A:C,2,FALSE),VLOOKUP(C33,'Ranking Values'!A:C,3,FALSE))))</f>
        <v>28</v>
      </c>
      <c r="P33" s="17">
        <f>IF(OR(Table1[[#This Row],[Rank]]="Cancelled",Table1[[#This Row],[Rank]]&gt;64),1,VLOOKUP(Table1[[#This Row],[GenderCount]],'Ranking Values'!E:F,2,FALSE))</f>
        <v>1</v>
      </c>
      <c r="Q33" s="18">
        <f>Table1[[#This Row],[Ranking.Points]]*Table1[[#This Row],[Mulitplier]]*Table1[[#This Row],[NI.Mult]]</f>
        <v>28</v>
      </c>
    </row>
    <row r="34" spans="1:17" x14ac:dyDescent="0.25">
      <c r="A34" s="19" t="s">
        <v>57</v>
      </c>
      <c r="B34" s="19" t="s">
        <v>59</v>
      </c>
      <c r="C34" s="20">
        <v>2</v>
      </c>
      <c r="D34" s="12">
        <f>COUNTIFS(E:E,Table1[[#This Row],[EventDate]],G:G,Table1[[#This Row],[EventName]],H:H,Table1[[#This Row],[Category]],I:I,Table1[[#This Row],[Weapon]],J:J,Table1[[#This Row],[Gender]])</f>
        <v>5</v>
      </c>
      <c r="E34" s="5">
        <v>44255</v>
      </c>
      <c r="F34" s="11" t="s">
        <v>385</v>
      </c>
      <c r="G34" s="10" t="s">
        <v>284</v>
      </c>
      <c r="H34" s="19" t="s">
        <v>315</v>
      </c>
      <c r="I34" s="19" t="s">
        <v>288</v>
      </c>
      <c r="J34" s="15" t="str">
        <f>VLOOKUP(Table1[[#This Row],[LastName]]&amp;"."&amp;Table1[[#This Row],[FirstName]],Fencers!C:H,6,FALSE)</f>
        <v>Men</v>
      </c>
      <c r="K34" s="16" t="str">
        <f>VLOOKUP(Table1[[#This Row],[LastName]]&amp;"."&amp;Table1[[#This Row],[FirstName]],Fencers!C:G,4,FALSE)</f>
        <v>AHFC</v>
      </c>
      <c r="L34" s="19">
        <v>0</v>
      </c>
      <c r="M34" s="17">
        <f>COUNTIFS(A:A,Table1[[#This Row],[LastName]],B:B,Table1[[#This Row],[FirstName]],F:F,"S",H:H,Table1[[#This Row],[Category]],I:I,Table1[[#This Row],[Weapon]])</f>
        <v>3</v>
      </c>
      <c r="N34" s="17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4" s="17">
        <f>IF(Table1[[#This Row],[Rank]]="Cancelled",1,IF(Table1[[#This Row],[Rank]]&gt;64,0,IF(L34=0,VLOOKUP(C34,'Ranking Values'!A:C,2,FALSE),VLOOKUP(C34,'Ranking Values'!A:C,3,FALSE))))</f>
        <v>23</v>
      </c>
      <c r="P34" s="17">
        <f>IF(OR(Table1[[#This Row],[Rank]]="Cancelled",Table1[[#This Row],[Rank]]&gt;64),1,VLOOKUP(Table1[[#This Row],[GenderCount]],'Ranking Values'!E:F,2,FALSE))</f>
        <v>1</v>
      </c>
      <c r="Q34" s="18">
        <f>Table1[[#This Row],[Ranking.Points]]*Table1[[#This Row],[Mulitplier]]*Table1[[#This Row],[NI.Mult]]</f>
        <v>23</v>
      </c>
    </row>
    <row r="35" spans="1:17" x14ac:dyDescent="0.25">
      <c r="A35" s="19" t="s">
        <v>61</v>
      </c>
      <c r="B35" s="19" t="s">
        <v>63</v>
      </c>
      <c r="C35" s="20">
        <v>3</v>
      </c>
      <c r="D35" s="12">
        <f>COUNTIFS(E:E,Table1[[#This Row],[EventDate]],G:G,Table1[[#This Row],[EventName]],H:H,Table1[[#This Row],[Category]],I:I,Table1[[#This Row],[Weapon]],J:J,Table1[[#This Row],[Gender]])</f>
        <v>5</v>
      </c>
      <c r="E35" s="5">
        <v>44255</v>
      </c>
      <c r="F35" s="11" t="s">
        <v>385</v>
      </c>
      <c r="G35" s="10" t="s">
        <v>284</v>
      </c>
      <c r="H35" s="19" t="s">
        <v>315</v>
      </c>
      <c r="I35" s="19" t="s">
        <v>288</v>
      </c>
      <c r="J35" s="15" t="str">
        <f>VLOOKUP(Table1[[#This Row],[LastName]]&amp;"."&amp;Table1[[#This Row],[FirstName]],Fencers!C:H,6,FALSE)</f>
        <v>Men</v>
      </c>
      <c r="K35" s="16" t="str">
        <f>VLOOKUP(Table1[[#This Row],[LastName]]&amp;"."&amp;Table1[[#This Row],[FirstName]],Fencers!C:G,4,FALSE)</f>
        <v>CSFC</v>
      </c>
      <c r="L35" s="19">
        <v>0</v>
      </c>
      <c r="M35" s="17">
        <f>COUNTIFS(A:A,Table1[[#This Row],[LastName]],B:B,Table1[[#This Row],[FirstName]],F:F,"S",H:H,Table1[[#This Row],[Category]],I:I,Table1[[#This Row],[Weapon]])</f>
        <v>6</v>
      </c>
      <c r="N35" s="17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5" s="17">
        <f>IF(Table1[[#This Row],[Rank]]="Cancelled",1,IF(Table1[[#This Row],[Rank]]&gt;64,0,IF(L35=0,VLOOKUP(C35,'Ranking Values'!A:C,2,FALSE),VLOOKUP(C35,'Ranking Values'!A:C,3,FALSE))))</f>
        <v>18</v>
      </c>
      <c r="P35" s="17">
        <f>IF(OR(Table1[[#This Row],[Rank]]="Cancelled",Table1[[#This Row],[Rank]]&gt;64),1,VLOOKUP(Table1[[#This Row],[GenderCount]],'Ranking Values'!E:F,2,FALSE))</f>
        <v>1</v>
      </c>
      <c r="Q35" s="18">
        <f>Table1[[#This Row],[Ranking.Points]]*Table1[[#This Row],[Mulitplier]]*Table1[[#This Row],[NI.Mult]]</f>
        <v>18</v>
      </c>
    </row>
    <row r="36" spans="1:17" x14ac:dyDescent="0.25">
      <c r="A36" s="19" t="s">
        <v>107</v>
      </c>
      <c r="B36" s="19" t="s">
        <v>114</v>
      </c>
      <c r="C36" s="20">
        <v>3</v>
      </c>
      <c r="D36" s="12">
        <f>COUNTIFS(E:E,Table1[[#This Row],[EventDate]],G:G,Table1[[#This Row],[EventName]],H:H,Table1[[#This Row],[Category]],I:I,Table1[[#This Row],[Weapon]],J:J,Table1[[#This Row],[Gender]])</f>
        <v>5</v>
      </c>
      <c r="E36" s="5">
        <v>44255</v>
      </c>
      <c r="F36" s="11" t="s">
        <v>385</v>
      </c>
      <c r="G36" s="10" t="s">
        <v>284</v>
      </c>
      <c r="H36" s="19" t="s">
        <v>315</v>
      </c>
      <c r="I36" s="19" t="s">
        <v>288</v>
      </c>
      <c r="J36" s="15" t="str">
        <f>VLOOKUP(Table1[[#This Row],[LastName]]&amp;"."&amp;Table1[[#This Row],[FirstName]],Fencers!C:H,6,FALSE)</f>
        <v>Men</v>
      </c>
      <c r="K36" s="16" t="str">
        <f>VLOOKUP(Table1[[#This Row],[LastName]]&amp;"."&amp;Table1[[#This Row],[FirstName]],Fencers!C:G,4,FALSE)</f>
        <v>ASC</v>
      </c>
      <c r="L36" s="19">
        <v>0</v>
      </c>
      <c r="M36" s="17">
        <f>COUNTIFS(A:A,Table1[[#This Row],[LastName]],B:B,Table1[[#This Row],[FirstName]],F:F,"S",H:H,Table1[[#This Row],[Category]],I:I,Table1[[#This Row],[Weapon]])</f>
        <v>3</v>
      </c>
      <c r="N36" s="17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6" s="17">
        <f>IF(Table1[[#This Row],[Rank]]="Cancelled",1,IF(Table1[[#This Row],[Rank]]&gt;64,0,IF(L36=0,VLOOKUP(C36,'Ranking Values'!A:C,2,FALSE),VLOOKUP(C36,'Ranking Values'!A:C,3,FALSE))))</f>
        <v>18</v>
      </c>
      <c r="P36" s="17">
        <f>IF(OR(Table1[[#This Row],[Rank]]="Cancelled",Table1[[#This Row],[Rank]]&gt;64),1,VLOOKUP(Table1[[#This Row],[GenderCount]],'Ranking Values'!E:F,2,FALSE))</f>
        <v>1</v>
      </c>
      <c r="Q36" s="18">
        <f>Table1[[#This Row],[Ranking.Points]]*Table1[[#This Row],[Mulitplier]]*Table1[[#This Row],[NI.Mult]]</f>
        <v>18</v>
      </c>
    </row>
    <row r="37" spans="1:17" x14ac:dyDescent="0.25">
      <c r="A37" s="19" t="s">
        <v>126</v>
      </c>
      <c r="B37" s="19" t="s">
        <v>48</v>
      </c>
      <c r="C37" s="20">
        <v>5</v>
      </c>
      <c r="D37" s="12">
        <f>COUNTIFS(E:E,Table1[[#This Row],[EventDate]],G:G,Table1[[#This Row],[EventName]],H:H,Table1[[#This Row],[Category]],I:I,Table1[[#This Row],[Weapon]],J:J,Table1[[#This Row],[Gender]])</f>
        <v>5</v>
      </c>
      <c r="E37" s="5">
        <v>44255</v>
      </c>
      <c r="F37" s="11" t="s">
        <v>385</v>
      </c>
      <c r="G37" s="10" t="s">
        <v>284</v>
      </c>
      <c r="H37" s="19" t="s">
        <v>315</v>
      </c>
      <c r="I37" s="19" t="s">
        <v>288</v>
      </c>
      <c r="J37" s="15" t="str">
        <f>VLOOKUP(Table1[[#This Row],[LastName]]&amp;"."&amp;Table1[[#This Row],[FirstName]],Fencers!C:H,6,FALSE)</f>
        <v>Men</v>
      </c>
      <c r="K37" s="16" t="str">
        <f>VLOOKUP(Table1[[#This Row],[LastName]]&amp;"."&amp;Table1[[#This Row],[FirstName]],Fencers!C:G,4,FALSE)</f>
        <v>ASC</v>
      </c>
      <c r="L37" s="19">
        <v>0</v>
      </c>
      <c r="M37" s="17">
        <f>COUNTIFS(A:A,Table1[[#This Row],[LastName]],B:B,Table1[[#This Row],[FirstName]],F:F,"S",H:H,Table1[[#This Row],[Category]],I:I,Table1[[#This Row],[Weapon]])</f>
        <v>3</v>
      </c>
      <c r="N37" s="17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7" s="17">
        <f>IF(Table1[[#This Row],[Rank]]="Cancelled",1,IF(Table1[[#This Row],[Rank]]&gt;64,0,IF(L37=0,VLOOKUP(C37,'Ranking Values'!A:C,2,FALSE),VLOOKUP(C37,'Ranking Values'!A:C,3,FALSE))))</f>
        <v>12</v>
      </c>
      <c r="P37" s="17">
        <f>IF(OR(Table1[[#This Row],[Rank]]="Cancelled",Table1[[#This Row],[Rank]]&gt;64),1,VLOOKUP(Table1[[#This Row],[GenderCount]],'Ranking Values'!E:F,2,FALSE))</f>
        <v>1</v>
      </c>
      <c r="Q37" s="18">
        <f>Table1[[#This Row],[Ranking.Points]]*Table1[[#This Row],[Mulitplier]]*Table1[[#This Row],[NI.Mult]]</f>
        <v>12</v>
      </c>
    </row>
    <row r="38" spans="1:17" x14ac:dyDescent="0.25">
      <c r="A38" s="19" t="s">
        <v>61</v>
      </c>
      <c r="B38" s="19" t="s">
        <v>64</v>
      </c>
      <c r="C38" s="20">
        <v>1</v>
      </c>
      <c r="D38" s="12">
        <f>COUNTIFS(E:E,Table1[[#This Row],[EventDate]],G:G,Table1[[#This Row],[EventName]],H:H,Table1[[#This Row],[Category]],I:I,Table1[[#This Row],[Weapon]],J:J,Table1[[#This Row],[Gender]])</f>
        <v>2</v>
      </c>
      <c r="E38" s="5">
        <v>44255</v>
      </c>
      <c r="F38" s="11" t="s">
        <v>385</v>
      </c>
      <c r="G38" s="10" t="s">
        <v>284</v>
      </c>
      <c r="H38" s="19" t="s">
        <v>315</v>
      </c>
      <c r="I38" s="19" t="s">
        <v>288</v>
      </c>
      <c r="J38" s="15" t="str">
        <f>VLOOKUP(Table1[[#This Row],[LastName]]&amp;"."&amp;Table1[[#This Row],[FirstName]],Fencers!C:H,6,FALSE)</f>
        <v>Women</v>
      </c>
      <c r="K38" s="16" t="str">
        <f>VLOOKUP(Table1[[#This Row],[LastName]]&amp;"."&amp;Table1[[#This Row],[FirstName]],Fencers!C:G,4,FALSE)</f>
        <v>CSFC</v>
      </c>
      <c r="L38" s="19">
        <v>0</v>
      </c>
      <c r="M38" s="17">
        <f>COUNTIFS(A:A,Table1[[#This Row],[LastName]],B:B,Table1[[#This Row],[FirstName]],F:F,"S",H:H,Table1[[#This Row],[Category]],I:I,Table1[[#This Row],[Weapon]])</f>
        <v>5</v>
      </c>
      <c r="N38" s="17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8" s="17">
        <f>IF(Table1[[#This Row],[Rank]]="Cancelled",1,IF(Table1[[#This Row],[Rank]]&gt;64,0,IF(L38=0,VLOOKUP(C38,'Ranking Values'!A:C,2,FALSE),VLOOKUP(C38,'Ranking Values'!A:C,3,FALSE))))</f>
        <v>28</v>
      </c>
      <c r="P38" s="17">
        <f>IF(OR(Table1[[#This Row],[Rank]]="Cancelled",Table1[[#This Row],[Rank]]&gt;64),1,VLOOKUP(Table1[[#This Row],[GenderCount]],'Ranking Values'!E:F,2,FALSE))</f>
        <v>0.4</v>
      </c>
      <c r="Q38" s="18">
        <f>Table1[[#This Row],[Ranking.Points]]*Table1[[#This Row],[Mulitplier]]*Table1[[#This Row],[NI.Mult]]</f>
        <v>11.200000000000001</v>
      </c>
    </row>
    <row r="39" spans="1:17" x14ac:dyDescent="0.25">
      <c r="A39" s="19" t="s">
        <v>108</v>
      </c>
      <c r="B39" s="19" t="s">
        <v>115</v>
      </c>
      <c r="C39" s="20">
        <v>2</v>
      </c>
      <c r="D39" s="12">
        <f>COUNTIFS(E:E,Table1[[#This Row],[EventDate]],G:G,Table1[[#This Row],[EventName]],H:H,Table1[[#This Row],[Category]],I:I,Table1[[#This Row],[Weapon]],J:J,Table1[[#This Row],[Gender]])</f>
        <v>2</v>
      </c>
      <c r="E39" s="5">
        <v>44255</v>
      </c>
      <c r="F39" s="11" t="s">
        <v>385</v>
      </c>
      <c r="G39" s="10" t="s">
        <v>284</v>
      </c>
      <c r="H39" s="19" t="s">
        <v>315</v>
      </c>
      <c r="I39" s="19" t="s">
        <v>288</v>
      </c>
      <c r="J39" s="15" t="str">
        <f>VLOOKUP(Table1[[#This Row],[LastName]]&amp;"."&amp;Table1[[#This Row],[FirstName]],Fencers!C:H,6,FALSE)</f>
        <v>Women</v>
      </c>
      <c r="K39" s="16" t="str">
        <f>VLOOKUP(Table1[[#This Row],[LastName]]&amp;"."&amp;Table1[[#This Row],[FirstName]],Fencers!C:G,4,FALSE)</f>
        <v>ASC</v>
      </c>
      <c r="L39" s="19">
        <v>0</v>
      </c>
      <c r="M39" s="17">
        <f>COUNTIFS(A:A,Table1[[#This Row],[LastName]],B:B,Table1[[#This Row],[FirstName]],F:F,"S",H:H,Table1[[#This Row],[Category]],I:I,Table1[[#This Row],[Weapon]])</f>
        <v>5</v>
      </c>
      <c r="N39" s="17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9" s="17">
        <f>IF(Table1[[#This Row],[Rank]]="Cancelled",1,IF(Table1[[#This Row],[Rank]]&gt;64,0,IF(L39=0,VLOOKUP(C39,'Ranking Values'!A:C,2,FALSE),VLOOKUP(C39,'Ranking Values'!A:C,3,FALSE))))</f>
        <v>23</v>
      </c>
      <c r="P39" s="17">
        <f>IF(OR(Table1[[#This Row],[Rank]]="Cancelled",Table1[[#This Row],[Rank]]&gt;64),1,VLOOKUP(Table1[[#This Row],[GenderCount]],'Ranking Values'!E:F,2,FALSE))</f>
        <v>0.4</v>
      </c>
      <c r="Q39" s="18">
        <f>Table1[[#This Row],[Ranking.Points]]*Table1[[#This Row],[Mulitplier]]*Table1[[#This Row],[NI.Mult]]</f>
        <v>9.2000000000000011</v>
      </c>
    </row>
    <row r="40" spans="1:17" x14ac:dyDescent="0.25">
      <c r="A40" s="19" t="s">
        <v>147</v>
      </c>
      <c r="B40" s="19" t="s">
        <v>141</v>
      </c>
      <c r="C40" s="20" t="s">
        <v>17</v>
      </c>
      <c r="D40" s="12">
        <f>COUNTIFS(E:E,Table1[[#This Row],[EventDate]],G:G,Table1[[#This Row],[EventName]],H:H,Table1[[#This Row],[Category]],I:I,Table1[[#This Row],[Weapon]],J:J,Table1[[#This Row],[Gender]])</f>
        <v>2</v>
      </c>
      <c r="E40" s="5">
        <v>44255</v>
      </c>
      <c r="F40" s="11" t="s">
        <v>385</v>
      </c>
      <c r="G40" s="10" t="s">
        <v>284</v>
      </c>
      <c r="H40" s="19" t="s">
        <v>315</v>
      </c>
      <c r="I40" s="19" t="s">
        <v>286</v>
      </c>
      <c r="J40" s="15" t="str">
        <f>VLOOKUP(Table1[[#This Row],[LastName]]&amp;"."&amp;Table1[[#This Row],[FirstName]],Fencers!C:H,6,FALSE)</f>
        <v>Men</v>
      </c>
      <c r="K40" s="16" t="str">
        <f>VLOOKUP(Table1[[#This Row],[LastName]]&amp;"."&amp;Table1[[#This Row],[FirstName]],Fencers!C:G,4,FALSE)</f>
        <v>AUFeC</v>
      </c>
      <c r="L40" s="19">
        <v>0</v>
      </c>
      <c r="M40" s="17">
        <f>COUNTIFS(A:A,Table1[[#This Row],[LastName]],B:B,Table1[[#This Row],[FirstName]],F:F,"S",H:H,Table1[[#This Row],[Category]],I:I,Table1[[#This Row],[Weapon]])</f>
        <v>1</v>
      </c>
      <c r="N40" s="17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0" s="17">
        <f>IF(Table1[[#This Row],[Rank]]="Cancelled",1,IF(Table1[[#This Row],[Rank]]&gt;64,0,IF(L40=0,VLOOKUP(C40,'Ranking Values'!A:C,2,FALSE),VLOOKUP(C40,'Ranking Values'!A:C,3,FALSE))))</f>
        <v>1</v>
      </c>
      <c r="P40" s="17">
        <f>IF(OR(Table1[[#This Row],[Rank]]="Cancelled",Table1[[#This Row],[Rank]]&gt;64),1,VLOOKUP(Table1[[#This Row],[GenderCount]],'Ranking Values'!E:F,2,FALSE))</f>
        <v>1</v>
      </c>
      <c r="Q40" s="18">
        <f>Table1[[#This Row],[Ranking.Points]]*Table1[[#This Row],[Mulitplier]]*Table1[[#This Row],[NI.Mult]]</f>
        <v>1</v>
      </c>
    </row>
    <row r="41" spans="1:17" x14ac:dyDescent="0.25">
      <c r="A41" s="19" t="s">
        <v>90</v>
      </c>
      <c r="B41" s="19" t="s">
        <v>91</v>
      </c>
      <c r="C41" s="20" t="s">
        <v>17</v>
      </c>
      <c r="D41" s="12">
        <f>COUNTIFS(E:E,Table1[[#This Row],[EventDate]],G:G,Table1[[#This Row],[EventName]],H:H,Table1[[#This Row],[Category]],I:I,Table1[[#This Row],[Weapon]],J:J,Table1[[#This Row],[Gender]])</f>
        <v>2</v>
      </c>
      <c r="E41" s="5">
        <v>44255</v>
      </c>
      <c r="F41" s="11" t="s">
        <v>385</v>
      </c>
      <c r="G41" s="10" t="s">
        <v>284</v>
      </c>
      <c r="H41" s="19" t="s">
        <v>315</v>
      </c>
      <c r="I41" s="19" t="s">
        <v>286</v>
      </c>
      <c r="J41" s="15" t="str">
        <f>VLOOKUP(Table1[[#This Row],[LastName]]&amp;"."&amp;Table1[[#This Row],[FirstName]],Fencers!C:H,6,FALSE)</f>
        <v>Men</v>
      </c>
      <c r="K41" s="16" t="str">
        <f>VLOOKUP(Table1[[#This Row],[LastName]]&amp;"."&amp;Table1[[#This Row],[FirstName]],Fencers!C:G,4,FALSE)</f>
        <v>TPFC</v>
      </c>
      <c r="L41" s="19">
        <v>0</v>
      </c>
      <c r="M41" s="17">
        <f>COUNTIFS(A:A,Table1[[#This Row],[LastName]],B:B,Table1[[#This Row],[FirstName]],F:F,"S",H:H,Table1[[#This Row],[Category]],I:I,Table1[[#This Row],[Weapon]])</f>
        <v>2</v>
      </c>
      <c r="N41" s="17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1" s="17">
        <f>IF(Table1[[#This Row],[Rank]]="Cancelled",1,IF(Table1[[#This Row],[Rank]]&gt;64,0,IF(L41=0,VLOOKUP(C41,'Ranking Values'!A:C,2,FALSE),VLOOKUP(C41,'Ranking Values'!A:C,3,FALSE))))</f>
        <v>1</v>
      </c>
      <c r="P41" s="17">
        <f>IF(OR(Table1[[#This Row],[Rank]]="Cancelled",Table1[[#This Row],[Rank]]&gt;64),1,VLOOKUP(Table1[[#This Row],[GenderCount]],'Ranking Values'!E:F,2,FALSE))</f>
        <v>1</v>
      </c>
      <c r="Q41" s="18">
        <f>Table1[[#This Row],[Ranking.Points]]*Table1[[#This Row],[Mulitplier]]*Table1[[#This Row],[NI.Mult]]</f>
        <v>1</v>
      </c>
    </row>
    <row r="42" spans="1:17" x14ac:dyDescent="0.25">
      <c r="A42" s="19" t="s">
        <v>331</v>
      </c>
      <c r="B42" s="19" t="s">
        <v>332</v>
      </c>
      <c r="C42" s="20" t="s">
        <v>17</v>
      </c>
      <c r="D42" s="12">
        <f>COUNTIFS(E:E,Table1[[#This Row],[EventDate]],G:G,Table1[[#This Row],[EventName]],H:H,Table1[[#This Row],[Category]],I:I,Table1[[#This Row],[Weapon]],J:J,Table1[[#This Row],[Gender]])</f>
        <v>1</v>
      </c>
      <c r="E42" s="5">
        <v>44255</v>
      </c>
      <c r="F42" s="11" t="s">
        <v>385</v>
      </c>
      <c r="G42" s="10" t="s">
        <v>284</v>
      </c>
      <c r="H42" s="19" t="s">
        <v>315</v>
      </c>
      <c r="I42" s="19" t="s">
        <v>286</v>
      </c>
      <c r="J42" s="15" t="str">
        <f>VLOOKUP(Table1[[#This Row],[LastName]]&amp;"."&amp;Table1[[#This Row],[FirstName]],Fencers!C:H,6,FALSE)</f>
        <v>Women</v>
      </c>
      <c r="K42" s="16" t="str">
        <f>VLOOKUP(Table1[[#This Row],[LastName]]&amp;"."&amp;Table1[[#This Row],[FirstName]],Fencers!C:G,4,FALSE)</f>
        <v>AUFeC</v>
      </c>
      <c r="L42" s="19">
        <v>0</v>
      </c>
      <c r="M42" s="17">
        <f>COUNTIFS(A:A,Table1[[#This Row],[LastName]],B:B,Table1[[#This Row],[FirstName]],F:F,"S",H:H,Table1[[#This Row],[Category]],I:I,Table1[[#This Row],[Weapon]])</f>
        <v>2</v>
      </c>
      <c r="N42" s="17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2" s="17">
        <f>IF(Table1[[#This Row],[Rank]]="Cancelled",1,IF(Table1[[#This Row],[Rank]]&gt;64,0,IF(L42=0,VLOOKUP(C42,'Ranking Values'!A:C,2,FALSE),VLOOKUP(C42,'Ranking Values'!A:C,3,FALSE))))</f>
        <v>1</v>
      </c>
      <c r="P42" s="17">
        <f>IF(OR(Table1[[#This Row],[Rank]]="Cancelled",Table1[[#This Row],[Rank]]&gt;64),1,VLOOKUP(Table1[[#This Row],[GenderCount]],'Ranking Values'!E:F,2,FALSE))</f>
        <v>1</v>
      </c>
      <c r="Q42" s="18">
        <f>Table1[[#This Row],[Ranking.Points]]*Table1[[#This Row],[Mulitplier]]*Table1[[#This Row],[NI.Mult]]</f>
        <v>1</v>
      </c>
    </row>
    <row r="43" spans="1:17" x14ac:dyDescent="0.25">
      <c r="A43" s="19" t="s">
        <v>131</v>
      </c>
      <c r="B43" s="19" t="s">
        <v>60</v>
      </c>
      <c r="C43" s="20" t="s">
        <v>17</v>
      </c>
      <c r="D43" s="12">
        <f>COUNTIFS(E:E,Table1[[#This Row],[EventDate]],G:G,Table1[[#This Row],[EventName]],H:H,Table1[[#This Row],[Category]],I:I,Table1[[#This Row],[Weapon]],J:J,Table1[[#This Row],[Gender]])</f>
        <v>2</v>
      </c>
      <c r="E43" s="5">
        <v>44255</v>
      </c>
      <c r="F43" s="11" t="s">
        <v>385</v>
      </c>
      <c r="G43" s="10" t="s">
        <v>284</v>
      </c>
      <c r="H43" s="19" t="s">
        <v>315</v>
      </c>
      <c r="I43" s="19" t="s">
        <v>314</v>
      </c>
      <c r="J43" s="15" t="str">
        <f>VLOOKUP(Table1[[#This Row],[LastName]]&amp;"."&amp;Table1[[#This Row],[FirstName]],Fencers!C:H,6,FALSE)</f>
        <v>Men</v>
      </c>
      <c r="K43" s="16" t="str">
        <f>VLOOKUP(Table1[[#This Row],[LastName]]&amp;"."&amp;Table1[[#This Row],[FirstName]],Fencers!C:G,4,FALSE)</f>
        <v>CSFC</v>
      </c>
      <c r="L43" s="19">
        <v>0</v>
      </c>
      <c r="M43" s="17">
        <f>COUNTIFS(A:A,Table1[[#This Row],[LastName]],B:B,Table1[[#This Row],[FirstName]],F:F,"S",H:H,Table1[[#This Row],[Category]],I:I,Table1[[#This Row],[Weapon]])</f>
        <v>2</v>
      </c>
      <c r="N43" s="17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3" s="17">
        <f>IF(Table1[[#This Row],[Rank]]="Cancelled",1,IF(Table1[[#This Row],[Rank]]&gt;64,0,IF(L43=0,VLOOKUP(C43,'Ranking Values'!A:C,2,FALSE),VLOOKUP(C43,'Ranking Values'!A:C,3,FALSE))))</f>
        <v>1</v>
      </c>
      <c r="P43" s="17">
        <f>IF(OR(Table1[[#This Row],[Rank]]="Cancelled",Table1[[#This Row],[Rank]]&gt;64),1,VLOOKUP(Table1[[#This Row],[GenderCount]],'Ranking Values'!E:F,2,FALSE))</f>
        <v>1</v>
      </c>
      <c r="Q43" s="18">
        <f>Table1[[#This Row],[Ranking.Points]]*Table1[[#This Row],[Mulitplier]]*Table1[[#This Row],[NI.Mult]]</f>
        <v>1</v>
      </c>
    </row>
    <row r="44" spans="1:17" x14ac:dyDescent="0.25">
      <c r="A44" s="19" t="s">
        <v>23</v>
      </c>
      <c r="B44" s="19" t="s">
        <v>113</v>
      </c>
      <c r="C44" s="20" t="s">
        <v>17</v>
      </c>
      <c r="D44" s="12">
        <f>COUNTIFS(E:E,Table1[[#This Row],[EventDate]],G:G,Table1[[#This Row],[EventName]],H:H,Table1[[#This Row],[Category]],I:I,Table1[[#This Row],[Weapon]],J:J,Table1[[#This Row],[Gender]])</f>
        <v>2</v>
      </c>
      <c r="E44" s="5">
        <v>44255</v>
      </c>
      <c r="F44" s="11" t="s">
        <v>385</v>
      </c>
      <c r="G44" s="10" t="s">
        <v>284</v>
      </c>
      <c r="H44" s="19" t="s">
        <v>315</v>
      </c>
      <c r="I44" s="19" t="s">
        <v>314</v>
      </c>
      <c r="J44" s="15" t="str">
        <f>VLOOKUP(Table1[[#This Row],[LastName]]&amp;"."&amp;Table1[[#This Row],[FirstName]],Fencers!C:H,6,FALSE)</f>
        <v>Men</v>
      </c>
      <c r="K44" s="16" t="str">
        <f>VLOOKUP(Table1[[#This Row],[LastName]]&amp;"."&amp;Table1[[#This Row],[FirstName]],Fencers!C:G,4,FALSE)</f>
        <v>CSFC</v>
      </c>
      <c r="L44" s="19">
        <v>0</v>
      </c>
      <c r="M44" s="17">
        <f>COUNTIFS(A:A,Table1[[#This Row],[LastName]],B:B,Table1[[#This Row],[FirstName]],F:F,"S",H:H,Table1[[#This Row],[Category]],I:I,Table1[[#This Row],[Weapon]])</f>
        <v>3</v>
      </c>
      <c r="N44" s="17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4" s="17">
        <f>IF(Table1[[#This Row],[Rank]]="Cancelled",1,IF(Table1[[#This Row],[Rank]]&gt;64,0,IF(L44=0,VLOOKUP(C44,'Ranking Values'!A:C,2,FALSE),VLOOKUP(C44,'Ranking Values'!A:C,3,FALSE))))</f>
        <v>1</v>
      </c>
      <c r="P44" s="17">
        <f>IF(OR(Table1[[#This Row],[Rank]]="Cancelled",Table1[[#This Row],[Rank]]&gt;64),1,VLOOKUP(Table1[[#This Row],[GenderCount]],'Ranking Values'!E:F,2,FALSE))</f>
        <v>1</v>
      </c>
      <c r="Q44" s="18">
        <f>Table1[[#This Row],[Ranking.Points]]*Table1[[#This Row],[Mulitplier]]*Table1[[#This Row],[NI.Mult]]</f>
        <v>1</v>
      </c>
    </row>
    <row r="45" spans="1:17" x14ac:dyDescent="0.25">
      <c r="A45" s="19" t="s">
        <v>275</v>
      </c>
      <c r="B45" s="19" t="s">
        <v>276</v>
      </c>
      <c r="C45" s="20">
        <v>1</v>
      </c>
      <c r="D45" s="12">
        <f>COUNTIFS(E:E,Table1[[#This Row],[EventDate]],G:G,Table1[[#This Row],[EventName]],H:H,Table1[[#This Row],[Category]],I:I,Table1[[#This Row],[Weapon]],J:J,Table1[[#This Row],[Gender]])</f>
        <v>4</v>
      </c>
      <c r="E45" s="22">
        <v>44269</v>
      </c>
      <c r="F45" s="23" t="s">
        <v>385</v>
      </c>
      <c r="G45" s="10" t="s">
        <v>284</v>
      </c>
      <c r="H45" s="19" t="s">
        <v>291</v>
      </c>
      <c r="I45" s="19" t="s">
        <v>286</v>
      </c>
      <c r="J45" s="15" t="str">
        <f>VLOOKUP(Table1[[#This Row],[LastName]]&amp;"."&amp;Table1[[#This Row],[FirstName]],Fencers!C:H,6,FALSE)</f>
        <v>Men</v>
      </c>
      <c r="K45" s="24" t="str">
        <f>VLOOKUP(Table1[[#This Row],[LastName]]&amp;"."&amp;Table1[[#This Row],[FirstName]],Fencers!C:G,4,FALSE)</f>
        <v>AHFC</v>
      </c>
      <c r="L45" s="28">
        <v>0</v>
      </c>
      <c r="M45" s="12">
        <f>COUNTIFS(A:A,Table1[[#This Row],[LastName]],B:B,Table1[[#This Row],[FirstName]],F:F,"S",H:H,Table1[[#This Row],[Category]],I:I,Table1[[#This Row],[Weapon]])</f>
        <v>2</v>
      </c>
      <c r="N45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5" s="17">
        <f>IF(Table1[[#This Row],[Rank]]="Cancelled",1,IF(Table1[[#This Row],[Rank]]&gt;64,0,IF(L45=0,VLOOKUP(C45,'Ranking Values'!A:C,2,FALSE),VLOOKUP(C45,'Ranking Values'!A:C,3,FALSE))))</f>
        <v>28</v>
      </c>
      <c r="P45" s="17">
        <f>IF(OR(Table1[[#This Row],[Rank]]="Cancelled",Table1[[#This Row],[Rank]]&gt;64),1,VLOOKUP(Table1[[#This Row],[GenderCount]],'Ranking Values'!E:F,2,FALSE))</f>
        <v>0.8</v>
      </c>
      <c r="Q45" s="18">
        <f>Table1[[#This Row],[Ranking.Points]]*Table1[[#This Row],[Mulitplier]]*Table1[[#This Row],[NI.Mult]]</f>
        <v>22.400000000000002</v>
      </c>
    </row>
    <row r="46" spans="1:17" x14ac:dyDescent="0.25">
      <c r="A46" s="19" t="s">
        <v>107</v>
      </c>
      <c r="B46" s="19" t="s">
        <v>144</v>
      </c>
      <c r="C46" s="20">
        <v>2</v>
      </c>
      <c r="D46" s="12">
        <f>COUNTIFS(E:E,Table1[[#This Row],[EventDate]],G:G,Table1[[#This Row],[EventName]],H:H,Table1[[#This Row],[Category]],I:I,Table1[[#This Row],[Weapon]],J:J,Table1[[#This Row],[Gender]])</f>
        <v>4</v>
      </c>
      <c r="E46" s="22">
        <v>44269</v>
      </c>
      <c r="F46" s="23" t="s">
        <v>385</v>
      </c>
      <c r="G46" s="10" t="s">
        <v>284</v>
      </c>
      <c r="H46" s="19" t="s">
        <v>291</v>
      </c>
      <c r="I46" s="19" t="s">
        <v>286</v>
      </c>
      <c r="J46" s="15" t="str">
        <f>VLOOKUP(Table1[[#This Row],[LastName]]&amp;"."&amp;Table1[[#This Row],[FirstName]],Fencers!C:H,6,FALSE)</f>
        <v>Men</v>
      </c>
      <c r="K46" s="24" t="str">
        <f>VLOOKUP(Table1[[#This Row],[LastName]]&amp;"."&amp;Table1[[#This Row],[FirstName]],Fencers!C:G,4,FALSE)</f>
        <v>ASC</v>
      </c>
      <c r="L46" s="28">
        <v>0</v>
      </c>
      <c r="M46" s="12">
        <f>COUNTIFS(A:A,Table1[[#This Row],[LastName]],B:B,Table1[[#This Row],[FirstName]],F:F,"S",H:H,Table1[[#This Row],[Category]],I:I,Table1[[#This Row],[Weapon]])</f>
        <v>3</v>
      </c>
      <c r="N46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6" s="17">
        <f>IF(Table1[[#This Row],[Rank]]="Cancelled",1,IF(Table1[[#This Row],[Rank]]&gt;64,0,IF(L46=0,VLOOKUP(C46,'Ranking Values'!A:C,2,FALSE),VLOOKUP(C46,'Ranking Values'!A:C,3,FALSE))))</f>
        <v>23</v>
      </c>
      <c r="P46" s="17">
        <f>IF(OR(Table1[[#This Row],[Rank]]="Cancelled",Table1[[#This Row],[Rank]]&gt;64),1,VLOOKUP(Table1[[#This Row],[GenderCount]],'Ranking Values'!E:F,2,FALSE))</f>
        <v>0.8</v>
      </c>
      <c r="Q46" s="18">
        <f>Table1[[#This Row],[Ranking.Points]]*Table1[[#This Row],[Mulitplier]]*Table1[[#This Row],[NI.Mult]]</f>
        <v>18.400000000000002</v>
      </c>
    </row>
    <row r="47" spans="1:17" x14ac:dyDescent="0.25">
      <c r="A47" s="19" t="s">
        <v>353</v>
      </c>
      <c r="B47" s="19" t="s">
        <v>325</v>
      </c>
      <c r="C47" s="20">
        <v>3</v>
      </c>
      <c r="D47" s="12">
        <f>COUNTIFS(E:E,Table1[[#This Row],[EventDate]],G:G,Table1[[#This Row],[EventName]],H:H,Table1[[#This Row],[Category]],I:I,Table1[[#This Row],[Weapon]],J:J,Table1[[#This Row],[Gender]])</f>
        <v>4</v>
      </c>
      <c r="E47" s="22">
        <v>44269</v>
      </c>
      <c r="F47" s="23" t="s">
        <v>385</v>
      </c>
      <c r="G47" s="10" t="s">
        <v>284</v>
      </c>
      <c r="H47" s="19" t="s">
        <v>291</v>
      </c>
      <c r="I47" s="19" t="s">
        <v>286</v>
      </c>
      <c r="J47" s="15" t="str">
        <f>VLOOKUP(Table1[[#This Row],[LastName]]&amp;"."&amp;Table1[[#This Row],[FirstName]],Fencers!C:H,6,FALSE)</f>
        <v>Men</v>
      </c>
      <c r="K47" s="24" t="str">
        <f>VLOOKUP(Table1[[#This Row],[LastName]]&amp;"."&amp;Table1[[#This Row],[FirstName]],Fencers!C:G,4,FALSE)</f>
        <v>ASC</v>
      </c>
      <c r="L47" s="28">
        <v>0</v>
      </c>
      <c r="M47" s="12">
        <f>COUNTIFS(A:A,Table1[[#This Row],[LastName]],B:B,Table1[[#This Row],[FirstName]],F:F,"S",H:H,Table1[[#This Row],[Category]],I:I,Table1[[#This Row],[Weapon]])</f>
        <v>2</v>
      </c>
      <c r="N47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7" s="17">
        <f>IF(Table1[[#This Row],[Rank]]="Cancelled",1,IF(Table1[[#This Row],[Rank]]&gt;64,0,IF(L47=0,VLOOKUP(C47,'Ranking Values'!A:C,2,FALSE),VLOOKUP(C47,'Ranking Values'!A:C,3,FALSE))))</f>
        <v>18</v>
      </c>
      <c r="P47" s="17">
        <f>IF(OR(Table1[[#This Row],[Rank]]="Cancelled",Table1[[#This Row],[Rank]]&gt;64),1,VLOOKUP(Table1[[#This Row],[GenderCount]],'Ranking Values'!E:F,2,FALSE))</f>
        <v>0.8</v>
      </c>
      <c r="Q47" s="18">
        <f>Table1[[#This Row],[Ranking.Points]]*Table1[[#This Row],[Mulitplier]]*Table1[[#This Row],[NI.Mult]]</f>
        <v>14.4</v>
      </c>
    </row>
    <row r="48" spans="1:17" x14ac:dyDescent="0.25">
      <c r="A48" s="19" t="s">
        <v>295</v>
      </c>
      <c r="B48" s="19" t="s">
        <v>53</v>
      </c>
      <c r="C48" s="20">
        <v>3</v>
      </c>
      <c r="D48" s="12">
        <f>COUNTIFS(E:E,Table1[[#This Row],[EventDate]],G:G,Table1[[#This Row],[EventName]],H:H,Table1[[#This Row],[Category]],I:I,Table1[[#This Row],[Weapon]],J:J,Table1[[#This Row],[Gender]])</f>
        <v>4</v>
      </c>
      <c r="E48" s="22">
        <v>44269</v>
      </c>
      <c r="F48" s="23" t="s">
        <v>385</v>
      </c>
      <c r="G48" s="10" t="s">
        <v>284</v>
      </c>
      <c r="H48" s="19" t="s">
        <v>291</v>
      </c>
      <c r="I48" s="19" t="s">
        <v>286</v>
      </c>
      <c r="J48" s="15" t="str">
        <f>VLOOKUP(Table1[[#This Row],[LastName]]&amp;"."&amp;Table1[[#This Row],[FirstName]],Fencers!C:H,6,FALSE)</f>
        <v>Men</v>
      </c>
      <c r="K48" s="24" t="str">
        <f>VLOOKUP(Table1[[#This Row],[LastName]]&amp;"."&amp;Table1[[#This Row],[FirstName]],Fencers!C:G,4,FALSE)</f>
        <v>ASC</v>
      </c>
      <c r="L48" s="28">
        <v>0</v>
      </c>
      <c r="M48" s="12">
        <f>COUNTIFS(A:A,Table1[[#This Row],[LastName]],B:B,Table1[[#This Row],[FirstName]],F:F,"S",H:H,Table1[[#This Row],[Category]],I:I,Table1[[#This Row],[Weapon]])</f>
        <v>3</v>
      </c>
      <c r="N48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8" s="17">
        <f>IF(Table1[[#This Row],[Rank]]="Cancelled",1,IF(Table1[[#This Row],[Rank]]&gt;64,0,IF(L48=0,VLOOKUP(C48,'Ranking Values'!A:C,2,FALSE),VLOOKUP(C48,'Ranking Values'!A:C,3,FALSE))))</f>
        <v>18</v>
      </c>
      <c r="P48" s="17">
        <f>IF(OR(Table1[[#This Row],[Rank]]="Cancelled",Table1[[#This Row],[Rank]]&gt;64),1,VLOOKUP(Table1[[#This Row],[GenderCount]],'Ranking Values'!E:F,2,FALSE))</f>
        <v>0.8</v>
      </c>
      <c r="Q48" s="18">
        <f>Table1[[#This Row],[Ranking.Points]]*Table1[[#This Row],[Mulitplier]]*Table1[[#This Row],[NI.Mult]]</f>
        <v>14.4</v>
      </c>
    </row>
    <row r="49" spans="1:17" x14ac:dyDescent="0.25">
      <c r="A49" s="19" t="s">
        <v>215</v>
      </c>
      <c r="B49" s="19" t="s">
        <v>216</v>
      </c>
      <c r="C49" s="20">
        <v>1</v>
      </c>
      <c r="D49" s="12">
        <f>COUNTIFS(E:E,Table1[[#This Row],[EventDate]],G:G,Table1[[#This Row],[EventName]],H:H,Table1[[#This Row],[Category]],I:I,Table1[[#This Row],[Weapon]],J:J,Table1[[#This Row],[Gender]])</f>
        <v>2</v>
      </c>
      <c r="E49" s="22">
        <v>44269</v>
      </c>
      <c r="F49" s="23" t="s">
        <v>385</v>
      </c>
      <c r="G49" s="10" t="s">
        <v>284</v>
      </c>
      <c r="H49" s="19" t="s">
        <v>291</v>
      </c>
      <c r="I49" s="19" t="s">
        <v>286</v>
      </c>
      <c r="J49" s="15" t="str">
        <f>VLOOKUP(Table1[[#This Row],[LastName]]&amp;"."&amp;Table1[[#This Row],[FirstName]],Fencers!C:H,6,FALSE)</f>
        <v>Women</v>
      </c>
      <c r="K49" s="24" t="str">
        <f>VLOOKUP(Table1[[#This Row],[LastName]]&amp;"."&amp;Table1[[#This Row],[FirstName]],Fencers!C:G,4,FALSE)</f>
        <v>AHFC</v>
      </c>
      <c r="L49" s="28">
        <v>0</v>
      </c>
      <c r="M49" s="12">
        <f>COUNTIFS(A:A,Table1[[#This Row],[LastName]],B:B,Table1[[#This Row],[FirstName]],F:F,"S",H:H,Table1[[#This Row],[Category]],I:I,Table1[[#This Row],[Weapon]])</f>
        <v>2</v>
      </c>
      <c r="N49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9" s="17">
        <f>IF(Table1[[#This Row],[Rank]]="Cancelled",1,IF(Table1[[#This Row],[Rank]]&gt;64,0,IF(L49=0,VLOOKUP(C49,'Ranking Values'!A:C,2,FALSE),VLOOKUP(C49,'Ranking Values'!A:C,3,FALSE))))</f>
        <v>28</v>
      </c>
      <c r="P49" s="17">
        <f>IF(OR(Table1[[#This Row],[Rank]]="Cancelled",Table1[[#This Row],[Rank]]&gt;64),1,VLOOKUP(Table1[[#This Row],[GenderCount]],'Ranking Values'!E:F,2,FALSE))</f>
        <v>0.4</v>
      </c>
      <c r="Q49" s="18">
        <f>Table1[[#This Row],[Ranking.Points]]*Table1[[#This Row],[Mulitplier]]*Table1[[#This Row],[NI.Mult]]</f>
        <v>11.200000000000001</v>
      </c>
    </row>
    <row r="50" spans="1:17" x14ac:dyDescent="0.25">
      <c r="A50" s="19" t="s">
        <v>174</v>
      </c>
      <c r="B50" s="19" t="s">
        <v>177</v>
      </c>
      <c r="C50" s="20">
        <v>2</v>
      </c>
      <c r="D50" s="12">
        <f>COUNTIFS(E:E,Table1[[#This Row],[EventDate]],G:G,Table1[[#This Row],[EventName]],H:H,Table1[[#This Row],[Category]],I:I,Table1[[#This Row],[Weapon]],J:J,Table1[[#This Row],[Gender]])</f>
        <v>2</v>
      </c>
      <c r="E50" s="22">
        <v>44269</v>
      </c>
      <c r="F50" s="23" t="s">
        <v>385</v>
      </c>
      <c r="G50" s="10" t="s">
        <v>284</v>
      </c>
      <c r="H50" s="19" t="s">
        <v>291</v>
      </c>
      <c r="I50" s="19" t="s">
        <v>286</v>
      </c>
      <c r="J50" s="15" t="str">
        <f>VLOOKUP(Table1[[#This Row],[LastName]]&amp;"."&amp;Table1[[#This Row],[FirstName]],Fencers!C:H,6,FALSE)</f>
        <v>Women</v>
      </c>
      <c r="K50" s="24" t="str">
        <f>VLOOKUP(Table1[[#This Row],[LastName]]&amp;"."&amp;Table1[[#This Row],[FirstName]],Fencers!C:G,4,FALSE)</f>
        <v>ASC</v>
      </c>
      <c r="L50" s="28">
        <v>0</v>
      </c>
      <c r="M50" s="12">
        <f>COUNTIFS(A:A,Table1[[#This Row],[LastName]],B:B,Table1[[#This Row],[FirstName]],F:F,"S",H:H,Table1[[#This Row],[Category]],I:I,Table1[[#This Row],[Weapon]])</f>
        <v>2</v>
      </c>
      <c r="N50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0" s="17">
        <f>IF(Table1[[#This Row],[Rank]]="Cancelled",1,IF(Table1[[#This Row],[Rank]]&gt;64,0,IF(L50=0,VLOOKUP(C50,'Ranking Values'!A:C,2,FALSE),VLOOKUP(C50,'Ranking Values'!A:C,3,FALSE))))</f>
        <v>23</v>
      </c>
      <c r="P50" s="17">
        <f>IF(OR(Table1[[#This Row],[Rank]]="Cancelled",Table1[[#This Row],[Rank]]&gt;64),1,VLOOKUP(Table1[[#This Row],[GenderCount]],'Ranking Values'!E:F,2,FALSE))</f>
        <v>0.4</v>
      </c>
      <c r="Q50" s="18">
        <f>Table1[[#This Row],[Ranking.Points]]*Table1[[#This Row],[Mulitplier]]*Table1[[#This Row],[NI.Mult]]</f>
        <v>9.2000000000000011</v>
      </c>
    </row>
    <row r="51" spans="1:17" x14ac:dyDescent="0.25">
      <c r="A51" s="19" t="s">
        <v>127</v>
      </c>
      <c r="B51" s="19" t="s">
        <v>140</v>
      </c>
      <c r="C51" s="20">
        <v>1</v>
      </c>
      <c r="D51" s="12">
        <f>COUNTIFS(E:E,Table1[[#This Row],[EventDate]],G:G,Table1[[#This Row],[EventName]],H:H,Table1[[#This Row],[Category]],I:I,Table1[[#This Row],[Weapon]],J:J,Table1[[#This Row],[Gender]])</f>
        <v>3</v>
      </c>
      <c r="E51" s="22">
        <v>44269</v>
      </c>
      <c r="F51" s="23" t="s">
        <v>385</v>
      </c>
      <c r="G51" s="10" t="s">
        <v>284</v>
      </c>
      <c r="H51" s="19" t="s">
        <v>287</v>
      </c>
      <c r="I51" s="19" t="s">
        <v>288</v>
      </c>
      <c r="J51" s="15" t="str">
        <f>VLOOKUP(Table1[[#This Row],[LastName]]&amp;"."&amp;Table1[[#This Row],[FirstName]],Fencers!C:H,6,FALSE)</f>
        <v>Men</v>
      </c>
      <c r="K51" s="24" t="str">
        <f>VLOOKUP(Table1[[#This Row],[LastName]]&amp;"."&amp;Table1[[#This Row],[FirstName]],Fencers!C:G,4,FALSE)</f>
        <v>ASC</v>
      </c>
      <c r="L51" s="28">
        <v>0</v>
      </c>
      <c r="M51" s="12">
        <f>COUNTIFS(A:A,Table1[[#This Row],[LastName]],B:B,Table1[[#This Row],[FirstName]],F:F,"S",H:H,Table1[[#This Row],[Category]],I:I,Table1[[#This Row],[Weapon]])</f>
        <v>2</v>
      </c>
      <c r="N51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1" s="17">
        <f>IF(Table1[[#This Row],[Rank]]="Cancelled",1,IF(Table1[[#This Row],[Rank]]&gt;64,0,IF(L51=0,VLOOKUP(C51,'Ranking Values'!A:C,2,FALSE),VLOOKUP(C51,'Ranking Values'!A:C,3,FALSE))))</f>
        <v>28</v>
      </c>
      <c r="P51" s="17">
        <f>IF(OR(Table1[[#This Row],[Rank]]="Cancelled",Table1[[#This Row],[Rank]]&gt;64),1,VLOOKUP(Table1[[#This Row],[GenderCount]],'Ranking Values'!E:F,2,FALSE))</f>
        <v>0.6</v>
      </c>
      <c r="Q51" s="18">
        <f>Table1[[#This Row],[Ranking.Points]]*Table1[[#This Row],[Mulitplier]]*Table1[[#This Row],[NI.Mult]]</f>
        <v>16.8</v>
      </c>
    </row>
    <row r="52" spans="1:17" x14ac:dyDescent="0.25">
      <c r="A52" s="19" t="s">
        <v>228</v>
      </c>
      <c r="B52" s="19" t="s">
        <v>48</v>
      </c>
      <c r="C52" s="20">
        <v>2</v>
      </c>
      <c r="D52" s="12">
        <f>COUNTIFS(E:E,Table1[[#This Row],[EventDate]],G:G,Table1[[#This Row],[EventName]],H:H,Table1[[#This Row],[Category]],I:I,Table1[[#This Row],[Weapon]],J:J,Table1[[#This Row],[Gender]])</f>
        <v>3</v>
      </c>
      <c r="E52" s="22">
        <v>44269</v>
      </c>
      <c r="F52" s="23" t="s">
        <v>385</v>
      </c>
      <c r="G52" s="10" t="s">
        <v>284</v>
      </c>
      <c r="H52" s="19" t="s">
        <v>287</v>
      </c>
      <c r="I52" s="19" t="s">
        <v>288</v>
      </c>
      <c r="J52" s="15" t="str">
        <f>VLOOKUP(Table1[[#This Row],[LastName]]&amp;"."&amp;Table1[[#This Row],[FirstName]],Fencers!C:H,6,FALSE)</f>
        <v>Men</v>
      </c>
      <c r="K52" s="24" t="str">
        <f>VLOOKUP(Table1[[#This Row],[LastName]]&amp;"."&amp;Table1[[#This Row],[FirstName]],Fencers!C:G,4,FALSE)</f>
        <v>AHFC</v>
      </c>
      <c r="L52" s="28">
        <v>0</v>
      </c>
      <c r="M52" s="12">
        <f>COUNTIFS(A:A,Table1[[#This Row],[LastName]],B:B,Table1[[#This Row],[FirstName]],F:F,"S",H:H,Table1[[#This Row],[Category]],I:I,Table1[[#This Row],[Weapon]])</f>
        <v>1</v>
      </c>
      <c r="N52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2" s="17">
        <f>IF(Table1[[#This Row],[Rank]]="Cancelled",1,IF(Table1[[#This Row],[Rank]]&gt;64,0,IF(L52=0,VLOOKUP(C52,'Ranking Values'!A:C,2,FALSE),VLOOKUP(C52,'Ranking Values'!A:C,3,FALSE))))</f>
        <v>23</v>
      </c>
      <c r="P52" s="17">
        <f>IF(OR(Table1[[#This Row],[Rank]]="Cancelled",Table1[[#This Row],[Rank]]&gt;64),1,VLOOKUP(Table1[[#This Row],[GenderCount]],'Ranking Values'!E:F,2,FALSE))</f>
        <v>0.6</v>
      </c>
      <c r="Q52" s="18">
        <f>Table1[[#This Row],[Ranking.Points]]*Table1[[#This Row],[Mulitplier]]*Table1[[#This Row],[NI.Mult]]</f>
        <v>13.799999999999999</v>
      </c>
    </row>
    <row r="53" spans="1:17" x14ac:dyDescent="0.25">
      <c r="A53" s="19" t="s">
        <v>190</v>
      </c>
      <c r="B53" s="19" t="s">
        <v>185</v>
      </c>
      <c r="C53" s="20">
        <v>3</v>
      </c>
      <c r="D53" s="12">
        <f>COUNTIFS(E:E,Table1[[#This Row],[EventDate]],G:G,Table1[[#This Row],[EventName]],H:H,Table1[[#This Row],[Category]],I:I,Table1[[#This Row],[Weapon]],J:J,Table1[[#This Row],[Gender]])</f>
        <v>3</v>
      </c>
      <c r="E53" s="22">
        <v>44269</v>
      </c>
      <c r="F53" s="23" t="s">
        <v>385</v>
      </c>
      <c r="G53" s="10" t="s">
        <v>284</v>
      </c>
      <c r="H53" s="19" t="s">
        <v>287</v>
      </c>
      <c r="I53" s="19" t="s">
        <v>288</v>
      </c>
      <c r="J53" s="15" t="str">
        <f>VLOOKUP(Table1[[#This Row],[LastName]]&amp;"."&amp;Table1[[#This Row],[FirstName]],Fencers!C:H,6,FALSE)</f>
        <v>Men</v>
      </c>
      <c r="K53" s="24" t="str">
        <f>VLOOKUP(Table1[[#This Row],[LastName]]&amp;"."&amp;Table1[[#This Row],[FirstName]],Fencers!C:G,4,FALSE)</f>
        <v>F4A</v>
      </c>
      <c r="L53" s="28">
        <v>0</v>
      </c>
      <c r="M53" s="12">
        <f>COUNTIFS(A:A,Table1[[#This Row],[LastName]],B:B,Table1[[#This Row],[FirstName]],F:F,"S",H:H,Table1[[#This Row],[Category]],I:I,Table1[[#This Row],[Weapon]])</f>
        <v>1</v>
      </c>
      <c r="N53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3" s="17">
        <f>IF(Table1[[#This Row],[Rank]]="Cancelled",1,IF(Table1[[#This Row],[Rank]]&gt;64,0,IF(L53=0,VLOOKUP(C53,'Ranking Values'!A:C,2,FALSE),VLOOKUP(C53,'Ranking Values'!A:C,3,FALSE))))</f>
        <v>18</v>
      </c>
      <c r="P53" s="17">
        <f>IF(OR(Table1[[#This Row],[Rank]]="Cancelled",Table1[[#This Row],[Rank]]&gt;64),1,VLOOKUP(Table1[[#This Row],[GenderCount]],'Ranking Values'!E:F,2,FALSE))</f>
        <v>0.6</v>
      </c>
      <c r="Q53" s="18">
        <f>Table1[[#This Row],[Ranking.Points]]*Table1[[#This Row],[Mulitplier]]*Table1[[#This Row],[NI.Mult]]</f>
        <v>10.799999999999999</v>
      </c>
    </row>
    <row r="54" spans="1:17" x14ac:dyDescent="0.25">
      <c r="A54" s="19" t="s">
        <v>107</v>
      </c>
      <c r="B54" s="19" t="s">
        <v>144</v>
      </c>
      <c r="C54" s="20">
        <v>1</v>
      </c>
      <c r="D54" s="12">
        <f>COUNTIFS(E:E,Table1[[#This Row],[EventDate]],G:G,Table1[[#This Row],[EventName]],H:H,Table1[[#This Row],[Category]],I:I,Table1[[#This Row],[Weapon]],J:J,Table1[[#This Row],[Gender]])</f>
        <v>5</v>
      </c>
      <c r="E54" s="22">
        <v>44269</v>
      </c>
      <c r="F54" s="23" t="s">
        <v>385</v>
      </c>
      <c r="G54" s="10" t="s">
        <v>284</v>
      </c>
      <c r="H54" s="19" t="s">
        <v>287</v>
      </c>
      <c r="I54" s="19" t="s">
        <v>286</v>
      </c>
      <c r="J54" s="15" t="str">
        <f>VLOOKUP(Table1[[#This Row],[LastName]]&amp;"."&amp;Table1[[#This Row],[FirstName]],Fencers!C:H,6,FALSE)</f>
        <v>Men</v>
      </c>
      <c r="K54" s="24" t="str">
        <f>VLOOKUP(Table1[[#This Row],[LastName]]&amp;"."&amp;Table1[[#This Row],[FirstName]],Fencers!C:G,4,FALSE)</f>
        <v>ASC</v>
      </c>
      <c r="L54" s="28">
        <v>0</v>
      </c>
      <c r="M54" s="12">
        <f>COUNTIFS(A:A,Table1[[#This Row],[LastName]],B:B,Table1[[#This Row],[FirstName]],F:F,"S",H:H,Table1[[#This Row],[Category]],I:I,Table1[[#This Row],[Weapon]])</f>
        <v>3</v>
      </c>
      <c r="N54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4" s="17">
        <f>IF(Table1[[#This Row],[Rank]]="Cancelled",1,IF(Table1[[#This Row],[Rank]]&gt;64,0,IF(L54=0,VLOOKUP(C54,'Ranking Values'!A:C,2,FALSE),VLOOKUP(C54,'Ranking Values'!A:C,3,FALSE))))</f>
        <v>28</v>
      </c>
      <c r="P54" s="17">
        <f>IF(OR(Table1[[#This Row],[Rank]]="Cancelled",Table1[[#This Row],[Rank]]&gt;64),1,VLOOKUP(Table1[[#This Row],[GenderCount]],'Ranking Values'!E:F,2,FALSE))</f>
        <v>1</v>
      </c>
      <c r="Q54" s="18">
        <f>Table1[[#This Row],[Ranking.Points]]*Table1[[#This Row],[Mulitplier]]*Table1[[#This Row],[NI.Mult]]</f>
        <v>28</v>
      </c>
    </row>
    <row r="55" spans="1:17" x14ac:dyDescent="0.25">
      <c r="A55" s="19" t="s">
        <v>350</v>
      </c>
      <c r="B55" s="19" t="s">
        <v>351</v>
      </c>
      <c r="C55" s="20">
        <v>2</v>
      </c>
      <c r="D55" s="12">
        <f>COUNTIFS(E:E,Table1[[#This Row],[EventDate]],G:G,Table1[[#This Row],[EventName]],H:H,Table1[[#This Row],[Category]],I:I,Table1[[#This Row],[Weapon]],J:J,Table1[[#This Row],[Gender]])</f>
        <v>5</v>
      </c>
      <c r="E55" s="22">
        <v>44269</v>
      </c>
      <c r="F55" s="23" t="s">
        <v>385</v>
      </c>
      <c r="G55" s="10" t="s">
        <v>284</v>
      </c>
      <c r="H55" s="19" t="s">
        <v>287</v>
      </c>
      <c r="I55" s="19" t="s">
        <v>286</v>
      </c>
      <c r="J55" s="15" t="str">
        <f>VLOOKUP(Table1[[#This Row],[LastName]]&amp;"."&amp;Table1[[#This Row],[FirstName]],Fencers!C:H,6,FALSE)</f>
        <v>Men</v>
      </c>
      <c r="K55" s="24" t="str">
        <f>VLOOKUP(Table1[[#This Row],[LastName]]&amp;"."&amp;Table1[[#This Row],[FirstName]],Fencers!C:G,4,FALSE)</f>
        <v>CSFC</v>
      </c>
      <c r="L55" s="28">
        <v>0</v>
      </c>
      <c r="M55" s="12">
        <f>COUNTIFS(A:A,Table1[[#This Row],[LastName]],B:B,Table1[[#This Row],[FirstName]],F:F,"S",H:H,Table1[[#This Row],[Category]],I:I,Table1[[#This Row],[Weapon]])</f>
        <v>2</v>
      </c>
      <c r="N55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5" s="17">
        <f>IF(Table1[[#This Row],[Rank]]="Cancelled",1,IF(Table1[[#This Row],[Rank]]&gt;64,0,IF(L55=0,VLOOKUP(C55,'Ranking Values'!A:C,2,FALSE),VLOOKUP(C55,'Ranking Values'!A:C,3,FALSE))))</f>
        <v>23</v>
      </c>
      <c r="P55" s="17">
        <f>IF(OR(Table1[[#This Row],[Rank]]="Cancelled",Table1[[#This Row],[Rank]]&gt;64),1,VLOOKUP(Table1[[#This Row],[GenderCount]],'Ranking Values'!E:F,2,FALSE))</f>
        <v>1</v>
      </c>
      <c r="Q55" s="18">
        <f>Table1[[#This Row],[Ranking.Points]]*Table1[[#This Row],[Mulitplier]]*Table1[[#This Row],[NI.Mult]]</f>
        <v>23</v>
      </c>
    </row>
    <row r="56" spans="1:17" x14ac:dyDescent="0.25">
      <c r="A56" s="19" t="s">
        <v>275</v>
      </c>
      <c r="B56" s="19" t="s">
        <v>276</v>
      </c>
      <c r="C56" s="20">
        <v>3</v>
      </c>
      <c r="D56" s="12">
        <f>COUNTIFS(E:E,Table1[[#This Row],[EventDate]],G:G,Table1[[#This Row],[EventName]],H:H,Table1[[#This Row],[Category]],I:I,Table1[[#This Row],[Weapon]],J:J,Table1[[#This Row],[Gender]])</f>
        <v>5</v>
      </c>
      <c r="E56" s="22">
        <v>44269</v>
      </c>
      <c r="F56" s="23" t="s">
        <v>385</v>
      </c>
      <c r="G56" s="10" t="s">
        <v>284</v>
      </c>
      <c r="H56" s="19" t="s">
        <v>287</v>
      </c>
      <c r="I56" s="19" t="s">
        <v>286</v>
      </c>
      <c r="J56" s="15" t="str">
        <f>VLOOKUP(Table1[[#This Row],[LastName]]&amp;"."&amp;Table1[[#This Row],[FirstName]],Fencers!C:H,6,FALSE)</f>
        <v>Men</v>
      </c>
      <c r="K56" s="24" t="str">
        <f>VLOOKUP(Table1[[#This Row],[LastName]]&amp;"."&amp;Table1[[#This Row],[FirstName]],Fencers!C:G,4,FALSE)</f>
        <v>AHFC</v>
      </c>
      <c r="L56" s="28">
        <v>0</v>
      </c>
      <c r="M56" s="12">
        <f>COUNTIFS(A:A,Table1[[#This Row],[LastName]],B:B,Table1[[#This Row],[FirstName]],F:F,"S",H:H,Table1[[#This Row],[Category]],I:I,Table1[[#This Row],[Weapon]])</f>
        <v>1</v>
      </c>
      <c r="N56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6" s="17">
        <f>IF(Table1[[#This Row],[Rank]]="Cancelled",1,IF(Table1[[#This Row],[Rank]]&gt;64,0,IF(L56=0,VLOOKUP(C56,'Ranking Values'!A:C,2,FALSE),VLOOKUP(C56,'Ranking Values'!A:C,3,FALSE))))</f>
        <v>18</v>
      </c>
      <c r="P56" s="17">
        <f>IF(OR(Table1[[#This Row],[Rank]]="Cancelled",Table1[[#This Row],[Rank]]&gt;64),1,VLOOKUP(Table1[[#This Row],[GenderCount]],'Ranking Values'!E:F,2,FALSE))</f>
        <v>1</v>
      </c>
      <c r="Q56" s="18">
        <f>Table1[[#This Row],[Ranking.Points]]*Table1[[#This Row],[Mulitplier]]*Table1[[#This Row],[NI.Mult]]</f>
        <v>18</v>
      </c>
    </row>
    <row r="57" spans="1:17" x14ac:dyDescent="0.25">
      <c r="A57" s="19" t="s">
        <v>358</v>
      </c>
      <c r="B57" s="19" t="s">
        <v>359</v>
      </c>
      <c r="C57" s="20">
        <v>5</v>
      </c>
      <c r="D57" s="12">
        <f>COUNTIFS(E:E,Table1[[#This Row],[EventDate]],G:G,Table1[[#This Row],[EventName]],H:H,Table1[[#This Row],[Category]],I:I,Table1[[#This Row],[Weapon]],J:J,Table1[[#This Row],[Gender]])</f>
        <v>5</v>
      </c>
      <c r="E57" s="22">
        <v>44269</v>
      </c>
      <c r="F57" s="23" t="s">
        <v>385</v>
      </c>
      <c r="G57" s="10" t="s">
        <v>284</v>
      </c>
      <c r="H57" s="19" t="s">
        <v>287</v>
      </c>
      <c r="I57" s="19" t="s">
        <v>286</v>
      </c>
      <c r="J57" s="15" t="str">
        <f>VLOOKUP(Table1[[#This Row],[LastName]]&amp;"."&amp;Table1[[#This Row],[FirstName]],Fencers!C:H,6,FALSE)</f>
        <v>Men</v>
      </c>
      <c r="K57" s="24" t="str">
        <f>VLOOKUP(Table1[[#This Row],[LastName]]&amp;"."&amp;Table1[[#This Row],[FirstName]],Fencers!C:G,4,FALSE)</f>
        <v>ASC</v>
      </c>
      <c r="L57" s="28">
        <v>0</v>
      </c>
      <c r="M57" s="12">
        <f>COUNTIFS(A:A,Table1[[#This Row],[LastName]],B:B,Table1[[#This Row],[FirstName]],F:F,"S",H:H,Table1[[#This Row],[Category]],I:I,Table1[[#This Row],[Weapon]])</f>
        <v>2</v>
      </c>
      <c r="N57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7" s="17">
        <f>IF(Table1[[#This Row],[Rank]]="Cancelled",1,IF(Table1[[#This Row],[Rank]]&gt;64,0,IF(L57=0,VLOOKUP(C57,'Ranking Values'!A:C,2,FALSE),VLOOKUP(C57,'Ranking Values'!A:C,3,FALSE))))</f>
        <v>12</v>
      </c>
      <c r="P57" s="17">
        <f>IF(OR(Table1[[#This Row],[Rank]]="Cancelled",Table1[[#This Row],[Rank]]&gt;64),1,VLOOKUP(Table1[[#This Row],[GenderCount]],'Ranking Values'!E:F,2,FALSE))</f>
        <v>1</v>
      </c>
      <c r="Q57" s="18">
        <f>Table1[[#This Row],[Ranking.Points]]*Table1[[#This Row],[Mulitplier]]*Table1[[#This Row],[NI.Mult]]</f>
        <v>12</v>
      </c>
    </row>
    <row r="58" spans="1:17" x14ac:dyDescent="0.25">
      <c r="A58" s="19" t="s">
        <v>353</v>
      </c>
      <c r="B58" s="19" t="s">
        <v>325</v>
      </c>
      <c r="C58" s="20">
        <v>6</v>
      </c>
      <c r="D58" s="12">
        <f>COUNTIFS(E:E,Table1[[#This Row],[EventDate]],G:G,Table1[[#This Row],[EventName]],H:H,Table1[[#This Row],[Category]],I:I,Table1[[#This Row],[Weapon]],J:J,Table1[[#This Row],[Gender]])</f>
        <v>5</v>
      </c>
      <c r="E58" s="22">
        <v>44269</v>
      </c>
      <c r="F58" s="23" t="s">
        <v>385</v>
      </c>
      <c r="G58" s="10" t="s">
        <v>284</v>
      </c>
      <c r="H58" s="19" t="s">
        <v>287</v>
      </c>
      <c r="I58" s="19" t="s">
        <v>286</v>
      </c>
      <c r="J58" s="15" t="str">
        <f>VLOOKUP(Table1[[#This Row],[LastName]]&amp;"."&amp;Table1[[#This Row],[FirstName]],Fencers!C:H,6,FALSE)</f>
        <v>Men</v>
      </c>
      <c r="K58" s="24" t="str">
        <f>VLOOKUP(Table1[[#This Row],[LastName]]&amp;"."&amp;Table1[[#This Row],[FirstName]],Fencers!C:G,4,FALSE)</f>
        <v>ASC</v>
      </c>
      <c r="L58" s="28">
        <v>0</v>
      </c>
      <c r="M58" s="12">
        <f>COUNTIFS(A:A,Table1[[#This Row],[LastName]],B:B,Table1[[#This Row],[FirstName]],F:F,"S",H:H,Table1[[#This Row],[Category]],I:I,Table1[[#This Row],[Weapon]])</f>
        <v>1</v>
      </c>
      <c r="N58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8" s="17">
        <f>IF(Table1[[#This Row],[Rank]]="Cancelled",1,IF(Table1[[#This Row],[Rank]]&gt;64,0,IF(L58=0,VLOOKUP(C58,'Ranking Values'!A:C,2,FALSE),VLOOKUP(C58,'Ranking Values'!A:C,3,FALSE))))</f>
        <v>12</v>
      </c>
      <c r="P58" s="17">
        <f>IF(OR(Table1[[#This Row],[Rank]]="Cancelled",Table1[[#This Row],[Rank]]&gt;64),1,VLOOKUP(Table1[[#This Row],[GenderCount]],'Ranking Values'!E:F,2,FALSE))</f>
        <v>1</v>
      </c>
      <c r="Q58" s="18">
        <f>Table1[[#This Row],[Ranking.Points]]*Table1[[#This Row],[Mulitplier]]*Table1[[#This Row],[NI.Mult]]</f>
        <v>12</v>
      </c>
    </row>
    <row r="59" spans="1:17" x14ac:dyDescent="0.25">
      <c r="A59" s="19" t="s">
        <v>215</v>
      </c>
      <c r="B59" s="19" t="s">
        <v>216</v>
      </c>
      <c r="C59" s="20">
        <v>3</v>
      </c>
      <c r="D59" s="12">
        <f>COUNTIFS(E:E,Table1[[#This Row],[EventDate]],G:G,Table1[[#This Row],[EventName]],H:H,Table1[[#This Row],[Category]],I:I,Table1[[#This Row],[Weapon]],J:J,Table1[[#This Row],[Gender]])</f>
        <v>1</v>
      </c>
      <c r="E59" s="22">
        <v>44269</v>
      </c>
      <c r="F59" s="23" t="s">
        <v>385</v>
      </c>
      <c r="G59" s="10" t="s">
        <v>284</v>
      </c>
      <c r="H59" s="19" t="s">
        <v>287</v>
      </c>
      <c r="I59" s="19" t="s">
        <v>286</v>
      </c>
      <c r="J59" s="15" t="str">
        <f>VLOOKUP(Table1[[#This Row],[LastName]]&amp;"."&amp;Table1[[#This Row],[FirstName]],Fencers!C:H,6,FALSE)</f>
        <v>Women</v>
      </c>
      <c r="K59" s="24" t="str">
        <f>VLOOKUP(Table1[[#This Row],[LastName]]&amp;"."&amp;Table1[[#This Row],[FirstName]],Fencers!C:G,4,FALSE)</f>
        <v>AHFC</v>
      </c>
      <c r="L59" s="28">
        <v>0</v>
      </c>
      <c r="M59" s="12">
        <f>COUNTIFS(A:A,Table1[[#This Row],[LastName]],B:B,Table1[[#This Row],[FirstName]],F:F,"S",H:H,Table1[[#This Row],[Category]],I:I,Table1[[#This Row],[Weapon]])</f>
        <v>1</v>
      </c>
      <c r="N59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9" s="17">
        <f>IF(Table1[[#This Row],[Rank]]="Cancelled",1,IF(Table1[[#This Row],[Rank]]&gt;64,0,IF(L59=0,VLOOKUP(C59,'Ranking Values'!A:C,2,FALSE),VLOOKUP(C59,'Ranking Values'!A:C,3,FALSE))))</f>
        <v>18</v>
      </c>
      <c r="P59" s="17">
        <f>IF(OR(Table1[[#This Row],[Rank]]="Cancelled",Table1[[#This Row],[Rank]]&gt;64),1,VLOOKUP(Table1[[#This Row],[GenderCount]],'Ranking Values'!E:F,2,FALSE))</f>
        <v>0.2</v>
      </c>
      <c r="Q59" s="18">
        <f>Table1[[#This Row],[Ranking.Points]]*Table1[[#This Row],[Mulitplier]]*Table1[[#This Row],[NI.Mult]]</f>
        <v>3.6</v>
      </c>
    </row>
    <row r="60" spans="1:17" x14ac:dyDescent="0.25">
      <c r="A60" s="19" t="s">
        <v>360</v>
      </c>
      <c r="B60" s="19" t="s">
        <v>361</v>
      </c>
      <c r="C60" s="20">
        <v>1</v>
      </c>
      <c r="D60" s="12">
        <f>COUNTIFS(E:E,Table1[[#This Row],[EventDate]],G:G,Table1[[#This Row],[EventName]],H:H,Table1[[#This Row],[Category]],I:I,Table1[[#This Row],[Weapon]],J:J,Table1[[#This Row],[Gender]])</f>
        <v>6</v>
      </c>
      <c r="E60" s="22">
        <v>44269</v>
      </c>
      <c r="F60" s="23" t="s">
        <v>385</v>
      </c>
      <c r="G60" s="10" t="s">
        <v>284</v>
      </c>
      <c r="H60" s="19" t="s">
        <v>285</v>
      </c>
      <c r="I60" s="19" t="s">
        <v>288</v>
      </c>
      <c r="J60" s="15" t="str">
        <f>VLOOKUP(Table1[[#This Row],[LastName]]&amp;"."&amp;Table1[[#This Row],[FirstName]],Fencers!C:H,6,FALSE)</f>
        <v>Men</v>
      </c>
      <c r="K60" s="24" t="str">
        <f>VLOOKUP(Table1[[#This Row],[LastName]]&amp;"."&amp;Table1[[#This Row],[FirstName]],Fencers!C:G,4,FALSE)</f>
        <v>AHFC</v>
      </c>
      <c r="L60" s="28">
        <v>0</v>
      </c>
      <c r="M60" s="12">
        <f>COUNTIFS(A:A,Table1[[#This Row],[LastName]],B:B,Table1[[#This Row],[FirstName]],F:F,"S",H:H,Table1[[#This Row],[Category]],I:I,Table1[[#This Row],[Weapon]])</f>
        <v>2</v>
      </c>
      <c r="N60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0" s="17">
        <f>IF(Table1[[#This Row],[Rank]]="Cancelled",1,IF(Table1[[#This Row],[Rank]]&gt;64,0,IF(L60=0,VLOOKUP(C60,'Ranking Values'!A:C,2,FALSE),VLOOKUP(C60,'Ranking Values'!A:C,3,FALSE))))</f>
        <v>28</v>
      </c>
      <c r="P60" s="17">
        <f>IF(OR(Table1[[#This Row],[Rank]]="Cancelled",Table1[[#This Row],[Rank]]&gt;64),1,VLOOKUP(Table1[[#This Row],[GenderCount]],'Ranking Values'!E:F,2,FALSE))</f>
        <v>1</v>
      </c>
      <c r="Q60" s="18">
        <f>Table1[[#This Row],[Ranking.Points]]*Table1[[#This Row],[Mulitplier]]*Table1[[#This Row],[NI.Mult]]</f>
        <v>28</v>
      </c>
    </row>
    <row r="61" spans="1:17" x14ac:dyDescent="0.25">
      <c r="A61" s="19" t="s">
        <v>126</v>
      </c>
      <c r="B61" s="19" t="s">
        <v>139</v>
      </c>
      <c r="C61" s="20">
        <v>2</v>
      </c>
      <c r="D61" s="12">
        <f>COUNTIFS(E:E,Table1[[#This Row],[EventDate]],G:G,Table1[[#This Row],[EventName]],H:H,Table1[[#This Row],[Category]],I:I,Table1[[#This Row],[Weapon]],J:J,Table1[[#This Row],[Gender]])</f>
        <v>6</v>
      </c>
      <c r="E61" s="22">
        <v>44269</v>
      </c>
      <c r="F61" s="23" t="s">
        <v>385</v>
      </c>
      <c r="G61" s="10" t="s">
        <v>284</v>
      </c>
      <c r="H61" s="19" t="s">
        <v>285</v>
      </c>
      <c r="I61" s="19" t="s">
        <v>288</v>
      </c>
      <c r="J61" s="15" t="str">
        <f>VLOOKUP(Table1[[#This Row],[LastName]]&amp;"."&amp;Table1[[#This Row],[FirstName]],Fencers!C:H,6,FALSE)</f>
        <v>Men</v>
      </c>
      <c r="K61" s="24" t="str">
        <f>VLOOKUP(Table1[[#This Row],[LastName]]&amp;"."&amp;Table1[[#This Row],[FirstName]],Fencers!C:G,4,FALSE)</f>
        <v>ASC</v>
      </c>
      <c r="L61" s="28">
        <v>0</v>
      </c>
      <c r="M61" s="12">
        <f>COUNTIFS(A:A,Table1[[#This Row],[LastName]],B:B,Table1[[#This Row],[FirstName]],F:F,"S",H:H,Table1[[#This Row],[Category]],I:I,Table1[[#This Row],[Weapon]])</f>
        <v>2</v>
      </c>
      <c r="N61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1" s="17">
        <f>IF(Table1[[#This Row],[Rank]]="Cancelled",1,IF(Table1[[#This Row],[Rank]]&gt;64,0,IF(L61=0,VLOOKUP(C61,'Ranking Values'!A:C,2,FALSE),VLOOKUP(C61,'Ranking Values'!A:C,3,FALSE))))</f>
        <v>23</v>
      </c>
      <c r="P61" s="17">
        <f>IF(OR(Table1[[#This Row],[Rank]]="Cancelled",Table1[[#This Row],[Rank]]&gt;64),1,VLOOKUP(Table1[[#This Row],[GenderCount]],'Ranking Values'!E:F,2,FALSE))</f>
        <v>1</v>
      </c>
      <c r="Q61" s="18">
        <f>Table1[[#This Row],[Ranking.Points]]*Table1[[#This Row],[Mulitplier]]*Table1[[#This Row],[NI.Mult]]</f>
        <v>23</v>
      </c>
    </row>
    <row r="62" spans="1:17" x14ac:dyDescent="0.25">
      <c r="A62" s="19" t="s">
        <v>193</v>
      </c>
      <c r="B62" s="19" t="s">
        <v>52</v>
      </c>
      <c r="C62" s="20">
        <v>3</v>
      </c>
      <c r="D62" s="12">
        <f>COUNTIFS(E:E,Table1[[#This Row],[EventDate]],G:G,Table1[[#This Row],[EventName]],H:H,Table1[[#This Row],[Category]],I:I,Table1[[#This Row],[Weapon]],J:J,Table1[[#This Row],[Gender]])</f>
        <v>6</v>
      </c>
      <c r="E62" s="22">
        <v>44269</v>
      </c>
      <c r="F62" s="23" t="s">
        <v>385</v>
      </c>
      <c r="G62" s="10" t="s">
        <v>284</v>
      </c>
      <c r="H62" s="19" t="s">
        <v>285</v>
      </c>
      <c r="I62" s="19" t="s">
        <v>288</v>
      </c>
      <c r="J62" s="15" t="str">
        <f>VLOOKUP(Table1[[#This Row],[LastName]]&amp;"."&amp;Table1[[#This Row],[FirstName]],Fencers!C:H,6,FALSE)</f>
        <v>Men</v>
      </c>
      <c r="K62" s="24" t="str">
        <f>VLOOKUP(Table1[[#This Row],[LastName]]&amp;"."&amp;Table1[[#This Row],[FirstName]],Fencers!C:G,4,FALSE)</f>
        <v>ASC</v>
      </c>
      <c r="L62" s="28">
        <v>0</v>
      </c>
      <c r="M62" s="12">
        <f>COUNTIFS(A:A,Table1[[#This Row],[LastName]],B:B,Table1[[#This Row],[FirstName]],F:F,"S",H:H,Table1[[#This Row],[Category]],I:I,Table1[[#This Row],[Weapon]])</f>
        <v>1</v>
      </c>
      <c r="N62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2" s="17">
        <f>IF(Table1[[#This Row],[Rank]]="Cancelled",1,IF(Table1[[#This Row],[Rank]]&gt;64,0,IF(L62=0,VLOOKUP(C62,'Ranking Values'!A:C,2,FALSE),VLOOKUP(C62,'Ranking Values'!A:C,3,FALSE))))</f>
        <v>18</v>
      </c>
      <c r="P62" s="17">
        <f>IF(OR(Table1[[#This Row],[Rank]]="Cancelled",Table1[[#This Row],[Rank]]&gt;64),1,VLOOKUP(Table1[[#This Row],[GenderCount]],'Ranking Values'!E:F,2,FALSE))</f>
        <v>1</v>
      </c>
      <c r="Q62" s="18">
        <f>Table1[[#This Row],[Ranking.Points]]*Table1[[#This Row],[Mulitplier]]*Table1[[#This Row],[NI.Mult]]</f>
        <v>18</v>
      </c>
    </row>
    <row r="63" spans="1:17" x14ac:dyDescent="0.25">
      <c r="A63" s="19" t="s">
        <v>127</v>
      </c>
      <c r="B63" s="19" t="s">
        <v>140</v>
      </c>
      <c r="C63" s="20">
        <v>3</v>
      </c>
      <c r="D63" s="12">
        <f>COUNTIFS(E:E,Table1[[#This Row],[EventDate]],G:G,Table1[[#This Row],[EventName]],H:H,Table1[[#This Row],[Category]],I:I,Table1[[#This Row],[Weapon]],J:J,Table1[[#This Row],[Gender]])</f>
        <v>6</v>
      </c>
      <c r="E63" s="22">
        <v>44269</v>
      </c>
      <c r="F63" s="23" t="s">
        <v>385</v>
      </c>
      <c r="G63" s="10" t="s">
        <v>284</v>
      </c>
      <c r="H63" s="19" t="s">
        <v>285</v>
      </c>
      <c r="I63" s="19" t="s">
        <v>288</v>
      </c>
      <c r="J63" s="15" t="str">
        <f>VLOOKUP(Table1[[#This Row],[LastName]]&amp;"."&amp;Table1[[#This Row],[FirstName]],Fencers!C:H,6,FALSE)</f>
        <v>Men</v>
      </c>
      <c r="K63" s="24" t="str">
        <f>VLOOKUP(Table1[[#This Row],[LastName]]&amp;"."&amp;Table1[[#This Row],[FirstName]],Fencers!C:G,4,FALSE)</f>
        <v>ASC</v>
      </c>
      <c r="L63" s="28">
        <v>0</v>
      </c>
      <c r="M63" s="12">
        <f>COUNTIFS(A:A,Table1[[#This Row],[LastName]],B:B,Table1[[#This Row],[FirstName]],F:F,"S",H:H,Table1[[#This Row],[Category]],I:I,Table1[[#This Row],[Weapon]])</f>
        <v>1</v>
      </c>
      <c r="N63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3" s="17">
        <f>IF(Table1[[#This Row],[Rank]]="Cancelled",1,IF(Table1[[#This Row],[Rank]]&gt;64,0,IF(L63=0,VLOOKUP(C63,'Ranking Values'!A:C,2,FALSE),VLOOKUP(C63,'Ranking Values'!A:C,3,FALSE))))</f>
        <v>18</v>
      </c>
      <c r="P63" s="17">
        <f>IF(OR(Table1[[#This Row],[Rank]]="Cancelled",Table1[[#This Row],[Rank]]&gt;64),1,VLOOKUP(Table1[[#This Row],[GenderCount]],'Ranking Values'!E:F,2,FALSE))</f>
        <v>1</v>
      </c>
      <c r="Q63" s="18">
        <f>Table1[[#This Row],[Ranking.Points]]*Table1[[#This Row],[Mulitplier]]*Table1[[#This Row],[NI.Mult]]</f>
        <v>18</v>
      </c>
    </row>
    <row r="64" spans="1:17" x14ac:dyDescent="0.25">
      <c r="A64" s="19" t="s">
        <v>190</v>
      </c>
      <c r="B64" s="19" t="s">
        <v>185</v>
      </c>
      <c r="C64" s="20">
        <v>5</v>
      </c>
      <c r="D64" s="12">
        <f>COUNTIFS(E:E,Table1[[#This Row],[EventDate]],G:G,Table1[[#This Row],[EventName]],H:H,Table1[[#This Row],[Category]],I:I,Table1[[#This Row],[Weapon]],J:J,Table1[[#This Row],[Gender]])</f>
        <v>6</v>
      </c>
      <c r="E64" s="22">
        <v>44269</v>
      </c>
      <c r="F64" s="23" t="s">
        <v>385</v>
      </c>
      <c r="G64" s="10" t="s">
        <v>284</v>
      </c>
      <c r="H64" s="19" t="s">
        <v>285</v>
      </c>
      <c r="I64" s="19" t="s">
        <v>288</v>
      </c>
      <c r="J64" s="15" t="str">
        <f>VLOOKUP(Table1[[#This Row],[LastName]]&amp;"."&amp;Table1[[#This Row],[FirstName]],Fencers!C:H,6,FALSE)</f>
        <v>Men</v>
      </c>
      <c r="K64" s="24" t="str">
        <f>VLOOKUP(Table1[[#This Row],[LastName]]&amp;"."&amp;Table1[[#This Row],[FirstName]],Fencers!C:G,4,FALSE)</f>
        <v>F4A</v>
      </c>
      <c r="L64" s="28">
        <v>0</v>
      </c>
      <c r="M64" s="12">
        <f>COUNTIFS(A:A,Table1[[#This Row],[LastName]],B:B,Table1[[#This Row],[FirstName]],F:F,"S",H:H,Table1[[#This Row],[Category]],I:I,Table1[[#This Row],[Weapon]])</f>
        <v>1</v>
      </c>
      <c r="N64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4" s="17">
        <f>IF(Table1[[#This Row],[Rank]]="Cancelled",1,IF(Table1[[#This Row],[Rank]]&gt;64,0,IF(L64=0,VLOOKUP(C64,'Ranking Values'!A:C,2,FALSE),VLOOKUP(C64,'Ranking Values'!A:C,3,FALSE))))</f>
        <v>12</v>
      </c>
      <c r="P64" s="17">
        <f>IF(OR(Table1[[#This Row],[Rank]]="Cancelled",Table1[[#This Row],[Rank]]&gt;64),1,VLOOKUP(Table1[[#This Row],[GenderCount]],'Ranking Values'!E:F,2,FALSE))</f>
        <v>1</v>
      </c>
      <c r="Q64" s="18">
        <f>Table1[[#This Row],[Ranking.Points]]*Table1[[#This Row],[Mulitplier]]*Table1[[#This Row],[NI.Mult]]</f>
        <v>12</v>
      </c>
    </row>
    <row r="65" spans="1:17" x14ac:dyDescent="0.25">
      <c r="A65" s="19" t="s">
        <v>175</v>
      </c>
      <c r="B65" s="19" t="s">
        <v>132</v>
      </c>
      <c r="C65" s="20">
        <v>6</v>
      </c>
      <c r="D65" s="12">
        <f>COUNTIFS(E:E,Table1[[#This Row],[EventDate]],G:G,Table1[[#This Row],[EventName]],H:H,Table1[[#This Row],[Category]],I:I,Table1[[#This Row],[Weapon]],J:J,Table1[[#This Row],[Gender]])</f>
        <v>6</v>
      </c>
      <c r="E65" s="22">
        <v>44269</v>
      </c>
      <c r="F65" s="23" t="s">
        <v>385</v>
      </c>
      <c r="G65" s="10" t="s">
        <v>284</v>
      </c>
      <c r="H65" s="19" t="s">
        <v>285</v>
      </c>
      <c r="I65" s="19" t="s">
        <v>288</v>
      </c>
      <c r="J65" s="15" t="str">
        <f>VLOOKUP(Table1[[#This Row],[LastName]]&amp;"."&amp;Table1[[#This Row],[FirstName]],Fencers!C:H,6,FALSE)</f>
        <v>Men</v>
      </c>
      <c r="K65" s="24" t="str">
        <f>VLOOKUP(Table1[[#This Row],[LastName]]&amp;"."&amp;Table1[[#This Row],[FirstName]],Fencers!C:G,4,FALSE)</f>
        <v>ASC</v>
      </c>
      <c r="L65" s="28">
        <v>0</v>
      </c>
      <c r="M65" s="12">
        <f>COUNTIFS(A:A,Table1[[#This Row],[LastName]],B:B,Table1[[#This Row],[FirstName]],F:F,"S",H:H,Table1[[#This Row],[Category]],I:I,Table1[[#This Row],[Weapon]])</f>
        <v>1</v>
      </c>
      <c r="N65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5" s="17">
        <f>IF(Table1[[#This Row],[Rank]]="Cancelled",1,IF(Table1[[#This Row],[Rank]]&gt;64,0,IF(L65=0,VLOOKUP(C65,'Ranking Values'!A:C,2,FALSE),VLOOKUP(C65,'Ranking Values'!A:C,3,FALSE))))</f>
        <v>12</v>
      </c>
      <c r="P65" s="17">
        <f>IF(OR(Table1[[#This Row],[Rank]]="Cancelled",Table1[[#This Row],[Rank]]&gt;64),1,VLOOKUP(Table1[[#This Row],[GenderCount]],'Ranking Values'!E:F,2,FALSE))</f>
        <v>1</v>
      </c>
      <c r="Q65" s="18">
        <f>Table1[[#This Row],[Ranking.Points]]*Table1[[#This Row],[Mulitplier]]*Table1[[#This Row],[NI.Mult]]</f>
        <v>12</v>
      </c>
    </row>
    <row r="66" spans="1:17" x14ac:dyDescent="0.25">
      <c r="A66" s="19" t="s">
        <v>122</v>
      </c>
      <c r="B66" s="19" t="s">
        <v>135</v>
      </c>
      <c r="C66" s="20">
        <v>1</v>
      </c>
      <c r="D66" s="12">
        <f>COUNTIFS(E:E,Table1[[#This Row],[EventDate]],G:G,Table1[[#This Row],[EventName]],H:H,Table1[[#This Row],[Category]],I:I,Table1[[#This Row],[Weapon]],J:J,Table1[[#This Row],[Gender]])</f>
        <v>3</v>
      </c>
      <c r="E66" s="22">
        <v>44269</v>
      </c>
      <c r="F66" s="23" t="s">
        <v>385</v>
      </c>
      <c r="G66" s="10" t="s">
        <v>284</v>
      </c>
      <c r="H66" s="19" t="s">
        <v>285</v>
      </c>
      <c r="I66" s="19" t="s">
        <v>288</v>
      </c>
      <c r="J66" s="15" t="str">
        <f>VLOOKUP(Table1[[#This Row],[LastName]]&amp;"."&amp;Table1[[#This Row],[FirstName]],Fencers!C:H,6,FALSE)</f>
        <v>Women</v>
      </c>
      <c r="K66" s="24" t="str">
        <f>VLOOKUP(Table1[[#This Row],[LastName]]&amp;"."&amp;Table1[[#This Row],[FirstName]],Fencers!C:G,4,FALSE)</f>
        <v>ASC</v>
      </c>
      <c r="L66" s="28">
        <v>0</v>
      </c>
      <c r="M66" s="12">
        <f>COUNTIFS(A:A,Table1[[#This Row],[LastName]],B:B,Table1[[#This Row],[FirstName]],F:F,"S",H:H,Table1[[#This Row],[Category]],I:I,Table1[[#This Row],[Weapon]])</f>
        <v>3</v>
      </c>
      <c r="N66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6" s="17">
        <f>IF(Table1[[#This Row],[Rank]]="Cancelled",1,IF(Table1[[#This Row],[Rank]]&gt;64,0,IF(L66=0,VLOOKUP(C66,'Ranking Values'!A:C,2,FALSE),VLOOKUP(C66,'Ranking Values'!A:C,3,FALSE))))</f>
        <v>28</v>
      </c>
      <c r="P66" s="17">
        <f>IF(OR(Table1[[#This Row],[Rank]]="Cancelled",Table1[[#This Row],[Rank]]&gt;64),1,VLOOKUP(Table1[[#This Row],[GenderCount]],'Ranking Values'!E:F,2,FALSE))</f>
        <v>0.6</v>
      </c>
      <c r="Q66" s="18">
        <f>Table1[[#This Row],[Ranking.Points]]*Table1[[#This Row],[Mulitplier]]*Table1[[#This Row],[NI.Mult]]</f>
        <v>16.8</v>
      </c>
    </row>
    <row r="67" spans="1:17" x14ac:dyDescent="0.25">
      <c r="A67" s="19" t="s">
        <v>354</v>
      </c>
      <c r="B67" s="19" t="s">
        <v>355</v>
      </c>
      <c r="C67" s="20">
        <v>2</v>
      </c>
      <c r="D67" s="12">
        <f>COUNTIFS(E:E,Table1[[#This Row],[EventDate]],G:G,Table1[[#This Row],[EventName]],H:H,Table1[[#This Row],[Category]],I:I,Table1[[#This Row],[Weapon]],J:J,Table1[[#This Row],[Gender]])</f>
        <v>3</v>
      </c>
      <c r="E67" s="22">
        <v>44269</v>
      </c>
      <c r="F67" s="23" t="s">
        <v>385</v>
      </c>
      <c r="G67" s="10" t="s">
        <v>284</v>
      </c>
      <c r="H67" s="19" t="s">
        <v>285</v>
      </c>
      <c r="I67" s="19" t="s">
        <v>288</v>
      </c>
      <c r="J67" s="15" t="str">
        <f>VLOOKUP(Table1[[#This Row],[LastName]]&amp;"."&amp;Table1[[#This Row],[FirstName]],Fencers!C:H,6,FALSE)</f>
        <v>Women</v>
      </c>
      <c r="K67" s="24" t="str">
        <f>VLOOKUP(Table1[[#This Row],[LastName]]&amp;"."&amp;Table1[[#This Row],[FirstName]],Fencers!C:G,4,FALSE)</f>
        <v>TPFC</v>
      </c>
      <c r="L67" s="28">
        <v>0</v>
      </c>
      <c r="M67" s="12">
        <f>COUNTIFS(A:A,Table1[[#This Row],[LastName]],B:B,Table1[[#This Row],[FirstName]],F:F,"S",H:H,Table1[[#This Row],[Category]],I:I,Table1[[#This Row],[Weapon]])</f>
        <v>1</v>
      </c>
      <c r="N67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7" s="17">
        <f>IF(Table1[[#This Row],[Rank]]="Cancelled",1,IF(Table1[[#This Row],[Rank]]&gt;64,0,IF(L67=0,VLOOKUP(C67,'Ranking Values'!A:C,2,FALSE),VLOOKUP(C67,'Ranking Values'!A:C,3,FALSE))))</f>
        <v>23</v>
      </c>
      <c r="P67" s="17">
        <f>IF(OR(Table1[[#This Row],[Rank]]="Cancelled",Table1[[#This Row],[Rank]]&gt;64),1,VLOOKUP(Table1[[#This Row],[GenderCount]],'Ranking Values'!E:F,2,FALSE))</f>
        <v>0.6</v>
      </c>
      <c r="Q67" s="18">
        <f>Table1[[#This Row],[Ranking.Points]]*Table1[[#This Row],[Mulitplier]]*Table1[[#This Row],[NI.Mult]]</f>
        <v>13.799999999999999</v>
      </c>
    </row>
    <row r="68" spans="1:17" x14ac:dyDescent="0.25">
      <c r="A68" s="19" t="s">
        <v>356</v>
      </c>
      <c r="B68" s="19" t="s">
        <v>357</v>
      </c>
      <c r="C68" s="20">
        <v>3</v>
      </c>
      <c r="D68" s="12">
        <f>COUNTIFS(E:E,Table1[[#This Row],[EventDate]],G:G,Table1[[#This Row],[EventName]],H:H,Table1[[#This Row],[Category]],I:I,Table1[[#This Row],[Weapon]],J:J,Table1[[#This Row],[Gender]])</f>
        <v>3</v>
      </c>
      <c r="E68" s="22">
        <v>44269</v>
      </c>
      <c r="F68" s="23" t="s">
        <v>385</v>
      </c>
      <c r="G68" s="10" t="s">
        <v>284</v>
      </c>
      <c r="H68" s="19" t="s">
        <v>285</v>
      </c>
      <c r="I68" s="19" t="s">
        <v>288</v>
      </c>
      <c r="J68" s="15" t="str">
        <f>VLOOKUP(Table1[[#This Row],[LastName]]&amp;"."&amp;Table1[[#This Row],[FirstName]],Fencers!C:H,6,FALSE)</f>
        <v>Women</v>
      </c>
      <c r="K68" s="24" t="str">
        <f>VLOOKUP(Table1[[#This Row],[LastName]]&amp;"."&amp;Table1[[#This Row],[FirstName]],Fencers!C:G,4,FALSE)</f>
        <v>TPFC</v>
      </c>
      <c r="L68" s="28">
        <v>0</v>
      </c>
      <c r="M68" s="12">
        <f>COUNTIFS(A:A,Table1[[#This Row],[LastName]],B:B,Table1[[#This Row],[FirstName]],F:F,"S",H:H,Table1[[#This Row],[Category]],I:I,Table1[[#This Row],[Weapon]])</f>
        <v>1</v>
      </c>
      <c r="N68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8" s="17">
        <f>IF(Table1[[#This Row],[Rank]]="Cancelled",1,IF(Table1[[#This Row],[Rank]]&gt;64,0,IF(L68=0,VLOOKUP(C68,'Ranking Values'!A:C,2,FALSE),VLOOKUP(C68,'Ranking Values'!A:C,3,FALSE))))</f>
        <v>18</v>
      </c>
      <c r="P68" s="17">
        <f>IF(OR(Table1[[#This Row],[Rank]]="Cancelled",Table1[[#This Row],[Rank]]&gt;64),1,VLOOKUP(Table1[[#This Row],[GenderCount]],'Ranking Values'!E:F,2,FALSE))</f>
        <v>0.6</v>
      </c>
      <c r="Q68" s="18">
        <f>Table1[[#This Row],[Ranking.Points]]*Table1[[#This Row],[Mulitplier]]*Table1[[#This Row],[NI.Mult]]</f>
        <v>10.799999999999999</v>
      </c>
    </row>
    <row r="69" spans="1:17" x14ac:dyDescent="0.25">
      <c r="A69" s="19" t="s">
        <v>107</v>
      </c>
      <c r="B69" s="19" t="s">
        <v>143</v>
      </c>
      <c r="C69" s="20">
        <v>1</v>
      </c>
      <c r="D69" s="12">
        <f>COUNTIFS(E:E,Table1[[#This Row],[EventDate]],G:G,Table1[[#This Row],[EventName]],H:H,Table1[[#This Row],[Category]],I:I,Table1[[#This Row],[Weapon]],J:J,Table1[[#This Row],[Gender]])</f>
        <v>9</v>
      </c>
      <c r="E69" s="22">
        <v>44269</v>
      </c>
      <c r="F69" s="23" t="s">
        <v>385</v>
      </c>
      <c r="G69" s="10" t="s">
        <v>284</v>
      </c>
      <c r="H69" s="19" t="s">
        <v>285</v>
      </c>
      <c r="I69" s="19" t="s">
        <v>286</v>
      </c>
      <c r="J69" s="15" t="str">
        <f>VLOOKUP(Table1[[#This Row],[LastName]]&amp;"."&amp;Table1[[#This Row],[FirstName]],Fencers!C:H,6,FALSE)</f>
        <v>Men</v>
      </c>
      <c r="K69" s="24" t="str">
        <f>VLOOKUP(Table1[[#This Row],[LastName]]&amp;"."&amp;Table1[[#This Row],[FirstName]],Fencers!C:G,4,FALSE)</f>
        <v>ASC</v>
      </c>
      <c r="L69" s="28">
        <v>0</v>
      </c>
      <c r="M69" s="12">
        <f>COUNTIFS(A:A,Table1[[#This Row],[LastName]],B:B,Table1[[#This Row],[FirstName]],F:F,"S",H:H,Table1[[#This Row],[Category]],I:I,Table1[[#This Row],[Weapon]])</f>
        <v>3</v>
      </c>
      <c r="N69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9" s="17">
        <f>IF(Table1[[#This Row],[Rank]]="Cancelled",1,IF(Table1[[#This Row],[Rank]]&gt;64,0,IF(L69=0,VLOOKUP(C69,'Ranking Values'!A:C,2,FALSE),VLOOKUP(C69,'Ranking Values'!A:C,3,FALSE))))</f>
        <v>28</v>
      </c>
      <c r="P69" s="17">
        <f>IF(OR(Table1[[#This Row],[Rank]]="Cancelled",Table1[[#This Row],[Rank]]&gt;64),1,VLOOKUP(Table1[[#This Row],[GenderCount]],'Ranking Values'!E:F,2,FALSE))</f>
        <v>1</v>
      </c>
      <c r="Q69" s="18">
        <f>Table1[[#This Row],[Ranking.Points]]*Table1[[#This Row],[Mulitplier]]*Table1[[#This Row],[NI.Mult]]</f>
        <v>28</v>
      </c>
    </row>
    <row r="70" spans="1:17" x14ac:dyDescent="0.25">
      <c r="A70" s="19" t="s">
        <v>84</v>
      </c>
      <c r="B70" s="19" t="s">
        <v>86</v>
      </c>
      <c r="C70" s="20">
        <v>2</v>
      </c>
      <c r="D70" s="12">
        <f>COUNTIFS(E:E,Table1[[#This Row],[EventDate]],G:G,Table1[[#This Row],[EventName]],H:H,Table1[[#This Row],[Category]],I:I,Table1[[#This Row],[Weapon]],J:J,Table1[[#This Row],[Gender]])</f>
        <v>9</v>
      </c>
      <c r="E70" s="22">
        <v>44269</v>
      </c>
      <c r="F70" s="23" t="s">
        <v>385</v>
      </c>
      <c r="G70" s="10" t="s">
        <v>284</v>
      </c>
      <c r="H70" s="19" t="s">
        <v>285</v>
      </c>
      <c r="I70" s="19" t="s">
        <v>286</v>
      </c>
      <c r="J70" s="15" t="str">
        <f>VLOOKUP(Table1[[#This Row],[LastName]]&amp;"."&amp;Table1[[#This Row],[FirstName]],Fencers!C:H,6,FALSE)</f>
        <v>Men</v>
      </c>
      <c r="K70" s="24" t="str">
        <f>VLOOKUP(Table1[[#This Row],[LastName]]&amp;"."&amp;Table1[[#This Row],[FirstName]],Fencers!C:G,4,FALSE)</f>
        <v>AHFC</v>
      </c>
      <c r="L70" s="28">
        <v>0</v>
      </c>
      <c r="M70" s="12">
        <f>COUNTIFS(A:A,Table1[[#This Row],[LastName]],B:B,Table1[[#This Row],[FirstName]],F:F,"S",H:H,Table1[[#This Row],[Category]],I:I,Table1[[#This Row],[Weapon]])</f>
        <v>3</v>
      </c>
      <c r="N70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70" s="17">
        <f>IF(Table1[[#This Row],[Rank]]="Cancelled",1,IF(Table1[[#This Row],[Rank]]&gt;64,0,IF(L70=0,VLOOKUP(C70,'Ranking Values'!A:C,2,FALSE),VLOOKUP(C70,'Ranking Values'!A:C,3,FALSE))))</f>
        <v>23</v>
      </c>
      <c r="P70" s="17">
        <f>IF(OR(Table1[[#This Row],[Rank]]="Cancelled",Table1[[#This Row],[Rank]]&gt;64),1,VLOOKUP(Table1[[#This Row],[GenderCount]],'Ranking Values'!E:F,2,FALSE))</f>
        <v>1</v>
      </c>
      <c r="Q70" s="18">
        <f>Table1[[#This Row],[Ranking.Points]]*Table1[[#This Row],[Mulitplier]]*Table1[[#This Row],[NI.Mult]]</f>
        <v>23</v>
      </c>
    </row>
    <row r="71" spans="1:17" x14ac:dyDescent="0.25">
      <c r="A71" s="19" t="s">
        <v>267</v>
      </c>
      <c r="B71" s="19" t="s">
        <v>47</v>
      </c>
      <c r="C71" s="20">
        <v>3</v>
      </c>
      <c r="D71" s="12">
        <f>COUNTIFS(E:E,Table1[[#This Row],[EventDate]],G:G,Table1[[#This Row],[EventName]],H:H,Table1[[#This Row],[Category]],I:I,Table1[[#This Row],[Weapon]],J:J,Table1[[#This Row],[Gender]])</f>
        <v>9</v>
      </c>
      <c r="E71" s="22">
        <v>44269</v>
      </c>
      <c r="F71" s="23" t="s">
        <v>385</v>
      </c>
      <c r="G71" s="10" t="s">
        <v>284</v>
      </c>
      <c r="H71" s="19" t="s">
        <v>285</v>
      </c>
      <c r="I71" s="19" t="s">
        <v>286</v>
      </c>
      <c r="J71" s="15" t="str">
        <f>VLOOKUP(Table1[[#This Row],[LastName]]&amp;"."&amp;Table1[[#This Row],[FirstName]],Fencers!C:H,6,FALSE)</f>
        <v>Men</v>
      </c>
      <c r="K71" s="24" t="str">
        <f>VLOOKUP(Table1[[#This Row],[LastName]]&amp;"."&amp;Table1[[#This Row],[FirstName]],Fencers!C:G,4,FALSE)</f>
        <v>CSFC</v>
      </c>
      <c r="L71" s="28">
        <v>0</v>
      </c>
      <c r="M71" s="12">
        <f>COUNTIFS(A:A,Table1[[#This Row],[LastName]],B:B,Table1[[#This Row],[FirstName]],F:F,"S",H:H,Table1[[#This Row],[Category]],I:I,Table1[[#This Row],[Weapon]])</f>
        <v>1</v>
      </c>
      <c r="N71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71" s="17">
        <f>IF(Table1[[#This Row],[Rank]]="Cancelled",1,IF(Table1[[#This Row],[Rank]]&gt;64,0,IF(L71=0,VLOOKUP(C71,'Ranking Values'!A:C,2,FALSE),VLOOKUP(C71,'Ranking Values'!A:C,3,FALSE))))</f>
        <v>18</v>
      </c>
      <c r="P71" s="17">
        <f>IF(OR(Table1[[#This Row],[Rank]]="Cancelled",Table1[[#This Row],[Rank]]&gt;64),1,VLOOKUP(Table1[[#This Row],[GenderCount]],'Ranking Values'!E:F,2,FALSE))</f>
        <v>1</v>
      </c>
      <c r="Q71" s="18">
        <f>Table1[[#This Row],[Ranking.Points]]*Table1[[#This Row],[Mulitplier]]*Table1[[#This Row],[NI.Mult]]</f>
        <v>18</v>
      </c>
    </row>
    <row r="72" spans="1:17" x14ac:dyDescent="0.25">
      <c r="A72" s="19" t="s">
        <v>61</v>
      </c>
      <c r="B72" s="19" t="s">
        <v>65</v>
      </c>
      <c r="C72" s="20">
        <v>3</v>
      </c>
      <c r="D72" s="12">
        <f>COUNTIFS(E:E,Table1[[#This Row],[EventDate]],G:G,Table1[[#This Row],[EventName]],H:H,Table1[[#This Row],[Category]],I:I,Table1[[#This Row],[Weapon]],J:J,Table1[[#This Row],[Gender]])</f>
        <v>9</v>
      </c>
      <c r="E72" s="22">
        <v>44269</v>
      </c>
      <c r="F72" s="23" t="s">
        <v>385</v>
      </c>
      <c r="G72" s="10" t="s">
        <v>284</v>
      </c>
      <c r="H72" s="19" t="s">
        <v>285</v>
      </c>
      <c r="I72" s="19" t="s">
        <v>286</v>
      </c>
      <c r="J72" s="15" t="str">
        <f>VLOOKUP(Table1[[#This Row],[LastName]]&amp;"."&amp;Table1[[#This Row],[FirstName]],Fencers!C:H,6,FALSE)</f>
        <v>Men</v>
      </c>
      <c r="K72" s="24" t="str">
        <f>VLOOKUP(Table1[[#This Row],[LastName]]&amp;"."&amp;Table1[[#This Row],[FirstName]],Fencers!C:G,4,FALSE)</f>
        <v>CSFC</v>
      </c>
      <c r="L72" s="28">
        <v>0</v>
      </c>
      <c r="M72" s="12">
        <f>COUNTIFS(A:A,Table1[[#This Row],[LastName]],B:B,Table1[[#This Row],[FirstName]],F:F,"S",H:H,Table1[[#This Row],[Category]],I:I,Table1[[#This Row],[Weapon]])</f>
        <v>2</v>
      </c>
      <c r="N72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72" s="17">
        <f>IF(Table1[[#This Row],[Rank]]="Cancelled",1,IF(Table1[[#This Row],[Rank]]&gt;64,0,IF(L72=0,VLOOKUP(C72,'Ranking Values'!A:C,2,FALSE),VLOOKUP(C72,'Ranking Values'!A:C,3,FALSE))))</f>
        <v>18</v>
      </c>
      <c r="P72" s="17">
        <f>IF(OR(Table1[[#This Row],[Rank]]="Cancelled",Table1[[#This Row],[Rank]]&gt;64),1,VLOOKUP(Table1[[#This Row],[GenderCount]],'Ranking Values'!E:F,2,FALSE))</f>
        <v>1</v>
      </c>
      <c r="Q72" s="18">
        <f>Table1[[#This Row],[Ranking.Points]]*Table1[[#This Row],[Mulitplier]]*Table1[[#This Row],[NI.Mult]]</f>
        <v>18</v>
      </c>
    </row>
    <row r="73" spans="1:17" x14ac:dyDescent="0.25">
      <c r="A73" s="19" t="s">
        <v>350</v>
      </c>
      <c r="B73" s="19" t="s">
        <v>351</v>
      </c>
      <c r="C73" s="20">
        <v>5</v>
      </c>
      <c r="D73" s="12">
        <f>COUNTIFS(E:E,Table1[[#This Row],[EventDate]],G:G,Table1[[#This Row],[EventName]],H:H,Table1[[#This Row],[Category]],I:I,Table1[[#This Row],[Weapon]],J:J,Table1[[#This Row],[Gender]])</f>
        <v>9</v>
      </c>
      <c r="E73" s="22">
        <v>44269</v>
      </c>
      <c r="F73" s="23" t="s">
        <v>385</v>
      </c>
      <c r="G73" s="10" t="s">
        <v>284</v>
      </c>
      <c r="H73" s="19" t="s">
        <v>285</v>
      </c>
      <c r="I73" s="19" t="s">
        <v>286</v>
      </c>
      <c r="J73" s="15" t="str">
        <f>VLOOKUP(Table1[[#This Row],[LastName]]&amp;"."&amp;Table1[[#This Row],[FirstName]],Fencers!C:H,6,FALSE)</f>
        <v>Men</v>
      </c>
      <c r="K73" s="24" t="str">
        <f>VLOOKUP(Table1[[#This Row],[LastName]]&amp;"."&amp;Table1[[#This Row],[FirstName]],Fencers!C:G,4,FALSE)</f>
        <v>CSFC</v>
      </c>
      <c r="L73" s="28">
        <v>0</v>
      </c>
      <c r="M73" s="12">
        <f>COUNTIFS(A:A,Table1[[#This Row],[LastName]],B:B,Table1[[#This Row],[FirstName]],F:F,"S",H:H,Table1[[#This Row],[Category]],I:I,Table1[[#This Row],[Weapon]])</f>
        <v>2</v>
      </c>
      <c r="N73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73" s="17">
        <f>IF(Table1[[#This Row],[Rank]]="Cancelled",1,IF(Table1[[#This Row],[Rank]]&gt;64,0,IF(L73=0,VLOOKUP(C73,'Ranking Values'!A:C,2,FALSE),VLOOKUP(C73,'Ranking Values'!A:C,3,FALSE))))</f>
        <v>12</v>
      </c>
      <c r="P73" s="17">
        <f>IF(OR(Table1[[#This Row],[Rank]]="Cancelled",Table1[[#This Row],[Rank]]&gt;64),1,VLOOKUP(Table1[[#This Row],[GenderCount]],'Ranking Values'!E:F,2,FALSE))</f>
        <v>1</v>
      </c>
      <c r="Q73" s="18">
        <f>Table1[[#This Row],[Ranking.Points]]*Table1[[#This Row],[Mulitplier]]*Table1[[#This Row],[NI.Mult]]</f>
        <v>12</v>
      </c>
    </row>
    <row r="74" spans="1:17" x14ac:dyDescent="0.25">
      <c r="A74" s="19" t="s">
        <v>105</v>
      </c>
      <c r="B74" s="19" t="s">
        <v>111</v>
      </c>
      <c r="C74" s="20">
        <v>6</v>
      </c>
      <c r="D74" s="12">
        <f>COUNTIFS(E:E,Table1[[#This Row],[EventDate]],G:G,Table1[[#This Row],[EventName]],H:H,Table1[[#This Row],[Category]],I:I,Table1[[#This Row],[Weapon]],J:J,Table1[[#This Row],[Gender]])</f>
        <v>9</v>
      </c>
      <c r="E74" s="22">
        <v>44269</v>
      </c>
      <c r="F74" s="23" t="s">
        <v>385</v>
      </c>
      <c r="G74" s="10" t="s">
        <v>284</v>
      </c>
      <c r="H74" s="19" t="s">
        <v>285</v>
      </c>
      <c r="I74" s="19" t="s">
        <v>286</v>
      </c>
      <c r="J74" s="15" t="str">
        <f>VLOOKUP(Table1[[#This Row],[LastName]]&amp;"."&amp;Table1[[#This Row],[FirstName]],Fencers!C:H,6,FALSE)</f>
        <v>Men</v>
      </c>
      <c r="K74" s="24" t="str">
        <f>VLOOKUP(Table1[[#This Row],[LastName]]&amp;"."&amp;Table1[[#This Row],[FirstName]],Fencers!C:G,4,FALSE)</f>
        <v>ASC</v>
      </c>
      <c r="L74" s="28">
        <v>0</v>
      </c>
      <c r="M74" s="12">
        <f>COUNTIFS(A:A,Table1[[#This Row],[LastName]],B:B,Table1[[#This Row],[FirstName]],F:F,"S",H:H,Table1[[#This Row],[Category]],I:I,Table1[[#This Row],[Weapon]])</f>
        <v>2</v>
      </c>
      <c r="N74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74" s="17">
        <f>IF(Table1[[#This Row],[Rank]]="Cancelled",1,IF(Table1[[#This Row],[Rank]]&gt;64,0,IF(L74=0,VLOOKUP(C74,'Ranking Values'!A:C,2,FALSE),VLOOKUP(C74,'Ranking Values'!A:C,3,FALSE))))</f>
        <v>12</v>
      </c>
      <c r="P74" s="17">
        <f>IF(OR(Table1[[#This Row],[Rank]]="Cancelled",Table1[[#This Row],[Rank]]&gt;64),1,VLOOKUP(Table1[[#This Row],[GenderCount]],'Ranking Values'!E:F,2,FALSE))</f>
        <v>1</v>
      </c>
      <c r="Q74" s="18">
        <f>Table1[[#This Row],[Ranking.Points]]*Table1[[#This Row],[Mulitplier]]*Table1[[#This Row],[NI.Mult]]</f>
        <v>12</v>
      </c>
    </row>
    <row r="75" spans="1:17" x14ac:dyDescent="0.25">
      <c r="A75" s="19" t="s">
        <v>150</v>
      </c>
      <c r="B75" s="19" t="s">
        <v>156</v>
      </c>
      <c r="C75" s="20">
        <v>7</v>
      </c>
      <c r="D75" s="12">
        <f>COUNTIFS(E:E,Table1[[#This Row],[EventDate]],G:G,Table1[[#This Row],[EventName]],H:H,Table1[[#This Row],[Category]],I:I,Table1[[#This Row],[Weapon]],J:J,Table1[[#This Row],[Gender]])</f>
        <v>9</v>
      </c>
      <c r="E75" s="22">
        <v>44269</v>
      </c>
      <c r="F75" s="23" t="s">
        <v>385</v>
      </c>
      <c r="G75" s="10" t="s">
        <v>284</v>
      </c>
      <c r="H75" s="19" t="s">
        <v>285</v>
      </c>
      <c r="I75" s="19" t="s">
        <v>286</v>
      </c>
      <c r="J75" s="15" t="str">
        <f>VLOOKUP(Table1[[#This Row],[LastName]]&amp;"."&amp;Table1[[#This Row],[FirstName]],Fencers!C:H,6,FALSE)</f>
        <v>Men</v>
      </c>
      <c r="K75" s="24" t="str">
        <f>VLOOKUP(Table1[[#This Row],[LastName]]&amp;"."&amp;Table1[[#This Row],[FirstName]],Fencers!C:G,4,FALSE)</f>
        <v>ASC</v>
      </c>
      <c r="L75" s="28">
        <v>0</v>
      </c>
      <c r="M75" s="12">
        <f>COUNTIFS(A:A,Table1[[#This Row],[LastName]],B:B,Table1[[#This Row],[FirstName]],F:F,"S",H:H,Table1[[#This Row],[Category]],I:I,Table1[[#This Row],[Weapon]])</f>
        <v>2</v>
      </c>
      <c r="N75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75" s="17">
        <f>IF(Table1[[#This Row],[Rank]]="Cancelled",1,IF(Table1[[#This Row],[Rank]]&gt;64,0,IF(L75=0,VLOOKUP(C75,'Ranking Values'!A:C,2,FALSE),VLOOKUP(C75,'Ranking Values'!A:C,3,FALSE))))</f>
        <v>12</v>
      </c>
      <c r="P75" s="17">
        <f>IF(OR(Table1[[#This Row],[Rank]]="Cancelled",Table1[[#This Row],[Rank]]&gt;64),1,VLOOKUP(Table1[[#This Row],[GenderCount]],'Ranking Values'!E:F,2,FALSE))</f>
        <v>1</v>
      </c>
      <c r="Q75" s="18">
        <f>Table1[[#This Row],[Ranking.Points]]*Table1[[#This Row],[Mulitplier]]*Table1[[#This Row],[NI.Mult]]</f>
        <v>12</v>
      </c>
    </row>
    <row r="76" spans="1:17" x14ac:dyDescent="0.25">
      <c r="A76" s="19" t="s">
        <v>350</v>
      </c>
      <c r="B76" s="19" t="s">
        <v>352</v>
      </c>
      <c r="C76" s="20">
        <v>8</v>
      </c>
      <c r="D76" s="12">
        <f>COUNTIFS(E:E,Table1[[#This Row],[EventDate]],G:G,Table1[[#This Row],[EventName]],H:H,Table1[[#This Row],[Category]],I:I,Table1[[#This Row],[Weapon]],J:J,Table1[[#This Row],[Gender]])</f>
        <v>9</v>
      </c>
      <c r="E76" s="22">
        <v>44269</v>
      </c>
      <c r="F76" s="23" t="s">
        <v>385</v>
      </c>
      <c r="G76" s="10" t="s">
        <v>284</v>
      </c>
      <c r="H76" s="19" t="s">
        <v>285</v>
      </c>
      <c r="I76" s="19" t="s">
        <v>286</v>
      </c>
      <c r="J76" s="15" t="str">
        <f>VLOOKUP(Table1[[#This Row],[LastName]]&amp;"."&amp;Table1[[#This Row],[FirstName]],Fencers!C:H,6,FALSE)</f>
        <v>Men</v>
      </c>
      <c r="K76" s="24" t="str">
        <f>VLOOKUP(Table1[[#This Row],[LastName]]&amp;"."&amp;Table1[[#This Row],[FirstName]],Fencers!C:G,4,FALSE)</f>
        <v>CSFC</v>
      </c>
      <c r="L76" s="28">
        <v>0</v>
      </c>
      <c r="M76" s="12">
        <f>COUNTIFS(A:A,Table1[[#This Row],[LastName]],B:B,Table1[[#This Row],[FirstName]],F:F,"S",H:H,Table1[[#This Row],[Category]],I:I,Table1[[#This Row],[Weapon]])</f>
        <v>2</v>
      </c>
      <c r="N76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76" s="17">
        <f>IF(Table1[[#This Row],[Rank]]="Cancelled",1,IF(Table1[[#This Row],[Rank]]&gt;64,0,IF(L76=0,VLOOKUP(C76,'Ranking Values'!A:C,2,FALSE),VLOOKUP(C76,'Ranking Values'!A:C,3,FALSE))))</f>
        <v>12</v>
      </c>
      <c r="P76" s="17">
        <f>IF(OR(Table1[[#This Row],[Rank]]="Cancelled",Table1[[#This Row],[Rank]]&gt;64),1,VLOOKUP(Table1[[#This Row],[GenderCount]],'Ranking Values'!E:F,2,FALSE))</f>
        <v>1</v>
      </c>
      <c r="Q76" s="18">
        <f>Table1[[#This Row],[Ranking.Points]]*Table1[[#This Row],[Mulitplier]]*Table1[[#This Row],[NI.Mult]]</f>
        <v>12</v>
      </c>
    </row>
    <row r="77" spans="1:17" x14ac:dyDescent="0.25">
      <c r="A77" s="19" t="s">
        <v>209</v>
      </c>
      <c r="B77" s="19" t="s">
        <v>210</v>
      </c>
      <c r="C77" s="20">
        <v>9</v>
      </c>
      <c r="D77" s="12">
        <f>COUNTIFS(E:E,Table1[[#This Row],[EventDate]],G:G,Table1[[#This Row],[EventName]],H:H,Table1[[#This Row],[Category]],I:I,Table1[[#This Row],[Weapon]],J:J,Table1[[#This Row],[Gender]])</f>
        <v>9</v>
      </c>
      <c r="E77" s="22">
        <v>44269</v>
      </c>
      <c r="F77" s="23" t="s">
        <v>385</v>
      </c>
      <c r="G77" s="10" t="s">
        <v>284</v>
      </c>
      <c r="H77" s="19" t="s">
        <v>285</v>
      </c>
      <c r="I77" s="19" t="s">
        <v>286</v>
      </c>
      <c r="J77" s="15" t="str">
        <f>VLOOKUP(Table1[[#This Row],[LastName]]&amp;"."&amp;Table1[[#This Row],[FirstName]],Fencers!C:H,6,FALSE)</f>
        <v>Men</v>
      </c>
      <c r="K77" s="24" t="str">
        <f>VLOOKUP(Table1[[#This Row],[LastName]]&amp;"."&amp;Table1[[#This Row],[FirstName]],Fencers!C:G,4,FALSE)</f>
        <v>ASC</v>
      </c>
      <c r="L77" s="28">
        <v>0</v>
      </c>
      <c r="M77" s="12">
        <f>COUNTIFS(A:A,Table1[[#This Row],[LastName]],B:B,Table1[[#This Row],[FirstName]],F:F,"S",H:H,Table1[[#This Row],[Category]],I:I,Table1[[#This Row],[Weapon]])</f>
        <v>3</v>
      </c>
      <c r="N77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77" s="17">
        <f>IF(Table1[[#This Row],[Rank]]="Cancelled",1,IF(Table1[[#This Row],[Rank]]&gt;64,0,IF(L77=0,VLOOKUP(C77,'Ranking Values'!A:C,2,FALSE),VLOOKUP(C77,'Ranking Values'!A:C,3,FALSE))))</f>
        <v>7</v>
      </c>
      <c r="P77" s="17">
        <f>IF(OR(Table1[[#This Row],[Rank]]="Cancelled",Table1[[#This Row],[Rank]]&gt;64),1,VLOOKUP(Table1[[#This Row],[GenderCount]],'Ranking Values'!E:F,2,FALSE))</f>
        <v>1</v>
      </c>
      <c r="Q77" s="18">
        <f>Table1[[#This Row],[Ranking.Points]]*Table1[[#This Row],[Mulitplier]]*Table1[[#This Row],[NI.Mult]]</f>
        <v>7</v>
      </c>
    </row>
    <row r="78" spans="1:17" x14ac:dyDescent="0.25">
      <c r="A78" s="19" t="s">
        <v>97</v>
      </c>
      <c r="B78" s="19" t="s">
        <v>101</v>
      </c>
      <c r="C78" s="20">
        <v>1</v>
      </c>
      <c r="D78" s="12">
        <f>COUNTIFS(E:E,Table1[[#This Row],[EventDate]],G:G,Table1[[#This Row],[EventName]],H:H,Table1[[#This Row],[Category]],I:I,Table1[[#This Row],[Weapon]],J:J,Table1[[#This Row],[Gender]])</f>
        <v>2</v>
      </c>
      <c r="E78" s="22">
        <v>44269</v>
      </c>
      <c r="F78" s="23" t="s">
        <v>385</v>
      </c>
      <c r="G78" s="10" t="s">
        <v>284</v>
      </c>
      <c r="H78" s="19" t="s">
        <v>285</v>
      </c>
      <c r="I78" s="19" t="s">
        <v>286</v>
      </c>
      <c r="J78" s="15" t="str">
        <f>VLOOKUP(Table1[[#This Row],[LastName]]&amp;"."&amp;Table1[[#This Row],[FirstName]],Fencers!C:H,6,FALSE)</f>
        <v>Women</v>
      </c>
      <c r="K78" s="24" t="str">
        <f>VLOOKUP(Table1[[#This Row],[LastName]]&amp;"."&amp;Table1[[#This Row],[FirstName]],Fencers!C:G,4,FALSE)</f>
        <v>AHFC</v>
      </c>
      <c r="L78" s="28">
        <v>0</v>
      </c>
      <c r="M78" s="12">
        <f>COUNTIFS(A:A,Table1[[#This Row],[LastName]],B:B,Table1[[#This Row],[FirstName]],F:F,"S",H:H,Table1[[#This Row],[Category]],I:I,Table1[[#This Row],[Weapon]])</f>
        <v>3</v>
      </c>
      <c r="N78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78" s="17">
        <f>IF(Table1[[#This Row],[Rank]]="Cancelled",1,IF(Table1[[#This Row],[Rank]]&gt;64,0,IF(L78=0,VLOOKUP(C78,'Ranking Values'!A:C,2,FALSE),VLOOKUP(C78,'Ranking Values'!A:C,3,FALSE))))</f>
        <v>28</v>
      </c>
      <c r="P78" s="17">
        <f>IF(OR(Table1[[#This Row],[Rank]]="Cancelled",Table1[[#This Row],[Rank]]&gt;64),1,VLOOKUP(Table1[[#This Row],[GenderCount]],'Ranking Values'!E:F,2,FALSE))</f>
        <v>0.4</v>
      </c>
      <c r="Q78" s="18">
        <f>Table1[[#This Row],[Ranking.Points]]*Table1[[#This Row],[Mulitplier]]*Table1[[#This Row],[NI.Mult]]</f>
        <v>11.200000000000001</v>
      </c>
    </row>
    <row r="79" spans="1:17" x14ac:dyDescent="0.25">
      <c r="A79" s="19" t="s">
        <v>123</v>
      </c>
      <c r="B79" s="19" t="s">
        <v>136</v>
      </c>
      <c r="C79" s="20">
        <v>2</v>
      </c>
      <c r="D79" s="12">
        <f>COUNTIFS(E:E,Table1[[#This Row],[EventDate]],G:G,Table1[[#This Row],[EventName]],H:H,Table1[[#This Row],[Category]],I:I,Table1[[#This Row],[Weapon]],J:J,Table1[[#This Row],[Gender]])</f>
        <v>2</v>
      </c>
      <c r="E79" s="22">
        <v>44269</v>
      </c>
      <c r="F79" s="23" t="s">
        <v>385</v>
      </c>
      <c r="G79" s="10" t="s">
        <v>284</v>
      </c>
      <c r="H79" s="19" t="s">
        <v>285</v>
      </c>
      <c r="I79" s="19" t="s">
        <v>286</v>
      </c>
      <c r="J79" s="15" t="str">
        <f>VLOOKUP(Table1[[#This Row],[LastName]]&amp;"."&amp;Table1[[#This Row],[FirstName]],Fencers!C:H,6,FALSE)</f>
        <v>Women</v>
      </c>
      <c r="K79" s="24" t="str">
        <f>VLOOKUP(Table1[[#This Row],[LastName]]&amp;"."&amp;Table1[[#This Row],[FirstName]],Fencers!C:G,4,FALSE)</f>
        <v>CSFC</v>
      </c>
      <c r="L79" s="28">
        <v>0</v>
      </c>
      <c r="M79" s="12">
        <f>COUNTIFS(A:A,Table1[[#This Row],[LastName]],B:B,Table1[[#This Row],[FirstName]],F:F,"S",H:H,Table1[[#This Row],[Category]],I:I,Table1[[#This Row],[Weapon]])</f>
        <v>3</v>
      </c>
      <c r="N79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79" s="17">
        <f>IF(Table1[[#This Row],[Rank]]="Cancelled",1,IF(Table1[[#This Row],[Rank]]&gt;64,0,IF(L79=0,VLOOKUP(C79,'Ranking Values'!A:C,2,FALSE),VLOOKUP(C79,'Ranking Values'!A:C,3,FALSE))))</f>
        <v>23</v>
      </c>
      <c r="P79" s="17">
        <f>IF(OR(Table1[[#This Row],[Rank]]="Cancelled",Table1[[#This Row],[Rank]]&gt;64),1,VLOOKUP(Table1[[#This Row],[GenderCount]],'Ranking Values'!E:F,2,FALSE))</f>
        <v>0.4</v>
      </c>
      <c r="Q79" s="18">
        <f>Table1[[#This Row],[Ranking.Points]]*Table1[[#This Row],[Mulitplier]]*Table1[[#This Row],[NI.Mult]]</f>
        <v>9.2000000000000011</v>
      </c>
    </row>
    <row r="80" spans="1:17" x14ac:dyDescent="0.25">
      <c r="A80" s="19" t="s">
        <v>19</v>
      </c>
      <c r="B80" s="19" t="s">
        <v>32</v>
      </c>
      <c r="C80" s="20">
        <v>1</v>
      </c>
      <c r="D80" s="12">
        <f>COUNTIFS(E:E,Table1[[#This Row],[EventDate]],G:G,Table1[[#This Row],[EventName]],H:H,Table1[[#This Row],[Category]],I:I,Table1[[#This Row],[Weapon]],J:J,Table1[[#This Row],[Gender]])</f>
        <v>8</v>
      </c>
      <c r="E80" s="22">
        <v>44276</v>
      </c>
      <c r="F80" s="23" t="s">
        <v>385</v>
      </c>
      <c r="G80" s="10" t="s">
        <v>284</v>
      </c>
      <c r="H80" s="19" t="s">
        <v>306</v>
      </c>
      <c r="I80" s="19" t="s">
        <v>288</v>
      </c>
      <c r="J80" s="15" t="str">
        <f>VLOOKUP(Table1[[#This Row],[LastName]]&amp;"."&amp;Table1[[#This Row],[FirstName]],Fencers!C:H,6,FALSE)</f>
        <v>Men</v>
      </c>
      <c r="K80" s="24" t="str">
        <f>VLOOKUP(Table1[[#This Row],[LastName]]&amp;"."&amp;Table1[[#This Row],[FirstName]],Fencers!C:G,4,FALSE)</f>
        <v>ASC</v>
      </c>
      <c r="L80" s="28">
        <v>0</v>
      </c>
      <c r="M80" s="12">
        <f>COUNTIFS(A:A,Table1[[#This Row],[LastName]],B:B,Table1[[#This Row],[FirstName]],F:F,"S",H:H,Table1[[#This Row],[Category]],I:I,Table1[[#This Row],[Weapon]])</f>
        <v>5</v>
      </c>
      <c r="N80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80" s="17">
        <f>IF(Table1[[#This Row],[Rank]]="Cancelled",1,IF(Table1[[#This Row],[Rank]]&gt;64,0,IF(L80=0,VLOOKUP(C80,'Ranking Values'!A:C,2,FALSE),VLOOKUP(C80,'Ranking Values'!A:C,3,FALSE))))</f>
        <v>28</v>
      </c>
      <c r="P80" s="17">
        <f>IF(OR(Table1[[#This Row],[Rank]]="Cancelled",Table1[[#This Row],[Rank]]&gt;64),1,VLOOKUP(Table1[[#This Row],[GenderCount]],'Ranking Values'!E:F,2,FALSE))</f>
        <v>1</v>
      </c>
      <c r="Q80" s="18">
        <f>Table1[[#This Row],[Ranking.Points]]*Table1[[#This Row],[Mulitplier]]*Table1[[#This Row],[NI.Mult]]</f>
        <v>28</v>
      </c>
    </row>
    <row r="81" spans="1:17" x14ac:dyDescent="0.25">
      <c r="A81" s="19" t="s">
        <v>57</v>
      </c>
      <c r="B81" s="19" t="s">
        <v>59</v>
      </c>
      <c r="C81" s="20">
        <v>2</v>
      </c>
      <c r="D81" s="12">
        <f>COUNTIFS(E:E,Table1[[#This Row],[EventDate]],G:G,Table1[[#This Row],[EventName]],H:H,Table1[[#This Row],[Category]],I:I,Table1[[#This Row],[Weapon]],J:J,Table1[[#This Row],[Gender]])</f>
        <v>8</v>
      </c>
      <c r="E81" s="22">
        <v>44276</v>
      </c>
      <c r="F81" s="23" t="s">
        <v>385</v>
      </c>
      <c r="G81" s="10" t="s">
        <v>284</v>
      </c>
      <c r="H81" s="19" t="s">
        <v>306</v>
      </c>
      <c r="I81" s="19" t="s">
        <v>288</v>
      </c>
      <c r="J81" s="15" t="str">
        <f>VLOOKUP(Table1[[#This Row],[LastName]]&amp;"."&amp;Table1[[#This Row],[FirstName]],Fencers!C:H,6,FALSE)</f>
        <v>Men</v>
      </c>
      <c r="K81" s="24" t="str">
        <f>VLOOKUP(Table1[[#This Row],[LastName]]&amp;"."&amp;Table1[[#This Row],[FirstName]],Fencers!C:G,4,FALSE)</f>
        <v>AHFC</v>
      </c>
      <c r="L81" s="28">
        <v>0</v>
      </c>
      <c r="M81" s="12">
        <f>COUNTIFS(A:A,Table1[[#This Row],[LastName]],B:B,Table1[[#This Row],[FirstName]],F:F,"S",H:H,Table1[[#This Row],[Category]],I:I,Table1[[#This Row],[Weapon]])</f>
        <v>3</v>
      </c>
      <c r="N81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81" s="17">
        <f>IF(Table1[[#This Row],[Rank]]="Cancelled",1,IF(Table1[[#This Row],[Rank]]&gt;64,0,IF(L81=0,VLOOKUP(C81,'Ranking Values'!A:C,2,FALSE),VLOOKUP(C81,'Ranking Values'!A:C,3,FALSE))))</f>
        <v>23</v>
      </c>
      <c r="P81" s="17">
        <f>IF(OR(Table1[[#This Row],[Rank]]="Cancelled",Table1[[#This Row],[Rank]]&gt;64),1,VLOOKUP(Table1[[#This Row],[GenderCount]],'Ranking Values'!E:F,2,FALSE))</f>
        <v>1</v>
      </c>
      <c r="Q81" s="18">
        <f>Table1[[#This Row],[Ranking.Points]]*Table1[[#This Row],[Mulitplier]]*Table1[[#This Row],[NI.Mult]]</f>
        <v>23</v>
      </c>
    </row>
    <row r="82" spans="1:17" x14ac:dyDescent="0.25">
      <c r="A82" s="19" t="s">
        <v>120</v>
      </c>
      <c r="B82" s="19" t="s">
        <v>133</v>
      </c>
      <c r="C82" s="20">
        <v>3</v>
      </c>
      <c r="D82" s="12">
        <f>COUNTIFS(E:E,Table1[[#This Row],[EventDate]],G:G,Table1[[#This Row],[EventName]],H:H,Table1[[#This Row],[Category]],I:I,Table1[[#This Row],[Weapon]],J:J,Table1[[#This Row],[Gender]])</f>
        <v>8</v>
      </c>
      <c r="E82" s="22">
        <v>44276</v>
      </c>
      <c r="F82" s="23" t="s">
        <v>385</v>
      </c>
      <c r="G82" s="10" t="s">
        <v>284</v>
      </c>
      <c r="H82" s="19" t="s">
        <v>306</v>
      </c>
      <c r="I82" s="19" t="s">
        <v>288</v>
      </c>
      <c r="J82" s="15" t="str">
        <f>VLOOKUP(Table1[[#This Row],[LastName]]&amp;"."&amp;Table1[[#This Row],[FirstName]],Fencers!C:H,6,FALSE)</f>
        <v>Men</v>
      </c>
      <c r="K82" s="24" t="str">
        <f>VLOOKUP(Table1[[#This Row],[LastName]]&amp;"."&amp;Table1[[#This Row],[FirstName]],Fencers!C:G,4,FALSE)</f>
        <v>ASC</v>
      </c>
      <c r="L82" s="28">
        <v>0</v>
      </c>
      <c r="M82" s="12">
        <f>COUNTIFS(A:A,Table1[[#This Row],[LastName]],B:B,Table1[[#This Row],[FirstName]],F:F,"S",H:H,Table1[[#This Row],[Category]],I:I,Table1[[#This Row],[Weapon]])</f>
        <v>4</v>
      </c>
      <c r="N82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82" s="17">
        <f>IF(Table1[[#This Row],[Rank]]="Cancelled",1,IF(Table1[[#This Row],[Rank]]&gt;64,0,IF(L82=0,VLOOKUP(C82,'Ranking Values'!A:C,2,FALSE),VLOOKUP(C82,'Ranking Values'!A:C,3,FALSE))))</f>
        <v>18</v>
      </c>
      <c r="P82" s="17">
        <f>IF(OR(Table1[[#This Row],[Rank]]="Cancelled",Table1[[#This Row],[Rank]]&gt;64),1,VLOOKUP(Table1[[#This Row],[GenderCount]],'Ranking Values'!E:F,2,FALSE))</f>
        <v>1</v>
      </c>
      <c r="Q82" s="18">
        <f>Table1[[#This Row],[Ranking.Points]]*Table1[[#This Row],[Mulitplier]]*Table1[[#This Row],[NI.Mult]]</f>
        <v>18</v>
      </c>
    </row>
    <row r="83" spans="1:17" x14ac:dyDescent="0.25">
      <c r="A83" s="19" t="s">
        <v>310</v>
      </c>
      <c r="B83" s="19" t="s">
        <v>311</v>
      </c>
      <c r="C83" s="20">
        <v>3</v>
      </c>
      <c r="D83" s="12">
        <f>COUNTIFS(E:E,Table1[[#This Row],[EventDate]],G:G,Table1[[#This Row],[EventName]],H:H,Table1[[#This Row],[Category]],I:I,Table1[[#This Row],[Weapon]],J:J,Table1[[#This Row],[Gender]])</f>
        <v>8</v>
      </c>
      <c r="E83" s="22">
        <v>44276</v>
      </c>
      <c r="F83" s="23" t="s">
        <v>385</v>
      </c>
      <c r="G83" s="10" t="s">
        <v>284</v>
      </c>
      <c r="H83" s="19" t="s">
        <v>306</v>
      </c>
      <c r="I83" s="19" t="s">
        <v>288</v>
      </c>
      <c r="J83" s="15" t="str">
        <f>VLOOKUP(Table1[[#This Row],[LastName]]&amp;"."&amp;Table1[[#This Row],[FirstName]],Fencers!C:H,6,FALSE)</f>
        <v>Men</v>
      </c>
      <c r="K83" s="24" t="str">
        <f>VLOOKUP(Table1[[#This Row],[LastName]]&amp;"."&amp;Table1[[#This Row],[FirstName]],Fencers!C:G,4,FALSE)</f>
        <v>ASC</v>
      </c>
      <c r="L83" s="28">
        <v>0</v>
      </c>
      <c r="M83" s="12">
        <f>COUNTIFS(A:A,Table1[[#This Row],[LastName]],B:B,Table1[[#This Row],[FirstName]],F:F,"S",H:H,Table1[[#This Row],[Category]],I:I,Table1[[#This Row],[Weapon]])</f>
        <v>3</v>
      </c>
      <c r="N83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83" s="17">
        <f>IF(Table1[[#This Row],[Rank]]="Cancelled",1,IF(Table1[[#This Row],[Rank]]&gt;64,0,IF(L83=0,VLOOKUP(C83,'Ranking Values'!A:C,2,FALSE),VLOOKUP(C83,'Ranking Values'!A:C,3,FALSE))))</f>
        <v>18</v>
      </c>
      <c r="P83" s="17">
        <f>IF(OR(Table1[[#This Row],[Rank]]="Cancelled",Table1[[#This Row],[Rank]]&gt;64),1,VLOOKUP(Table1[[#This Row],[GenderCount]],'Ranking Values'!E:F,2,FALSE))</f>
        <v>1</v>
      </c>
      <c r="Q83" s="18">
        <f>Table1[[#This Row],[Ranking.Points]]*Table1[[#This Row],[Mulitplier]]*Table1[[#This Row],[NI.Mult]]</f>
        <v>18</v>
      </c>
    </row>
    <row r="84" spans="1:17" x14ac:dyDescent="0.25">
      <c r="A84" s="19" t="s">
        <v>61</v>
      </c>
      <c r="B84" s="19" t="s">
        <v>63</v>
      </c>
      <c r="C84" s="20">
        <v>5</v>
      </c>
      <c r="D84" s="12">
        <f>COUNTIFS(E:E,Table1[[#This Row],[EventDate]],G:G,Table1[[#This Row],[EventName]],H:H,Table1[[#This Row],[Category]],I:I,Table1[[#This Row],[Weapon]],J:J,Table1[[#This Row],[Gender]])</f>
        <v>8</v>
      </c>
      <c r="E84" s="22">
        <v>44276</v>
      </c>
      <c r="F84" s="23" t="s">
        <v>385</v>
      </c>
      <c r="G84" s="10" t="s">
        <v>284</v>
      </c>
      <c r="H84" s="19" t="s">
        <v>306</v>
      </c>
      <c r="I84" s="19" t="s">
        <v>288</v>
      </c>
      <c r="J84" s="15" t="str">
        <f>VLOOKUP(Table1[[#This Row],[LastName]]&amp;"."&amp;Table1[[#This Row],[FirstName]],Fencers!C:H,6,FALSE)</f>
        <v>Men</v>
      </c>
      <c r="K84" s="24" t="str">
        <f>VLOOKUP(Table1[[#This Row],[LastName]]&amp;"."&amp;Table1[[#This Row],[FirstName]],Fencers!C:G,4,FALSE)</f>
        <v>CSFC</v>
      </c>
      <c r="L84" s="28">
        <v>0</v>
      </c>
      <c r="M84" s="12">
        <f>COUNTIFS(A:A,Table1[[#This Row],[LastName]],B:B,Table1[[#This Row],[FirstName]],F:F,"S",H:H,Table1[[#This Row],[Category]],I:I,Table1[[#This Row],[Weapon]])</f>
        <v>6</v>
      </c>
      <c r="N84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84" s="17">
        <f>IF(Table1[[#This Row],[Rank]]="Cancelled",1,IF(Table1[[#This Row],[Rank]]&gt;64,0,IF(L84=0,VLOOKUP(C84,'Ranking Values'!A:C,2,FALSE),VLOOKUP(C84,'Ranking Values'!A:C,3,FALSE))))</f>
        <v>12</v>
      </c>
      <c r="P84" s="17">
        <f>IF(OR(Table1[[#This Row],[Rank]]="Cancelled",Table1[[#This Row],[Rank]]&gt;64),1,VLOOKUP(Table1[[#This Row],[GenderCount]],'Ranking Values'!E:F,2,FALSE))</f>
        <v>1</v>
      </c>
      <c r="Q84" s="18">
        <f>Table1[[#This Row],[Ranking.Points]]*Table1[[#This Row],[Mulitplier]]*Table1[[#This Row],[NI.Mult]]</f>
        <v>12</v>
      </c>
    </row>
    <row r="85" spans="1:17" x14ac:dyDescent="0.25">
      <c r="A85" s="19" t="s">
        <v>78</v>
      </c>
      <c r="B85" s="19" t="s">
        <v>48</v>
      </c>
      <c r="C85" s="20">
        <v>6</v>
      </c>
      <c r="D85" s="12">
        <f>COUNTIFS(E:E,Table1[[#This Row],[EventDate]],G:G,Table1[[#This Row],[EventName]],H:H,Table1[[#This Row],[Category]],I:I,Table1[[#This Row],[Weapon]],J:J,Table1[[#This Row],[Gender]])</f>
        <v>8</v>
      </c>
      <c r="E85" s="22">
        <v>44276</v>
      </c>
      <c r="F85" s="23" t="s">
        <v>385</v>
      </c>
      <c r="G85" s="10" t="s">
        <v>284</v>
      </c>
      <c r="H85" s="19" t="s">
        <v>306</v>
      </c>
      <c r="I85" s="19" t="s">
        <v>288</v>
      </c>
      <c r="J85" s="15" t="str">
        <f>VLOOKUP(Table1[[#This Row],[LastName]]&amp;"."&amp;Table1[[#This Row],[FirstName]],Fencers!C:H,6,FALSE)</f>
        <v>Men</v>
      </c>
      <c r="K85" s="24" t="str">
        <f>VLOOKUP(Table1[[#This Row],[LastName]]&amp;"."&amp;Table1[[#This Row],[FirstName]],Fencers!C:G,4,FALSE)</f>
        <v>ASC</v>
      </c>
      <c r="L85" s="28">
        <v>0</v>
      </c>
      <c r="M85" s="12">
        <f>COUNTIFS(A:A,Table1[[#This Row],[LastName]],B:B,Table1[[#This Row],[FirstName]],F:F,"S",H:H,Table1[[#This Row],[Category]],I:I,Table1[[#This Row],[Weapon]])</f>
        <v>4</v>
      </c>
      <c r="N85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85" s="17">
        <f>IF(Table1[[#This Row],[Rank]]="Cancelled",1,IF(Table1[[#This Row],[Rank]]&gt;64,0,IF(L85=0,VLOOKUP(C85,'Ranking Values'!A:C,2,FALSE),VLOOKUP(C85,'Ranking Values'!A:C,3,FALSE))))</f>
        <v>12</v>
      </c>
      <c r="P85" s="17">
        <f>IF(OR(Table1[[#This Row],[Rank]]="Cancelled",Table1[[#This Row],[Rank]]&gt;64),1,VLOOKUP(Table1[[#This Row],[GenderCount]],'Ranking Values'!E:F,2,FALSE))</f>
        <v>1</v>
      </c>
      <c r="Q85" s="18">
        <f>Table1[[#This Row],[Ranking.Points]]*Table1[[#This Row],[Mulitplier]]*Table1[[#This Row],[NI.Mult]]</f>
        <v>12</v>
      </c>
    </row>
    <row r="86" spans="1:17" x14ac:dyDescent="0.25">
      <c r="A86" s="19" t="s">
        <v>92</v>
      </c>
      <c r="B86" s="19" t="s">
        <v>93</v>
      </c>
      <c r="C86" s="20">
        <v>7</v>
      </c>
      <c r="D86" s="12">
        <f>COUNTIFS(E:E,Table1[[#This Row],[EventDate]],G:G,Table1[[#This Row],[EventName]],H:H,Table1[[#This Row],[Category]],I:I,Table1[[#This Row],[Weapon]],J:J,Table1[[#This Row],[Gender]])</f>
        <v>8</v>
      </c>
      <c r="E86" s="22">
        <v>44276</v>
      </c>
      <c r="F86" s="23" t="s">
        <v>385</v>
      </c>
      <c r="G86" s="10" t="s">
        <v>284</v>
      </c>
      <c r="H86" s="19" t="s">
        <v>306</v>
      </c>
      <c r="I86" s="19" t="s">
        <v>288</v>
      </c>
      <c r="J86" s="15" t="str">
        <f>VLOOKUP(Table1[[#This Row],[LastName]]&amp;"."&amp;Table1[[#This Row],[FirstName]],Fencers!C:H,6,FALSE)</f>
        <v>Men</v>
      </c>
      <c r="K86" s="24" t="str">
        <f>VLOOKUP(Table1[[#This Row],[LastName]]&amp;"."&amp;Table1[[#This Row],[FirstName]],Fencers!C:G,4,FALSE)</f>
        <v>ASC</v>
      </c>
      <c r="L86" s="28">
        <v>0</v>
      </c>
      <c r="M86" s="12">
        <f>COUNTIFS(A:A,Table1[[#This Row],[LastName]],B:B,Table1[[#This Row],[FirstName]],F:F,"S",H:H,Table1[[#This Row],[Category]],I:I,Table1[[#This Row],[Weapon]])</f>
        <v>1</v>
      </c>
      <c r="N86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86" s="17">
        <f>IF(Table1[[#This Row],[Rank]]="Cancelled",1,IF(Table1[[#This Row],[Rank]]&gt;64,0,IF(L86=0,VLOOKUP(C86,'Ranking Values'!A:C,2,FALSE),VLOOKUP(C86,'Ranking Values'!A:C,3,FALSE))))</f>
        <v>12</v>
      </c>
      <c r="P86" s="17">
        <f>IF(OR(Table1[[#This Row],[Rank]]="Cancelled",Table1[[#This Row],[Rank]]&gt;64),1,VLOOKUP(Table1[[#This Row],[GenderCount]],'Ranking Values'!E:F,2,FALSE))</f>
        <v>1</v>
      </c>
      <c r="Q86" s="18">
        <f>Table1[[#This Row],[Ranking.Points]]*Table1[[#This Row],[Mulitplier]]*Table1[[#This Row],[NI.Mult]]</f>
        <v>12</v>
      </c>
    </row>
    <row r="87" spans="1:17" x14ac:dyDescent="0.25">
      <c r="A87" s="19" t="s">
        <v>153</v>
      </c>
      <c r="B87" s="19" t="s">
        <v>157</v>
      </c>
      <c r="C87" s="20">
        <v>8</v>
      </c>
      <c r="D87" s="12">
        <f>COUNTIFS(E:E,Table1[[#This Row],[EventDate]],G:G,Table1[[#This Row],[EventName]],H:H,Table1[[#This Row],[Category]],I:I,Table1[[#This Row],[Weapon]],J:J,Table1[[#This Row],[Gender]])</f>
        <v>8</v>
      </c>
      <c r="E87" s="22">
        <v>44276</v>
      </c>
      <c r="F87" s="23" t="s">
        <v>385</v>
      </c>
      <c r="G87" s="10" t="s">
        <v>284</v>
      </c>
      <c r="H87" s="19" t="s">
        <v>306</v>
      </c>
      <c r="I87" s="19" t="s">
        <v>288</v>
      </c>
      <c r="J87" s="15" t="str">
        <f>VLOOKUP(Table1[[#This Row],[LastName]]&amp;"."&amp;Table1[[#This Row],[FirstName]],Fencers!C:H,6,FALSE)</f>
        <v>Men</v>
      </c>
      <c r="K87" s="24" t="str">
        <f>VLOOKUP(Table1[[#This Row],[LastName]]&amp;"."&amp;Table1[[#This Row],[FirstName]],Fencers!C:G,4,FALSE)</f>
        <v>TPFC</v>
      </c>
      <c r="L87" s="28">
        <v>0</v>
      </c>
      <c r="M87" s="12">
        <f>COUNTIFS(A:A,Table1[[#This Row],[LastName]],B:B,Table1[[#This Row],[FirstName]],F:F,"S",H:H,Table1[[#This Row],[Category]],I:I,Table1[[#This Row],[Weapon]])</f>
        <v>2</v>
      </c>
      <c r="N87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87" s="17">
        <f>IF(Table1[[#This Row],[Rank]]="Cancelled",1,IF(Table1[[#This Row],[Rank]]&gt;64,0,IF(L87=0,VLOOKUP(C87,'Ranking Values'!A:C,2,FALSE),VLOOKUP(C87,'Ranking Values'!A:C,3,FALSE))))</f>
        <v>12</v>
      </c>
      <c r="P87" s="17">
        <f>IF(OR(Table1[[#This Row],[Rank]]="Cancelled",Table1[[#This Row],[Rank]]&gt;64),1,VLOOKUP(Table1[[#This Row],[GenderCount]],'Ranking Values'!E:F,2,FALSE))</f>
        <v>1</v>
      </c>
      <c r="Q87" s="18">
        <f>Table1[[#This Row],[Ranking.Points]]*Table1[[#This Row],[Mulitplier]]*Table1[[#This Row],[NI.Mult]]</f>
        <v>12</v>
      </c>
    </row>
    <row r="88" spans="1:17" x14ac:dyDescent="0.25">
      <c r="A88" s="19" t="s">
        <v>307</v>
      </c>
      <c r="B88" s="19" t="s">
        <v>308</v>
      </c>
      <c r="C88" s="20">
        <v>1</v>
      </c>
      <c r="D88" s="12">
        <f>COUNTIFS(E:E,Table1[[#This Row],[EventDate]],G:G,Table1[[#This Row],[EventName]],H:H,Table1[[#This Row],[Category]],I:I,Table1[[#This Row],[Weapon]],J:J,Table1[[#This Row],[Gender]])</f>
        <v>4</v>
      </c>
      <c r="E88" s="22">
        <v>44276</v>
      </c>
      <c r="F88" s="23" t="s">
        <v>385</v>
      </c>
      <c r="G88" s="10" t="s">
        <v>284</v>
      </c>
      <c r="H88" s="19" t="s">
        <v>306</v>
      </c>
      <c r="I88" s="19" t="s">
        <v>288</v>
      </c>
      <c r="J88" s="15" t="str">
        <f>VLOOKUP(Table1[[#This Row],[LastName]]&amp;"."&amp;Table1[[#This Row],[FirstName]],Fencers!C:H,6,FALSE)</f>
        <v>Women</v>
      </c>
      <c r="K88" s="24" t="str">
        <f>VLOOKUP(Table1[[#This Row],[LastName]]&amp;"."&amp;Table1[[#This Row],[FirstName]],Fencers!C:G,4,FALSE)</f>
        <v>AUFeC</v>
      </c>
      <c r="L88" s="28">
        <v>0</v>
      </c>
      <c r="M88" s="12">
        <f>COUNTIFS(A:A,Table1[[#This Row],[LastName]],B:B,Table1[[#This Row],[FirstName]],F:F,"S",H:H,Table1[[#This Row],[Category]],I:I,Table1[[#This Row],[Weapon]])</f>
        <v>3</v>
      </c>
      <c r="N88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88" s="17">
        <f>IF(Table1[[#This Row],[Rank]]="Cancelled",1,IF(Table1[[#This Row],[Rank]]&gt;64,0,IF(L88=0,VLOOKUP(C88,'Ranking Values'!A:C,2,FALSE),VLOOKUP(C88,'Ranking Values'!A:C,3,FALSE))))</f>
        <v>28</v>
      </c>
      <c r="P88" s="17">
        <f>IF(OR(Table1[[#This Row],[Rank]]="Cancelled",Table1[[#This Row],[Rank]]&gt;64),1,VLOOKUP(Table1[[#This Row],[GenderCount]],'Ranking Values'!E:F,2,FALSE))</f>
        <v>0.8</v>
      </c>
      <c r="Q88" s="18">
        <f>Table1[[#This Row],[Ranking.Points]]*Table1[[#This Row],[Mulitplier]]*Table1[[#This Row],[NI.Mult]]</f>
        <v>22.400000000000002</v>
      </c>
    </row>
    <row r="89" spans="1:17" x14ac:dyDescent="0.25">
      <c r="A89" s="19" t="s">
        <v>122</v>
      </c>
      <c r="B89" s="19" t="s">
        <v>135</v>
      </c>
      <c r="C89" s="20">
        <v>2</v>
      </c>
      <c r="D89" s="12">
        <f>COUNTIFS(E:E,Table1[[#This Row],[EventDate]],G:G,Table1[[#This Row],[EventName]],H:H,Table1[[#This Row],[Category]],I:I,Table1[[#This Row],[Weapon]],J:J,Table1[[#This Row],[Gender]])</f>
        <v>4</v>
      </c>
      <c r="E89" s="22">
        <v>44276</v>
      </c>
      <c r="F89" s="23" t="s">
        <v>385</v>
      </c>
      <c r="G89" s="10" t="s">
        <v>284</v>
      </c>
      <c r="H89" s="19" t="s">
        <v>306</v>
      </c>
      <c r="I89" s="19" t="s">
        <v>288</v>
      </c>
      <c r="J89" s="15" t="str">
        <f>VLOOKUP(Table1[[#This Row],[LastName]]&amp;"."&amp;Table1[[#This Row],[FirstName]],Fencers!C:H,6,FALSE)</f>
        <v>Women</v>
      </c>
      <c r="K89" s="24" t="str">
        <f>VLOOKUP(Table1[[#This Row],[LastName]]&amp;"."&amp;Table1[[#This Row],[FirstName]],Fencers!C:G,4,FALSE)</f>
        <v>ASC</v>
      </c>
      <c r="L89" s="28">
        <v>0</v>
      </c>
      <c r="M89" s="12">
        <f>COUNTIFS(A:A,Table1[[#This Row],[LastName]],B:B,Table1[[#This Row],[FirstName]],F:F,"S",H:H,Table1[[#This Row],[Category]],I:I,Table1[[#This Row],[Weapon]])</f>
        <v>5</v>
      </c>
      <c r="N89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89" s="17">
        <f>IF(Table1[[#This Row],[Rank]]="Cancelled",1,IF(Table1[[#This Row],[Rank]]&gt;64,0,IF(L89=0,VLOOKUP(C89,'Ranking Values'!A:C,2,FALSE),VLOOKUP(C89,'Ranking Values'!A:C,3,FALSE))))</f>
        <v>23</v>
      </c>
      <c r="P89" s="17">
        <f>IF(OR(Table1[[#This Row],[Rank]]="Cancelled",Table1[[#This Row],[Rank]]&gt;64),1,VLOOKUP(Table1[[#This Row],[GenderCount]],'Ranking Values'!E:F,2,FALSE))</f>
        <v>0.8</v>
      </c>
      <c r="Q89" s="18">
        <f>Table1[[#This Row],[Ranking.Points]]*Table1[[#This Row],[Mulitplier]]*Table1[[#This Row],[NI.Mult]]</f>
        <v>18.400000000000002</v>
      </c>
    </row>
    <row r="90" spans="1:17" x14ac:dyDescent="0.25">
      <c r="A90" s="19" t="s">
        <v>61</v>
      </c>
      <c r="B90" s="19" t="s">
        <v>64</v>
      </c>
      <c r="C90" s="20">
        <v>3</v>
      </c>
      <c r="D90" s="12">
        <f>COUNTIFS(E:E,Table1[[#This Row],[EventDate]],G:G,Table1[[#This Row],[EventName]],H:H,Table1[[#This Row],[Category]],I:I,Table1[[#This Row],[Weapon]],J:J,Table1[[#This Row],[Gender]])</f>
        <v>4</v>
      </c>
      <c r="E90" s="22">
        <v>44276</v>
      </c>
      <c r="F90" s="23" t="s">
        <v>385</v>
      </c>
      <c r="G90" s="10" t="s">
        <v>284</v>
      </c>
      <c r="H90" s="19" t="s">
        <v>306</v>
      </c>
      <c r="I90" s="19" t="s">
        <v>288</v>
      </c>
      <c r="J90" s="15" t="str">
        <f>VLOOKUP(Table1[[#This Row],[LastName]]&amp;"."&amp;Table1[[#This Row],[FirstName]],Fencers!C:H,6,FALSE)</f>
        <v>Women</v>
      </c>
      <c r="K90" s="24" t="str">
        <f>VLOOKUP(Table1[[#This Row],[LastName]]&amp;"."&amp;Table1[[#This Row],[FirstName]],Fencers!C:G,4,FALSE)</f>
        <v>CSFC</v>
      </c>
      <c r="L90" s="28">
        <v>0</v>
      </c>
      <c r="M90" s="12">
        <f>COUNTIFS(A:A,Table1[[#This Row],[LastName]],B:B,Table1[[#This Row],[FirstName]],F:F,"S",H:H,Table1[[#This Row],[Category]],I:I,Table1[[#This Row],[Weapon]])</f>
        <v>5</v>
      </c>
      <c r="N90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90" s="17">
        <f>IF(Table1[[#This Row],[Rank]]="Cancelled",1,IF(Table1[[#This Row],[Rank]]&gt;64,0,IF(L90=0,VLOOKUP(C90,'Ranking Values'!A:C,2,FALSE),VLOOKUP(C90,'Ranking Values'!A:C,3,FALSE))))</f>
        <v>18</v>
      </c>
      <c r="P90" s="17">
        <f>IF(OR(Table1[[#This Row],[Rank]]="Cancelled",Table1[[#This Row],[Rank]]&gt;64),1,VLOOKUP(Table1[[#This Row],[GenderCount]],'Ranking Values'!E:F,2,FALSE))</f>
        <v>0.8</v>
      </c>
      <c r="Q90" s="18">
        <f>Table1[[#This Row],[Ranking.Points]]*Table1[[#This Row],[Mulitplier]]*Table1[[#This Row],[NI.Mult]]</f>
        <v>14.4</v>
      </c>
    </row>
    <row r="91" spans="1:17" x14ac:dyDescent="0.25">
      <c r="A91" s="19" t="s">
        <v>108</v>
      </c>
      <c r="B91" s="19" t="s">
        <v>115</v>
      </c>
      <c r="C91" s="20">
        <v>3</v>
      </c>
      <c r="D91" s="12">
        <f>COUNTIFS(E:E,Table1[[#This Row],[EventDate]],G:G,Table1[[#This Row],[EventName]],H:H,Table1[[#This Row],[Category]],I:I,Table1[[#This Row],[Weapon]],J:J,Table1[[#This Row],[Gender]])</f>
        <v>4</v>
      </c>
      <c r="E91" s="22">
        <v>44276</v>
      </c>
      <c r="F91" s="23" t="s">
        <v>385</v>
      </c>
      <c r="G91" s="10" t="s">
        <v>284</v>
      </c>
      <c r="H91" s="19" t="s">
        <v>306</v>
      </c>
      <c r="I91" s="19" t="s">
        <v>288</v>
      </c>
      <c r="J91" s="15" t="str">
        <f>VLOOKUP(Table1[[#This Row],[LastName]]&amp;"."&amp;Table1[[#This Row],[FirstName]],Fencers!C:H,6,FALSE)</f>
        <v>Women</v>
      </c>
      <c r="K91" s="24" t="str">
        <f>VLOOKUP(Table1[[#This Row],[LastName]]&amp;"."&amp;Table1[[#This Row],[FirstName]],Fencers!C:G,4,FALSE)</f>
        <v>ASC</v>
      </c>
      <c r="L91" s="28">
        <v>0</v>
      </c>
      <c r="M91" s="12">
        <f>COUNTIFS(A:A,Table1[[#This Row],[LastName]],B:B,Table1[[#This Row],[FirstName]],F:F,"S",H:H,Table1[[#This Row],[Category]],I:I,Table1[[#This Row],[Weapon]])</f>
        <v>6</v>
      </c>
      <c r="N91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91" s="17">
        <f>IF(Table1[[#This Row],[Rank]]="Cancelled",1,IF(Table1[[#This Row],[Rank]]&gt;64,0,IF(L91=0,VLOOKUP(C91,'Ranking Values'!A:C,2,FALSE),VLOOKUP(C91,'Ranking Values'!A:C,3,FALSE))))</f>
        <v>18</v>
      </c>
      <c r="P91" s="17">
        <f>IF(OR(Table1[[#This Row],[Rank]]="Cancelled",Table1[[#This Row],[Rank]]&gt;64),1,VLOOKUP(Table1[[#This Row],[GenderCount]],'Ranking Values'!E:F,2,FALSE))</f>
        <v>0.8</v>
      </c>
      <c r="Q91" s="18">
        <f>Table1[[#This Row],[Ranking.Points]]*Table1[[#This Row],[Mulitplier]]*Table1[[#This Row],[NI.Mult]]</f>
        <v>14.4</v>
      </c>
    </row>
    <row r="92" spans="1:17" x14ac:dyDescent="0.25">
      <c r="A92" s="19" t="s">
        <v>61</v>
      </c>
      <c r="B92" s="19" t="s">
        <v>62</v>
      </c>
      <c r="C92" s="20">
        <v>1</v>
      </c>
      <c r="D92" s="12">
        <f>COUNTIFS(E:E,Table1[[#This Row],[EventDate]],G:G,Table1[[#This Row],[EventName]],H:H,Table1[[#This Row],[Category]],I:I,Table1[[#This Row],[Weapon]],J:J,Table1[[#This Row],[Gender]])</f>
        <v>6</v>
      </c>
      <c r="E92" s="22">
        <v>44276</v>
      </c>
      <c r="F92" s="23" t="s">
        <v>385</v>
      </c>
      <c r="G92" s="10" t="s">
        <v>284</v>
      </c>
      <c r="H92" s="19" t="s">
        <v>306</v>
      </c>
      <c r="I92" s="19" t="s">
        <v>286</v>
      </c>
      <c r="J92" s="15" t="str">
        <f>VLOOKUP(Table1[[#This Row],[LastName]]&amp;"."&amp;Table1[[#This Row],[FirstName]],Fencers!C:H,6,FALSE)</f>
        <v>Men</v>
      </c>
      <c r="K92" s="24" t="str">
        <f>VLOOKUP(Table1[[#This Row],[LastName]]&amp;"."&amp;Table1[[#This Row],[FirstName]],Fencers!C:G,4,FALSE)</f>
        <v>CSFC</v>
      </c>
      <c r="L92" s="28">
        <v>0</v>
      </c>
      <c r="M92" s="12">
        <f>COUNTIFS(A:A,Table1[[#This Row],[LastName]],B:B,Table1[[#This Row],[FirstName]],F:F,"S",H:H,Table1[[#This Row],[Category]],I:I,Table1[[#This Row],[Weapon]])</f>
        <v>5</v>
      </c>
      <c r="N92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92" s="17">
        <f>IF(Table1[[#This Row],[Rank]]="Cancelled",1,IF(Table1[[#This Row],[Rank]]&gt;64,0,IF(L92=0,VLOOKUP(C92,'Ranking Values'!A:C,2,FALSE),VLOOKUP(C92,'Ranking Values'!A:C,3,FALSE))))</f>
        <v>28</v>
      </c>
      <c r="P92" s="17">
        <f>IF(OR(Table1[[#This Row],[Rank]]="Cancelled",Table1[[#This Row],[Rank]]&gt;64),1,VLOOKUP(Table1[[#This Row],[GenderCount]],'Ranking Values'!E:F,2,FALSE))</f>
        <v>1</v>
      </c>
      <c r="Q92" s="18">
        <f>Table1[[#This Row],[Ranking.Points]]*Table1[[#This Row],[Mulitplier]]*Table1[[#This Row],[NI.Mult]]</f>
        <v>28</v>
      </c>
    </row>
    <row r="93" spans="1:17" x14ac:dyDescent="0.25">
      <c r="A93" s="19" t="s">
        <v>362</v>
      </c>
      <c r="B93" s="19" t="s">
        <v>363</v>
      </c>
      <c r="C93" s="20">
        <v>2</v>
      </c>
      <c r="D93" s="12">
        <f>COUNTIFS(E:E,Table1[[#This Row],[EventDate]],G:G,Table1[[#This Row],[EventName]],H:H,Table1[[#This Row],[Category]],I:I,Table1[[#This Row],[Weapon]],J:J,Table1[[#This Row],[Gender]])</f>
        <v>6</v>
      </c>
      <c r="E93" s="22">
        <v>44276</v>
      </c>
      <c r="F93" s="23" t="s">
        <v>385</v>
      </c>
      <c r="G93" s="10" t="s">
        <v>284</v>
      </c>
      <c r="H93" s="19" t="s">
        <v>306</v>
      </c>
      <c r="I93" s="19" t="s">
        <v>286</v>
      </c>
      <c r="J93" s="15" t="str">
        <f>VLOOKUP(Table1[[#This Row],[LastName]]&amp;"."&amp;Table1[[#This Row],[FirstName]],Fencers!C:H,6,FALSE)</f>
        <v>Men</v>
      </c>
      <c r="K93" s="24" t="str">
        <f>VLOOKUP(Table1[[#This Row],[LastName]]&amp;"."&amp;Table1[[#This Row],[FirstName]],Fencers!C:G,4,FALSE)</f>
        <v>ASC</v>
      </c>
      <c r="L93" s="28">
        <v>0</v>
      </c>
      <c r="M93" s="12">
        <f>COUNTIFS(A:A,Table1[[#This Row],[LastName]],B:B,Table1[[#This Row],[FirstName]],F:F,"S",H:H,Table1[[#This Row],[Category]],I:I,Table1[[#This Row],[Weapon]])</f>
        <v>2</v>
      </c>
      <c r="N93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93" s="17">
        <f>IF(Table1[[#This Row],[Rank]]="Cancelled",1,IF(Table1[[#This Row],[Rank]]&gt;64,0,IF(L93=0,VLOOKUP(C93,'Ranking Values'!A:C,2,FALSE),VLOOKUP(C93,'Ranking Values'!A:C,3,FALSE))))</f>
        <v>23</v>
      </c>
      <c r="P93" s="17">
        <f>IF(OR(Table1[[#This Row],[Rank]]="Cancelled",Table1[[#This Row],[Rank]]&gt;64),1,VLOOKUP(Table1[[#This Row],[GenderCount]],'Ranking Values'!E:F,2,FALSE))</f>
        <v>1</v>
      </c>
      <c r="Q93" s="18">
        <f>Table1[[#This Row],[Ranking.Points]]*Table1[[#This Row],[Mulitplier]]*Table1[[#This Row],[NI.Mult]]</f>
        <v>23</v>
      </c>
    </row>
    <row r="94" spans="1:17" x14ac:dyDescent="0.25">
      <c r="A94" s="19" t="s">
        <v>21</v>
      </c>
      <c r="B94" s="19" t="s">
        <v>35</v>
      </c>
      <c r="C94" s="20">
        <v>3</v>
      </c>
      <c r="D94" s="12">
        <f>COUNTIFS(E:E,Table1[[#This Row],[EventDate]],G:G,Table1[[#This Row],[EventName]],H:H,Table1[[#This Row],[Category]],I:I,Table1[[#This Row],[Weapon]],J:J,Table1[[#This Row],[Gender]])</f>
        <v>6</v>
      </c>
      <c r="E94" s="22">
        <v>44276</v>
      </c>
      <c r="F94" s="23" t="s">
        <v>385</v>
      </c>
      <c r="G94" s="10" t="s">
        <v>284</v>
      </c>
      <c r="H94" s="19" t="s">
        <v>306</v>
      </c>
      <c r="I94" s="19" t="s">
        <v>286</v>
      </c>
      <c r="J94" s="15" t="str">
        <f>VLOOKUP(Table1[[#This Row],[LastName]]&amp;"."&amp;Table1[[#This Row],[FirstName]],Fencers!C:H,6,FALSE)</f>
        <v>Men</v>
      </c>
      <c r="K94" s="24" t="str">
        <f>VLOOKUP(Table1[[#This Row],[LastName]]&amp;"."&amp;Table1[[#This Row],[FirstName]],Fencers!C:G,4,FALSE)</f>
        <v>AHFC</v>
      </c>
      <c r="L94" s="28">
        <v>0</v>
      </c>
      <c r="M94" s="12">
        <f>COUNTIFS(A:A,Table1[[#This Row],[LastName]],B:B,Table1[[#This Row],[FirstName]],F:F,"S",H:H,Table1[[#This Row],[Category]],I:I,Table1[[#This Row],[Weapon]])</f>
        <v>2</v>
      </c>
      <c r="N94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94" s="17">
        <f>IF(Table1[[#This Row],[Rank]]="Cancelled",1,IF(Table1[[#This Row],[Rank]]&gt;64,0,IF(L94=0,VLOOKUP(C94,'Ranking Values'!A:C,2,FALSE),VLOOKUP(C94,'Ranking Values'!A:C,3,FALSE))))</f>
        <v>18</v>
      </c>
      <c r="P94" s="17">
        <f>IF(OR(Table1[[#This Row],[Rank]]="Cancelled",Table1[[#This Row],[Rank]]&gt;64),1,VLOOKUP(Table1[[#This Row],[GenderCount]],'Ranking Values'!E:F,2,FALSE))</f>
        <v>1</v>
      </c>
      <c r="Q94" s="18">
        <f>Table1[[#This Row],[Ranking.Points]]*Table1[[#This Row],[Mulitplier]]*Table1[[#This Row],[NI.Mult]]</f>
        <v>18</v>
      </c>
    </row>
    <row r="95" spans="1:17" x14ac:dyDescent="0.25">
      <c r="A95" s="19" t="s">
        <v>147</v>
      </c>
      <c r="B95" s="19" t="s">
        <v>141</v>
      </c>
      <c r="C95" s="20">
        <v>3</v>
      </c>
      <c r="D95" s="12">
        <f>COUNTIFS(E:E,Table1[[#This Row],[EventDate]],G:G,Table1[[#This Row],[EventName]],H:H,Table1[[#This Row],[Category]],I:I,Table1[[#This Row],[Weapon]],J:J,Table1[[#This Row],[Gender]])</f>
        <v>6</v>
      </c>
      <c r="E95" s="22">
        <v>44276</v>
      </c>
      <c r="F95" s="23" t="s">
        <v>385</v>
      </c>
      <c r="G95" s="10" t="s">
        <v>284</v>
      </c>
      <c r="H95" s="19" t="s">
        <v>306</v>
      </c>
      <c r="I95" s="19" t="s">
        <v>286</v>
      </c>
      <c r="J95" s="15" t="str">
        <f>VLOOKUP(Table1[[#This Row],[LastName]]&amp;"."&amp;Table1[[#This Row],[FirstName]],Fencers!C:H,6,FALSE)</f>
        <v>Men</v>
      </c>
      <c r="K95" s="24" t="str">
        <f>VLOOKUP(Table1[[#This Row],[LastName]]&amp;"."&amp;Table1[[#This Row],[FirstName]],Fencers!C:G,4,FALSE)</f>
        <v>AUFeC</v>
      </c>
      <c r="L95" s="28">
        <v>0</v>
      </c>
      <c r="M95" s="12">
        <f>COUNTIFS(A:A,Table1[[#This Row],[LastName]],B:B,Table1[[#This Row],[FirstName]],F:F,"S",H:H,Table1[[#This Row],[Category]],I:I,Table1[[#This Row],[Weapon]])</f>
        <v>4</v>
      </c>
      <c r="N95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95" s="17">
        <f>IF(Table1[[#This Row],[Rank]]="Cancelled",1,IF(Table1[[#This Row],[Rank]]&gt;64,0,IF(L95=0,VLOOKUP(C95,'Ranking Values'!A:C,2,FALSE),VLOOKUP(C95,'Ranking Values'!A:C,3,FALSE))))</f>
        <v>18</v>
      </c>
      <c r="P95" s="17">
        <f>IF(OR(Table1[[#This Row],[Rank]]="Cancelled",Table1[[#This Row],[Rank]]&gt;64),1,VLOOKUP(Table1[[#This Row],[GenderCount]],'Ranking Values'!E:F,2,FALSE))</f>
        <v>1</v>
      </c>
      <c r="Q95" s="18">
        <f>Table1[[#This Row],[Ranking.Points]]*Table1[[#This Row],[Mulitplier]]*Table1[[#This Row],[NI.Mult]]</f>
        <v>18</v>
      </c>
    </row>
    <row r="96" spans="1:17" x14ac:dyDescent="0.25">
      <c r="A96" s="19" t="s">
        <v>107</v>
      </c>
      <c r="B96" s="19" t="s">
        <v>143</v>
      </c>
      <c r="C96" s="20">
        <v>5</v>
      </c>
      <c r="D96" s="12">
        <f>COUNTIFS(E:E,Table1[[#This Row],[EventDate]],G:G,Table1[[#This Row],[EventName]],H:H,Table1[[#This Row],[Category]],I:I,Table1[[#This Row],[Weapon]],J:J,Table1[[#This Row],[Gender]])</f>
        <v>6</v>
      </c>
      <c r="E96" s="22">
        <v>44276</v>
      </c>
      <c r="F96" s="23" t="s">
        <v>385</v>
      </c>
      <c r="G96" s="10" t="s">
        <v>284</v>
      </c>
      <c r="H96" s="19" t="s">
        <v>306</v>
      </c>
      <c r="I96" s="19" t="s">
        <v>286</v>
      </c>
      <c r="J96" s="15" t="str">
        <f>VLOOKUP(Table1[[#This Row],[LastName]]&amp;"."&amp;Table1[[#This Row],[FirstName]],Fencers!C:H,6,FALSE)</f>
        <v>Men</v>
      </c>
      <c r="K96" s="24" t="str">
        <f>VLOOKUP(Table1[[#This Row],[LastName]]&amp;"."&amp;Table1[[#This Row],[FirstName]],Fencers!C:G,4,FALSE)</f>
        <v>ASC</v>
      </c>
      <c r="L96" s="28">
        <v>0</v>
      </c>
      <c r="M96" s="12">
        <f>COUNTIFS(A:A,Table1[[#This Row],[LastName]],B:B,Table1[[#This Row],[FirstName]],F:F,"S",H:H,Table1[[#This Row],[Category]],I:I,Table1[[#This Row],[Weapon]])</f>
        <v>4</v>
      </c>
      <c r="N96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96" s="17">
        <f>IF(Table1[[#This Row],[Rank]]="Cancelled",1,IF(Table1[[#This Row],[Rank]]&gt;64,0,IF(L96=0,VLOOKUP(C96,'Ranking Values'!A:C,2,FALSE),VLOOKUP(C96,'Ranking Values'!A:C,3,FALSE))))</f>
        <v>12</v>
      </c>
      <c r="P96" s="17">
        <f>IF(OR(Table1[[#This Row],[Rank]]="Cancelled",Table1[[#This Row],[Rank]]&gt;64),1,VLOOKUP(Table1[[#This Row],[GenderCount]],'Ranking Values'!E:F,2,FALSE))</f>
        <v>1</v>
      </c>
      <c r="Q96" s="18">
        <f>Table1[[#This Row],[Ranking.Points]]*Table1[[#This Row],[Mulitplier]]*Table1[[#This Row],[NI.Mult]]</f>
        <v>12</v>
      </c>
    </row>
    <row r="97" spans="1:17" x14ac:dyDescent="0.25">
      <c r="A97" s="19" t="s">
        <v>90</v>
      </c>
      <c r="B97" s="19" t="s">
        <v>91</v>
      </c>
      <c r="C97" s="20">
        <v>6</v>
      </c>
      <c r="D97" s="12">
        <f>COUNTIFS(E:E,Table1[[#This Row],[EventDate]],G:G,Table1[[#This Row],[EventName]],H:H,Table1[[#This Row],[Category]],I:I,Table1[[#This Row],[Weapon]],J:J,Table1[[#This Row],[Gender]])</f>
        <v>6</v>
      </c>
      <c r="E97" s="22">
        <v>44276</v>
      </c>
      <c r="F97" s="23" t="s">
        <v>385</v>
      </c>
      <c r="G97" s="10" t="s">
        <v>284</v>
      </c>
      <c r="H97" s="19" t="s">
        <v>306</v>
      </c>
      <c r="I97" s="19" t="s">
        <v>286</v>
      </c>
      <c r="J97" s="15" t="str">
        <f>VLOOKUP(Table1[[#This Row],[LastName]]&amp;"."&amp;Table1[[#This Row],[FirstName]],Fencers!C:H,6,FALSE)</f>
        <v>Men</v>
      </c>
      <c r="K97" s="24" t="str">
        <f>VLOOKUP(Table1[[#This Row],[LastName]]&amp;"."&amp;Table1[[#This Row],[FirstName]],Fencers!C:G,4,FALSE)</f>
        <v>TPFC</v>
      </c>
      <c r="L97" s="28">
        <v>0</v>
      </c>
      <c r="M97" s="12">
        <f>COUNTIFS(A:A,Table1[[#This Row],[LastName]],B:B,Table1[[#This Row],[FirstName]],F:F,"S",H:H,Table1[[#This Row],[Category]],I:I,Table1[[#This Row],[Weapon]])</f>
        <v>2</v>
      </c>
      <c r="N97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97" s="17">
        <f>IF(Table1[[#This Row],[Rank]]="Cancelled",1,IF(Table1[[#This Row],[Rank]]&gt;64,0,IF(L97=0,VLOOKUP(C97,'Ranking Values'!A:C,2,FALSE),VLOOKUP(C97,'Ranking Values'!A:C,3,FALSE))))</f>
        <v>12</v>
      </c>
      <c r="P97" s="17">
        <f>IF(OR(Table1[[#This Row],[Rank]]="Cancelled",Table1[[#This Row],[Rank]]&gt;64),1,VLOOKUP(Table1[[#This Row],[GenderCount]],'Ranking Values'!E:F,2,FALSE))</f>
        <v>1</v>
      </c>
      <c r="Q97" s="18">
        <f>Table1[[#This Row],[Ranking.Points]]*Table1[[#This Row],[Mulitplier]]*Table1[[#This Row],[NI.Mult]]</f>
        <v>12</v>
      </c>
    </row>
    <row r="98" spans="1:17" x14ac:dyDescent="0.25">
      <c r="A98" s="19" t="s">
        <v>331</v>
      </c>
      <c r="B98" s="19" t="s">
        <v>332</v>
      </c>
      <c r="C98" s="20">
        <v>1</v>
      </c>
      <c r="D98" s="12">
        <f>COUNTIFS(E:E,Table1[[#This Row],[EventDate]],G:G,Table1[[#This Row],[EventName]],H:H,Table1[[#This Row],[Category]],I:I,Table1[[#This Row],[Weapon]],J:J,Table1[[#This Row],[Gender]])</f>
        <v>4</v>
      </c>
      <c r="E98" s="22">
        <v>44276</v>
      </c>
      <c r="F98" s="23" t="s">
        <v>385</v>
      </c>
      <c r="G98" s="10" t="s">
        <v>284</v>
      </c>
      <c r="H98" s="19" t="s">
        <v>306</v>
      </c>
      <c r="I98" s="19" t="s">
        <v>286</v>
      </c>
      <c r="J98" s="15" t="str">
        <f>VLOOKUP(Table1[[#This Row],[LastName]]&amp;"."&amp;Table1[[#This Row],[FirstName]],Fencers!C:H,6,FALSE)</f>
        <v>Women</v>
      </c>
      <c r="K98" s="24" t="str">
        <f>VLOOKUP(Table1[[#This Row],[LastName]]&amp;"."&amp;Table1[[#This Row],[FirstName]],Fencers!C:G,4,FALSE)</f>
        <v>AUFeC</v>
      </c>
      <c r="L98" s="28">
        <v>0</v>
      </c>
      <c r="M98" s="12">
        <f>COUNTIFS(A:A,Table1[[#This Row],[LastName]],B:B,Table1[[#This Row],[FirstName]],F:F,"S",H:H,Table1[[#This Row],[Category]],I:I,Table1[[#This Row],[Weapon]])</f>
        <v>4</v>
      </c>
      <c r="N98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98" s="17">
        <f>IF(Table1[[#This Row],[Rank]]="Cancelled",1,IF(Table1[[#This Row],[Rank]]&gt;64,0,IF(L98=0,VLOOKUP(C98,'Ranking Values'!A:C,2,FALSE),VLOOKUP(C98,'Ranking Values'!A:C,3,FALSE))))</f>
        <v>28</v>
      </c>
      <c r="P98" s="17">
        <f>IF(OR(Table1[[#This Row],[Rank]]="Cancelled",Table1[[#This Row],[Rank]]&gt;64),1,VLOOKUP(Table1[[#This Row],[GenderCount]],'Ranking Values'!E:F,2,FALSE))</f>
        <v>0.8</v>
      </c>
      <c r="Q98" s="18">
        <f>Table1[[#This Row],[Ranking.Points]]*Table1[[#This Row],[Mulitplier]]*Table1[[#This Row],[NI.Mult]]</f>
        <v>22.400000000000002</v>
      </c>
    </row>
    <row r="99" spans="1:17" x14ac:dyDescent="0.25">
      <c r="A99" s="19" t="s">
        <v>307</v>
      </c>
      <c r="B99" s="19" t="s">
        <v>308</v>
      </c>
      <c r="C99" s="20">
        <v>2</v>
      </c>
      <c r="D99" s="12">
        <f>COUNTIFS(E:E,Table1[[#This Row],[EventDate]],G:G,Table1[[#This Row],[EventName]],H:H,Table1[[#This Row],[Category]],I:I,Table1[[#This Row],[Weapon]],J:J,Table1[[#This Row],[Gender]])</f>
        <v>4</v>
      </c>
      <c r="E99" s="22">
        <v>44276</v>
      </c>
      <c r="F99" s="23" t="s">
        <v>385</v>
      </c>
      <c r="G99" s="10" t="s">
        <v>284</v>
      </c>
      <c r="H99" s="19" t="s">
        <v>306</v>
      </c>
      <c r="I99" s="19" t="s">
        <v>286</v>
      </c>
      <c r="J99" s="15" t="str">
        <f>VLOOKUP(Table1[[#This Row],[LastName]]&amp;"."&amp;Table1[[#This Row],[FirstName]],Fencers!C:H,6,FALSE)</f>
        <v>Women</v>
      </c>
      <c r="K99" s="24" t="str">
        <f>VLOOKUP(Table1[[#This Row],[LastName]]&amp;"."&amp;Table1[[#This Row],[FirstName]],Fencers!C:G,4,FALSE)</f>
        <v>AUFeC</v>
      </c>
      <c r="L99" s="28">
        <v>0</v>
      </c>
      <c r="M99" s="12">
        <f>COUNTIFS(A:A,Table1[[#This Row],[LastName]],B:B,Table1[[#This Row],[FirstName]],F:F,"S",H:H,Table1[[#This Row],[Category]],I:I,Table1[[#This Row],[Weapon]])</f>
        <v>3</v>
      </c>
      <c r="N99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99" s="17">
        <f>IF(Table1[[#This Row],[Rank]]="Cancelled",1,IF(Table1[[#This Row],[Rank]]&gt;64,0,IF(L99=0,VLOOKUP(C99,'Ranking Values'!A:C,2,FALSE),VLOOKUP(C99,'Ranking Values'!A:C,3,FALSE))))</f>
        <v>23</v>
      </c>
      <c r="P99" s="17">
        <f>IF(OR(Table1[[#This Row],[Rank]]="Cancelled",Table1[[#This Row],[Rank]]&gt;64),1,VLOOKUP(Table1[[#This Row],[GenderCount]],'Ranking Values'!E:F,2,FALSE))</f>
        <v>0.8</v>
      </c>
      <c r="Q99" s="18">
        <f>Table1[[#This Row],[Ranking.Points]]*Table1[[#This Row],[Mulitplier]]*Table1[[#This Row],[NI.Mult]]</f>
        <v>18.400000000000002</v>
      </c>
    </row>
    <row r="100" spans="1:17" x14ac:dyDescent="0.25">
      <c r="A100" s="19" t="s">
        <v>181</v>
      </c>
      <c r="B100" s="19" t="s">
        <v>182</v>
      </c>
      <c r="C100" s="20">
        <v>3</v>
      </c>
      <c r="D100" s="12">
        <f>COUNTIFS(E:E,Table1[[#This Row],[EventDate]],G:G,Table1[[#This Row],[EventName]],H:H,Table1[[#This Row],[Category]],I:I,Table1[[#This Row],[Weapon]],J:J,Table1[[#This Row],[Gender]])</f>
        <v>4</v>
      </c>
      <c r="E100" s="22">
        <v>44276</v>
      </c>
      <c r="F100" s="23" t="s">
        <v>385</v>
      </c>
      <c r="G100" s="10" t="s">
        <v>284</v>
      </c>
      <c r="H100" s="19" t="s">
        <v>306</v>
      </c>
      <c r="I100" s="19" t="s">
        <v>286</v>
      </c>
      <c r="J100" s="15" t="str">
        <f>VLOOKUP(Table1[[#This Row],[LastName]]&amp;"."&amp;Table1[[#This Row],[FirstName]],Fencers!C:H,6,FALSE)</f>
        <v>Women</v>
      </c>
      <c r="K100" s="24" t="str">
        <f>VLOOKUP(Table1[[#This Row],[LastName]]&amp;"."&amp;Table1[[#This Row],[FirstName]],Fencers!C:G,4,FALSE)</f>
        <v>CSFC</v>
      </c>
      <c r="L100" s="28">
        <v>0</v>
      </c>
      <c r="M100" s="12">
        <f>COUNTIFS(A:A,Table1[[#This Row],[LastName]],B:B,Table1[[#This Row],[FirstName]],F:F,"S",H:H,Table1[[#This Row],[Category]],I:I,Table1[[#This Row],[Weapon]])</f>
        <v>4</v>
      </c>
      <c r="N100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00" s="17">
        <f>IF(Table1[[#This Row],[Rank]]="Cancelled",1,IF(Table1[[#This Row],[Rank]]&gt;64,0,IF(L100=0,VLOOKUP(C100,'Ranking Values'!A:C,2,FALSE),VLOOKUP(C100,'Ranking Values'!A:C,3,FALSE))))</f>
        <v>18</v>
      </c>
      <c r="P100" s="17">
        <f>IF(OR(Table1[[#This Row],[Rank]]="Cancelled",Table1[[#This Row],[Rank]]&gt;64),1,VLOOKUP(Table1[[#This Row],[GenderCount]],'Ranking Values'!E:F,2,FALSE))</f>
        <v>0.8</v>
      </c>
      <c r="Q100" s="18">
        <f>Table1[[#This Row],[Ranking.Points]]*Table1[[#This Row],[Mulitplier]]*Table1[[#This Row],[NI.Mult]]</f>
        <v>14.4</v>
      </c>
    </row>
    <row r="101" spans="1:17" x14ac:dyDescent="0.25">
      <c r="A101" s="19" t="s">
        <v>97</v>
      </c>
      <c r="B101" s="19" t="s">
        <v>101</v>
      </c>
      <c r="C101" s="20">
        <v>3</v>
      </c>
      <c r="D101" s="12">
        <f>COUNTIFS(E:E,Table1[[#This Row],[EventDate]],G:G,Table1[[#This Row],[EventName]],H:H,Table1[[#This Row],[Category]],I:I,Table1[[#This Row],[Weapon]],J:J,Table1[[#This Row],[Gender]])</f>
        <v>4</v>
      </c>
      <c r="E101" s="22">
        <v>44276</v>
      </c>
      <c r="F101" s="23" t="s">
        <v>385</v>
      </c>
      <c r="G101" s="10" t="s">
        <v>284</v>
      </c>
      <c r="H101" s="19" t="s">
        <v>306</v>
      </c>
      <c r="I101" s="19" t="s">
        <v>286</v>
      </c>
      <c r="J101" s="15" t="str">
        <f>VLOOKUP(Table1[[#This Row],[LastName]]&amp;"."&amp;Table1[[#This Row],[FirstName]],Fencers!C:H,6,FALSE)</f>
        <v>Women</v>
      </c>
      <c r="K101" s="24" t="str">
        <f>VLOOKUP(Table1[[#This Row],[LastName]]&amp;"."&amp;Table1[[#This Row],[FirstName]],Fencers!C:G,4,FALSE)</f>
        <v>AHFC</v>
      </c>
      <c r="L101" s="28">
        <v>0</v>
      </c>
      <c r="M101" s="12">
        <f>COUNTIFS(A:A,Table1[[#This Row],[LastName]],B:B,Table1[[#This Row],[FirstName]],F:F,"S",H:H,Table1[[#This Row],[Category]],I:I,Table1[[#This Row],[Weapon]])</f>
        <v>2</v>
      </c>
      <c r="N101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01" s="17">
        <f>IF(Table1[[#This Row],[Rank]]="Cancelled",1,IF(Table1[[#This Row],[Rank]]&gt;64,0,IF(L101=0,VLOOKUP(C101,'Ranking Values'!A:C,2,FALSE),VLOOKUP(C101,'Ranking Values'!A:C,3,FALSE))))</f>
        <v>18</v>
      </c>
      <c r="P101" s="17">
        <f>IF(OR(Table1[[#This Row],[Rank]]="Cancelled",Table1[[#This Row],[Rank]]&gt;64),1,VLOOKUP(Table1[[#This Row],[GenderCount]],'Ranking Values'!E:F,2,FALSE))</f>
        <v>0.8</v>
      </c>
      <c r="Q101" s="18">
        <f>Table1[[#This Row],[Ranking.Points]]*Table1[[#This Row],[Mulitplier]]*Table1[[#This Row],[NI.Mult]]</f>
        <v>14.4</v>
      </c>
    </row>
    <row r="102" spans="1:17" x14ac:dyDescent="0.25">
      <c r="A102" s="19" t="s">
        <v>328</v>
      </c>
      <c r="B102" s="19" t="s">
        <v>329</v>
      </c>
      <c r="C102" s="20">
        <v>1</v>
      </c>
      <c r="D102" s="12">
        <f>COUNTIFS(E:E,Table1[[#This Row],[EventDate]],G:G,Table1[[#This Row],[EventName]],H:H,Table1[[#This Row],[Category]],I:I,Table1[[#This Row],[Weapon]],J:J,Table1[[#This Row],[Gender]])</f>
        <v>6</v>
      </c>
      <c r="E102" s="22">
        <v>44276</v>
      </c>
      <c r="F102" s="23" t="s">
        <v>385</v>
      </c>
      <c r="G102" s="10" t="s">
        <v>284</v>
      </c>
      <c r="H102" s="19" t="s">
        <v>306</v>
      </c>
      <c r="I102" s="19" t="s">
        <v>314</v>
      </c>
      <c r="J102" s="15" t="str">
        <f>VLOOKUP(Table1[[#This Row],[LastName]]&amp;"."&amp;Table1[[#This Row],[FirstName]],Fencers!C:H,6,FALSE)</f>
        <v>Men</v>
      </c>
      <c r="K102" s="24" t="str">
        <f>VLOOKUP(Table1[[#This Row],[LastName]]&amp;"."&amp;Table1[[#This Row],[FirstName]],Fencers!C:G,4,FALSE)</f>
        <v>CSFC</v>
      </c>
      <c r="L102" s="28">
        <v>0</v>
      </c>
      <c r="M102" s="12">
        <f>COUNTIFS(A:A,Table1[[#This Row],[LastName]],B:B,Table1[[#This Row],[FirstName]],F:F,"S",H:H,Table1[[#This Row],[Category]],I:I,Table1[[#This Row],[Weapon]])</f>
        <v>3</v>
      </c>
      <c r="N102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02" s="17">
        <f>IF(Table1[[#This Row],[Rank]]="Cancelled",1,IF(Table1[[#This Row],[Rank]]&gt;64,0,IF(L102=0,VLOOKUP(C102,'Ranking Values'!A:C,2,FALSE),VLOOKUP(C102,'Ranking Values'!A:C,3,FALSE))))</f>
        <v>28</v>
      </c>
      <c r="P102" s="17">
        <f>IF(OR(Table1[[#This Row],[Rank]]="Cancelled",Table1[[#This Row],[Rank]]&gt;64),1,VLOOKUP(Table1[[#This Row],[GenderCount]],'Ranking Values'!E:F,2,FALSE))</f>
        <v>1</v>
      </c>
      <c r="Q102" s="18">
        <f>Table1[[#This Row],[Ranking.Points]]*Table1[[#This Row],[Mulitplier]]*Table1[[#This Row],[NI.Mult]]</f>
        <v>28</v>
      </c>
    </row>
    <row r="103" spans="1:17" x14ac:dyDescent="0.25">
      <c r="A103" s="19" t="s">
        <v>31</v>
      </c>
      <c r="B103" s="19" t="s">
        <v>48</v>
      </c>
      <c r="C103" s="20">
        <v>2</v>
      </c>
      <c r="D103" s="12">
        <f>COUNTIFS(E:E,Table1[[#This Row],[EventDate]],G:G,Table1[[#This Row],[EventName]],H:H,Table1[[#This Row],[Category]],I:I,Table1[[#This Row],[Weapon]],J:J,Table1[[#This Row],[Gender]])</f>
        <v>6</v>
      </c>
      <c r="E103" s="22">
        <v>44276</v>
      </c>
      <c r="F103" s="23" t="s">
        <v>385</v>
      </c>
      <c r="G103" s="10" t="s">
        <v>284</v>
      </c>
      <c r="H103" s="19" t="s">
        <v>306</v>
      </c>
      <c r="I103" s="19" t="s">
        <v>314</v>
      </c>
      <c r="J103" s="15" t="str">
        <f>VLOOKUP(Table1[[#This Row],[LastName]]&amp;"."&amp;Table1[[#This Row],[FirstName]],Fencers!C:H,6,FALSE)</f>
        <v>Men</v>
      </c>
      <c r="K103" s="24" t="str">
        <f>VLOOKUP(Table1[[#This Row],[LastName]]&amp;"."&amp;Table1[[#This Row],[FirstName]],Fencers!C:G,4,FALSE)</f>
        <v>CSFC</v>
      </c>
      <c r="L103" s="28">
        <v>0</v>
      </c>
      <c r="M103" s="12">
        <f>COUNTIFS(A:A,Table1[[#This Row],[LastName]],B:B,Table1[[#This Row],[FirstName]],F:F,"S",H:H,Table1[[#This Row],[Category]],I:I,Table1[[#This Row],[Weapon]])</f>
        <v>2</v>
      </c>
      <c r="N103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03" s="17">
        <f>IF(Table1[[#This Row],[Rank]]="Cancelled",1,IF(Table1[[#This Row],[Rank]]&gt;64,0,IF(L103=0,VLOOKUP(C103,'Ranking Values'!A:C,2,FALSE),VLOOKUP(C103,'Ranking Values'!A:C,3,FALSE))))</f>
        <v>23</v>
      </c>
      <c r="P103" s="17">
        <f>IF(OR(Table1[[#This Row],[Rank]]="Cancelled",Table1[[#This Row],[Rank]]&gt;64),1,VLOOKUP(Table1[[#This Row],[GenderCount]],'Ranking Values'!E:F,2,FALSE))</f>
        <v>1</v>
      </c>
      <c r="Q103" s="18">
        <f>Table1[[#This Row],[Ranking.Points]]*Table1[[#This Row],[Mulitplier]]*Table1[[#This Row],[NI.Mult]]</f>
        <v>23</v>
      </c>
    </row>
    <row r="104" spans="1:17" x14ac:dyDescent="0.25">
      <c r="A104" s="19" t="s">
        <v>326</v>
      </c>
      <c r="B104" s="19" t="s">
        <v>327</v>
      </c>
      <c r="C104" s="20">
        <v>3</v>
      </c>
      <c r="D104" s="12">
        <f>COUNTIFS(E:E,Table1[[#This Row],[EventDate]],G:G,Table1[[#This Row],[EventName]],H:H,Table1[[#This Row],[Category]],I:I,Table1[[#This Row],[Weapon]],J:J,Table1[[#This Row],[Gender]])</f>
        <v>6</v>
      </c>
      <c r="E104" s="22">
        <v>44276</v>
      </c>
      <c r="F104" s="23" t="s">
        <v>385</v>
      </c>
      <c r="G104" s="10" t="s">
        <v>284</v>
      </c>
      <c r="H104" s="19" t="s">
        <v>306</v>
      </c>
      <c r="I104" s="19" t="s">
        <v>314</v>
      </c>
      <c r="J104" s="15" t="str">
        <f>VLOOKUP(Table1[[#This Row],[LastName]]&amp;"."&amp;Table1[[#This Row],[FirstName]],Fencers!C:H,6,FALSE)</f>
        <v>Men</v>
      </c>
      <c r="K104" s="24" t="str">
        <f>VLOOKUP(Table1[[#This Row],[LastName]]&amp;"."&amp;Table1[[#This Row],[FirstName]],Fencers!C:G,4,FALSE)</f>
        <v>CSFC</v>
      </c>
      <c r="L104" s="28">
        <v>0</v>
      </c>
      <c r="M104" s="12">
        <f>COUNTIFS(A:A,Table1[[#This Row],[LastName]],B:B,Table1[[#This Row],[FirstName]],F:F,"S",H:H,Table1[[#This Row],[Category]],I:I,Table1[[#This Row],[Weapon]])</f>
        <v>2</v>
      </c>
      <c r="N104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04" s="17">
        <f>IF(Table1[[#This Row],[Rank]]="Cancelled",1,IF(Table1[[#This Row],[Rank]]&gt;64,0,IF(L104=0,VLOOKUP(C104,'Ranking Values'!A:C,2,FALSE),VLOOKUP(C104,'Ranking Values'!A:C,3,FALSE))))</f>
        <v>18</v>
      </c>
      <c r="P104" s="17">
        <f>IF(OR(Table1[[#This Row],[Rank]]="Cancelled",Table1[[#This Row],[Rank]]&gt;64),1,VLOOKUP(Table1[[#This Row],[GenderCount]],'Ranking Values'!E:F,2,FALSE))</f>
        <v>1</v>
      </c>
      <c r="Q104" s="18">
        <f>Table1[[#This Row],[Ranking.Points]]*Table1[[#This Row],[Mulitplier]]*Table1[[#This Row],[NI.Mult]]</f>
        <v>18</v>
      </c>
    </row>
    <row r="105" spans="1:17" x14ac:dyDescent="0.25">
      <c r="A105" s="19" t="s">
        <v>131</v>
      </c>
      <c r="B105" s="19" t="s">
        <v>60</v>
      </c>
      <c r="C105" s="20">
        <v>3</v>
      </c>
      <c r="D105" s="12">
        <f>COUNTIFS(E:E,Table1[[#This Row],[EventDate]],G:G,Table1[[#This Row],[EventName]],H:H,Table1[[#This Row],[Category]],I:I,Table1[[#This Row],[Weapon]],J:J,Table1[[#This Row],[Gender]])</f>
        <v>6</v>
      </c>
      <c r="E105" s="22">
        <v>44276</v>
      </c>
      <c r="F105" s="23" t="s">
        <v>385</v>
      </c>
      <c r="G105" s="10" t="s">
        <v>284</v>
      </c>
      <c r="H105" s="19" t="s">
        <v>306</v>
      </c>
      <c r="I105" s="19" t="s">
        <v>314</v>
      </c>
      <c r="J105" s="15" t="str">
        <f>VLOOKUP(Table1[[#This Row],[LastName]]&amp;"."&amp;Table1[[#This Row],[FirstName]],Fencers!C:H,6,FALSE)</f>
        <v>Men</v>
      </c>
      <c r="K105" s="24" t="str">
        <f>VLOOKUP(Table1[[#This Row],[LastName]]&amp;"."&amp;Table1[[#This Row],[FirstName]],Fencers!C:G,4,FALSE)</f>
        <v>CSFC</v>
      </c>
      <c r="L105" s="28">
        <v>0</v>
      </c>
      <c r="M105" s="12">
        <f>COUNTIFS(A:A,Table1[[#This Row],[LastName]],B:B,Table1[[#This Row],[FirstName]],F:F,"S",H:H,Table1[[#This Row],[Category]],I:I,Table1[[#This Row],[Weapon]])</f>
        <v>3</v>
      </c>
      <c r="N105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05" s="17">
        <f>IF(Table1[[#This Row],[Rank]]="Cancelled",1,IF(Table1[[#This Row],[Rank]]&gt;64,0,IF(L105=0,VLOOKUP(C105,'Ranking Values'!A:C,2,FALSE),VLOOKUP(C105,'Ranking Values'!A:C,3,FALSE))))</f>
        <v>18</v>
      </c>
      <c r="P105" s="17">
        <f>IF(OR(Table1[[#This Row],[Rank]]="Cancelled",Table1[[#This Row],[Rank]]&gt;64),1,VLOOKUP(Table1[[#This Row],[GenderCount]],'Ranking Values'!E:F,2,FALSE))</f>
        <v>1</v>
      </c>
      <c r="Q105" s="18">
        <f>Table1[[#This Row],[Ranking.Points]]*Table1[[#This Row],[Mulitplier]]*Table1[[#This Row],[NI.Mult]]</f>
        <v>18</v>
      </c>
    </row>
    <row r="106" spans="1:17" x14ac:dyDescent="0.25">
      <c r="A106" s="19" t="s">
        <v>23</v>
      </c>
      <c r="B106" s="19" t="s">
        <v>38</v>
      </c>
      <c r="C106" s="20">
        <v>5</v>
      </c>
      <c r="D106" s="12">
        <f>COUNTIFS(E:E,Table1[[#This Row],[EventDate]],G:G,Table1[[#This Row],[EventName]],H:H,Table1[[#This Row],[Category]],I:I,Table1[[#This Row],[Weapon]],J:J,Table1[[#This Row],[Gender]])</f>
        <v>6</v>
      </c>
      <c r="E106" s="22">
        <v>44276</v>
      </c>
      <c r="F106" s="23" t="s">
        <v>385</v>
      </c>
      <c r="G106" s="10" t="s">
        <v>284</v>
      </c>
      <c r="H106" s="19" t="s">
        <v>306</v>
      </c>
      <c r="I106" s="19" t="s">
        <v>314</v>
      </c>
      <c r="J106" s="15" t="str">
        <f>VLOOKUP(Table1[[#This Row],[LastName]]&amp;"."&amp;Table1[[#This Row],[FirstName]],Fencers!C:H,6,FALSE)</f>
        <v>Men</v>
      </c>
      <c r="K106" s="24" t="str">
        <f>VLOOKUP(Table1[[#This Row],[LastName]]&amp;"."&amp;Table1[[#This Row],[FirstName]],Fencers!C:G,4,FALSE)</f>
        <v>CSFC</v>
      </c>
      <c r="L106" s="28">
        <v>0</v>
      </c>
      <c r="M106" s="12">
        <f>COUNTIFS(A:A,Table1[[#This Row],[LastName]],B:B,Table1[[#This Row],[FirstName]],F:F,"S",H:H,Table1[[#This Row],[Category]],I:I,Table1[[#This Row],[Weapon]])</f>
        <v>3</v>
      </c>
      <c r="N106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06" s="17">
        <f>IF(Table1[[#This Row],[Rank]]="Cancelled",1,IF(Table1[[#This Row],[Rank]]&gt;64,0,IF(L106=0,VLOOKUP(C106,'Ranking Values'!A:C,2,FALSE),VLOOKUP(C106,'Ranking Values'!A:C,3,FALSE))))</f>
        <v>12</v>
      </c>
      <c r="P106" s="17">
        <f>IF(OR(Table1[[#This Row],[Rank]]="Cancelled",Table1[[#This Row],[Rank]]&gt;64),1,VLOOKUP(Table1[[#This Row],[GenderCount]],'Ranking Values'!E:F,2,FALSE))</f>
        <v>1</v>
      </c>
      <c r="Q106" s="18">
        <f>Table1[[#This Row],[Ranking.Points]]*Table1[[#This Row],[Mulitplier]]*Table1[[#This Row],[NI.Mult]]</f>
        <v>12</v>
      </c>
    </row>
    <row r="107" spans="1:17" x14ac:dyDescent="0.25">
      <c r="A107" s="19" t="s">
        <v>23</v>
      </c>
      <c r="B107" s="19" t="s">
        <v>113</v>
      </c>
      <c r="C107" s="20">
        <v>6</v>
      </c>
      <c r="D107" s="12">
        <f>COUNTIFS(E:E,Table1[[#This Row],[EventDate]],G:G,Table1[[#This Row],[EventName]],H:H,Table1[[#This Row],[Category]],I:I,Table1[[#This Row],[Weapon]],J:J,Table1[[#This Row],[Gender]])</f>
        <v>6</v>
      </c>
      <c r="E107" s="22">
        <v>44276</v>
      </c>
      <c r="F107" s="23" t="s">
        <v>385</v>
      </c>
      <c r="G107" s="10" t="s">
        <v>284</v>
      </c>
      <c r="H107" s="19" t="s">
        <v>306</v>
      </c>
      <c r="I107" s="19" t="s">
        <v>314</v>
      </c>
      <c r="J107" s="15" t="str">
        <f>VLOOKUP(Table1[[#This Row],[LastName]]&amp;"."&amp;Table1[[#This Row],[FirstName]],Fencers!C:H,6,FALSE)</f>
        <v>Men</v>
      </c>
      <c r="K107" s="24" t="str">
        <f>VLOOKUP(Table1[[#This Row],[LastName]]&amp;"."&amp;Table1[[#This Row],[FirstName]],Fencers!C:G,4,FALSE)</f>
        <v>CSFC</v>
      </c>
      <c r="L107" s="28">
        <v>0</v>
      </c>
      <c r="M107" s="12">
        <f>COUNTIFS(A:A,Table1[[#This Row],[LastName]],B:B,Table1[[#This Row],[FirstName]],F:F,"S",H:H,Table1[[#This Row],[Category]],I:I,Table1[[#This Row],[Weapon]])</f>
        <v>4</v>
      </c>
      <c r="N107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07" s="17">
        <f>IF(Table1[[#This Row],[Rank]]="Cancelled",1,IF(Table1[[#This Row],[Rank]]&gt;64,0,IF(L107=0,VLOOKUP(C107,'Ranking Values'!A:C,2,FALSE),VLOOKUP(C107,'Ranking Values'!A:C,3,FALSE))))</f>
        <v>12</v>
      </c>
      <c r="P107" s="17">
        <f>IF(OR(Table1[[#This Row],[Rank]]="Cancelled",Table1[[#This Row],[Rank]]&gt;64),1,VLOOKUP(Table1[[#This Row],[GenderCount]],'Ranking Values'!E:F,2,FALSE))</f>
        <v>1</v>
      </c>
      <c r="Q107" s="18">
        <f>Table1[[#This Row],[Ranking.Points]]*Table1[[#This Row],[Mulitplier]]*Table1[[#This Row],[NI.Mult]]</f>
        <v>12</v>
      </c>
    </row>
    <row r="108" spans="1:17" x14ac:dyDescent="0.25">
      <c r="A108" s="19" t="s">
        <v>68</v>
      </c>
      <c r="B108" s="19" t="s">
        <v>69</v>
      </c>
      <c r="C108" s="20">
        <v>1</v>
      </c>
      <c r="D108" s="12">
        <f>COUNTIFS(E:E,Table1[[#This Row],[EventDate]],G:G,Table1[[#This Row],[EventName]],H:H,Table1[[#This Row],[Category]],I:I,Table1[[#This Row],[Weapon]],J:J,Table1[[#This Row],[Gender]])</f>
        <v>2</v>
      </c>
      <c r="E108" s="22">
        <v>44276</v>
      </c>
      <c r="F108" s="23" t="s">
        <v>385</v>
      </c>
      <c r="G108" s="10" t="s">
        <v>284</v>
      </c>
      <c r="H108" s="19" t="s">
        <v>306</v>
      </c>
      <c r="I108" s="19" t="s">
        <v>314</v>
      </c>
      <c r="J108" s="15" t="str">
        <f>VLOOKUP(Table1[[#This Row],[LastName]]&amp;"."&amp;Table1[[#This Row],[FirstName]],Fencers!C:H,6,FALSE)</f>
        <v>Women</v>
      </c>
      <c r="K108" s="24" t="str">
        <f>VLOOKUP(Table1[[#This Row],[LastName]]&amp;"."&amp;Table1[[#This Row],[FirstName]],Fencers!C:G,4,FALSE)</f>
        <v>ASC</v>
      </c>
      <c r="L108" s="28">
        <v>0</v>
      </c>
      <c r="M108" s="12">
        <f>COUNTIFS(A:A,Table1[[#This Row],[LastName]],B:B,Table1[[#This Row],[FirstName]],F:F,"S",H:H,Table1[[#This Row],[Category]],I:I,Table1[[#This Row],[Weapon]])</f>
        <v>2</v>
      </c>
      <c r="N108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08" s="17">
        <f>IF(Table1[[#This Row],[Rank]]="Cancelled",1,IF(Table1[[#This Row],[Rank]]&gt;64,0,IF(L108=0,VLOOKUP(C108,'Ranking Values'!A:C,2,FALSE),VLOOKUP(C108,'Ranking Values'!A:C,3,FALSE))))</f>
        <v>28</v>
      </c>
      <c r="P108" s="17">
        <f>IF(OR(Table1[[#This Row],[Rank]]="Cancelled",Table1[[#This Row],[Rank]]&gt;64),1,VLOOKUP(Table1[[#This Row],[GenderCount]],'Ranking Values'!E:F,2,FALSE))</f>
        <v>0.4</v>
      </c>
      <c r="Q108" s="18">
        <f>Table1[[#This Row],[Ranking.Points]]*Table1[[#This Row],[Mulitplier]]*Table1[[#This Row],[NI.Mult]]</f>
        <v>11.200000000000001</v>
      </c>
    </row>
    <row r="109" spans="1:17" x14ac:dyDescent="0.25">
      <c r="A109" s="19" t="s">
        <v>307</v>
      </c>
      <c r="B109" s="19" t="s">
        <v>308</v>
      </c>
      <c r="C109" s="20">
        <v>2</v>
      </c>
      <c r="D109" s="12">
        <f>COUNTIFS(E:E,Table1[[#This Row],[EventDate]],G:G,Table1[[#This Row],[EventName]],H:H,Table1[[#This Row],[Category]],I:I,Table1[[#This Row],[Weapon]],J:J,Table1[[#This Row],[Gender]])</f>
        <v>2</v>
      </c>
      <c r="E109" s="22">
        <v>44276</v>
      </c>
      <c r="F109" s="23" t="s">
        <v>385</v>
      </c>
      <c r="G109" s="10" t="s">
        <v>284</v>
      </c>
      <c r="H109" s="19" t="s">
        <v>306</v>
      </c>
      <c r="I109" s="19" t="s">
        <v>314</v>
      </c>
      <c r="J109" s="15" t="str">
        <f>VLOOKUP(Table1[[#This Row],[LastName]]&amp;"."&amp;Table1[[#This Row],[FirstName]],Fencers!C:H,6,FALSE)</f>
        <v>Women</v>
      </c>
      <c r="K109" s="24" t="str">
        <f>VLOOKUP(Table1[[#This Row],[LastName]]&amp;"."&amp;Table1[[#This Row],[FirstName]],Fencers!C:G,4,FALSE)</f>
        <v>AUFeC</v>
      </c>
      <c r="L109" s="28">
        <v>0</v>
      </c>
      <c r="M109" s="12">
        <f>COUNTIFS(A:A,Table1[[#This Row],[LastName]],B:B,Table1[[#This Row],[FirstName]],F:F,"S",H:H,Table1[[#This Row],[Category]],I:I,Table1[[#This Row],[Weapon]])</f>
        <v>4</v>
      </c>
      <c r="N109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09" s="17">
        <f>IF(Table1[[#This Row],[Rank]]="Cancelled",1,IF(Table1[[#This Row],[Rank]]&gt;64,0,IF(L109=0,VLOOKUP(C109,'Ranking Values'!A:C,2,FALSE),VLOOKUP(C109,'Ranking Values'!A:C,3,FALSE))))</f>
        <v>23</v>
      </c>
      <c r="P109" s="17">
        <f>IF(OR(Table1[[#This Row],[Rank]]="Cancelled",Table1[[#This Row],[Rank]]&gt;64),1,VLOOKUP(Table1[[#This Row],[GenderCount]],'Ranking Values'!E:F,2,FALSE))</f>
        <v>0.4</v>
      </c>
      <c r="Q109" s="18">
        <f>Table1[[#This Row],[Ranking.Points]]*Table1[[#This Row],[Mulitplier]]*Table1[[#This Row],[NI.Mult]]</f>
        <v>9.2000000000000011</v>
      </c>
    </row>
    <row r="110" spans="1:17" x14ac:dyDescent="0.25">
      <c r="A110" s="19" t="s">
        <v>61</v>
      </c>
      <c r="B110" s="19" t="s">
        <v>63</v>
      </c>
      <c r="C110" s="20">
        <v>1</v>
      </c>
      <c r="D110" s="12">
        <f>COUNTIFS(E:E,Table1[[#This Row],[EventDate]],G:G,Table1[[#This Row],[EventName]],H:H,Table1[[#This Row],[Category]],I:I,Table1[[#This Row],[Weapon]],J:J,Table1[[#This Row],[Gender]])</f>
        <v>3</v>
      </c>
      <c r="E110" s="22">
        <v>44276</v>
      </c>
      <c r="F110" s="23" t="s">
        <v>385</v>
      </c>
      <c r="G110" s="10" t="s">
        <v>284</v>
      </c>
      <c r="H110" s="19" t="s">
        <v>315</v>
      </c>
      <c r="I110" s="19" t="s">
        <v>288</v>
      </c>
      <c r="J110" s="15" t="str">
        <f>VLOOKUP(Table1[[#This Row],[LastName]]&amp;"."&amp;Table1[[#This Row],[FirstName]],Fencers!C:H,6,FALSE)</f>
        <v>Men</v>
      </c>
      <c r="K110" s="24" t="str">
        <f>VLOOKUP(Table1[[#This Row],[LastName]]&amp;"."&amp;Table1[[#This Row],[FirstName]],Fencers!C:G,4,FALSE)</f>
        <v>CSFC</v>
      </c>
      <c r="L110" s="28">
        <v>0</v>
      </c>
      <c r="M110" s="12">
        <f>COUNTIFS(A:A,Table1[[#This Row],[LastName]],B:B,Table1[[#This Row],[FirstName]],F:F,"S",H:H,Table1[[#This Row],[Category]],I:I,Table1[[#This Row],[Weapon]])</f>
        <v>6</v>
      </c>
      <c r="N110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10" s="17">
        <f>IF(Table1[[#This Row],[Rank]]="Cancelled",1,IF(Table1[[#This Row],[Rank]]&gt;64,0,IF(L110=0,VLOOKUP(C110,'Ranking Values'!A:C,2,FALSE),VLOOKUP(C110,'Ranking Values'!A:C,3,FALSE))))</f>
        <v>28</v>
      </c>
      <c r="P110" s="17">
        <f>IF(OR(Table1[[#This Row],[Rank]]="Cancelled",Table1[[#This Row],[Rank]]&gt;64),1,VLOOKUP(Table1[[#This Row],[GenderCount]],'Ranking Values'!E:F,2,FALSE))</f>
        <v>0.6</v>
      </c>
      <c r="Q110" s="18">
        <f>Table1[[#This Row],[Ranking.Points]]*Table1[[#This Row],[Mulitplier]]*Table1[[#This Row],[NI.Mult]]</f>
        <v>16.8</v>
      </c>
    </row>
    <row r="111" spans="1:17" x14ac:dyDescent="0.25">
      <c r="A111" s="19" t="s">
        <v>57</v>
      </c>
      <c r="B111" s="19" t="s">
        <v>59</v>
      </c>
      <c r="C111" s="20">
        <v>2</v>
      </c>
      <c r="D111" s="12">
        <f>COUNTIFS(E:E,Table1[[#This Row],[EventDate]],G:G,Table1[[#This Row],[EventName]],H:H,Table1[[#This Row],[Category]],I:I,Table1[[#This Row],[Weapon]],J:J,Table1[[#This Row],[Gender]])</f>
        <v>3</v>
      </c>
      <c r="E111" s="22">
        <v>44276</v>
      </c>
      <c r="F111" s="23" t="s">
        <v>385</v>
      </c>
      <c r="G111" s="10" t="s">
        <v>284</v>
      </c>
      <c r="H111" s="19" t="s">
        <v>315</v>
      </c>
      <c r="I111" s="19" t="s">
        <v>288</v>
      </c>
      <c r="J111" s="15" t="str">
        <f>VLOOKUP(Table1[[#This Row],[LastName]]&amp;"."&amp;Table1[[#This Row],[FirstName]],Fencers!C:H,6,FALSE)</f>
        <v>Men</v>
      </c>
      <c r="K111" s="24" t="str">
        <f>VLOOKUP(Table1[[#This Row],[LastName]]&amp;"."&amp;Table1[[#This Row],[FirstName]],Fencers!C:G,4,FALSE)</f>
        <v>AHFC</v>
      </c>
      <c r="L111" s="28">
        <v>0</v>
      </c>
      <c r="M111" s="12">
        <f>COUNTIFS(A:A,Table1[[#This Row],[LastName]],B:B,Table1[[#This Row],[FirstName]],F:F,"S",H:H,Table1[[#This Row],[Category]],I:I,Table1[[#This Row],[Weapon]])</f>
        <v>3</v>
      </c>
      <c r="N111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11" s="17">
        <f>IF(Table1[[#This Row],[Rank]]="Cancelled",1,IF(Table1[[#This Row],[Rank]]&gt;64,0,IF(L111=0,VLOOKUP(C111,'Ranking Values'!A:C,2,FALSE),VLOOKUP(C111,'Ranking Values'!A:C,3,FALSE))))</f>
        <v>23</v>
      </c>
      <c r="P111" s="17">
        <f>IF(OR(Table1[[#This Row],[Rank]]="Cancelled",Table1[[#This Row],[Rank]]&gt;64),1,VLOOKUP(Table1[[#This Row],[GenderCount]],'Ranking Values'!E:F,2,FALSE))</f>
        <v>0.6</v>
      </c>
      <c r="Q111" s="18">
        <f>Table1[[#This Row],[Ranking.Points]]*Table1[[#This Row],[Mulitplier]]*Table1[[#This Row],[NI.Mult]]</f>
        <v>13.799999999999999</v>
      </c>
    </row>
    <row r="112" spans="1:17" x14ac:dyDescent="0.25">
      <c r="A112" s="19" t="s">
        <v>153</v>
      </c>
      <c r="B112" s="19" t="s">
        <v>157</v>
      </c>
      <c r="C112" s="20">
        <v>3</v>
      </c>
      <c r="D112" s="12">
        <f>COUNTIFS(E:E,Table1[[#This Row],[EventDate]],G:G,Table1[[#This Row],[EventName]],H:H,Table1[[#This Row],[Category]],I:I,Table1[[#This Row],[Weapon]],J:J,Table1[[#This Row],[Gender]])</f>
        <v>3</v>
      </c>
      <c r="E112" s="22">
        <v>44276</v>
      </c>
      <c r="F112" s="23" t="s">
        <v>385</v>
      </c>
      <c r="G112" s="10" t="s">
        <v>284</v>
      </c>
      <c r="H112" s="19" t="s">
        <v>315</v>
      </c>
      <c r="I112" s="19" t="s">
        <v>288</v>
      </c>
      <c r="J112" s="15" t="str">
        <f>VLOOKUP(Table1[[#This Row],[LastName]]&amp;"."&amp;Table1[[#This Row],[FirstName]],Fencers!C:H,6,FALSE)</f>
        <v>Men</v>
      </c>
      <c r="K112" s="24" t="str">
        <f>VLOOKUP(Table1[[#This Row],[LastName]]&amp;"."&amp;Table1[[#This Row],[FirstName]],Fencers!C:G,4,FALSE)</f>
        <v>TPFC</v>
      </c>
      <c r="L112" s="28">
        <v>0</v>
      </c>
      <c r="M112" s="12">
        <f>COUNTIFS(A:A,Table1[[#This Row],[LastName]],B:B,Table1[[#This Row],[FirstName]],F:F,"S",H:H,Table1[[#This Row],[Category]],I:I,Table1[[#This Row],[Weapon]])</f>
        <v>1</v>
      </c>
      <c r="N112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12" s="17">
        <f>IF(Table1[[#This Row],[Rank]]="Cancelled",1,IF(Table1[[#This Row],[Rank]]&gt;64,0,IF(L112=0,VLOOKUP(C112,'Ranking Values'!A:C,2,FALSE),VLOOKUP(C112,'Ranking Values'!A:C,3,FALSE))))</f>
        <v>18</v>
      </c>
      <c r="P112" s="17">
        <f>IF(OR(Table1[[#This Row],[Rank]]="Cancelled",Table1[[#This Row],[Rank]]&gt;64),1,VLOOKUP(Table1[[#This Row],[GenderCount]],'Ranking Values'!E:F,2,FALSE))</f>
        <v>0.6</v>
      </c>
      <c r="Q112" s="18">
        <f>Table1[[#This Row],[Ranking.Points]]*Table1[[#This Row],[Mulitplier]]*Table1[[#This Row],[NI.Mult]]</f>
        <v>10.799999999999999</v>
      </c>
    </row>
    <row r="113" spans="1:17" x14ac:dyDescent="0.25">
      <c r="A113" s="19" t="s">
        <v>61</v>
      </c>
      <c r="B113" s="19" t="s">
        <v>64</v>
      </c>
      <c r="C113" s="20">
        <v>3</v>
      </c>
      <c r="D113" s="12">
        <f>COUNTIFS(E:E,Table1[[#This Row],[EventDate]],G:G,Table1[[#This Row],[EventName]],H:H,Table1[[#This Row],[Category]],I:I,Table1[[#This Row],[Weapon]],J:J,Table1[[#This Row],[Gender]])</f>
        <v>1</v>
      </c>
      <c r="E113" s="22">
        <v>44276</v>
      </c>
      <c r="F113" s="23" t="s">
        <v>385</v>
      </c>
      <c r="G113" s="10" t="s">
        <v>284</v>
      </c>
      <c r="H113" s="19" t="s">
        <v>315</v>
      </c>
      <c r="I113" s="19" t="s">
        <v>288</v>
      </c>
      <c r="J113" s="15" t="str">
        <f>VLOOKUP(Table1[[#This Row],[LastName]]&amp;"."&amp;Table1[[#This Row],[FirstName]],Fencers!C:H,6,FALSE)</f>
        <v>Women</v>
      </c>
      <c r="K113" s="24" t="str">
        <f>VLOOKUP(Table1[[#This Row],[LastName]]&amp;"."&amp;Table1[[#This Row],[FirstName]],Fencers!C:G,4,FALSE)</f>
        <v>CSFC</v>
      </c>
      <c r="L113" s="28">
        <v>0</v>
      </c>
      <c r="M113" s="12">
        <f>COUNTIFS(A:A,Table1[[#This Row],[LastName]],B:B,Table1[[#This Row],[FirstName]],F:F,"S",H:H,Table1[[#This Row],[Category]],I:I,Table1[[#This Row],[Weapon]])</f>
        <v>5</v>
      </c>
      <c r="N113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13" s="17">
        <f>IF(Table1[[#This Row],[Rank]]="Cancelled",1,IF(Table1[[#This Row],[Rank]]&gt;64,0,IF(L113=0,VLOOKUP(C113,'Ranking Values'!A:C,2,FALSE),VLOOKUP(C113,'Ranking Values'!A:C,3,FALSE))))</f>
        <v>18</v>
      </c>
      <c r="P113" s="17">
        <f>IF(OR(Table1[[#This Row],[Rank]]="Cancelled",Table1[[#This Row],[Rank]]&gt;64),1,VLOOKUP(Table1[[#This Row],[GenderCount]],'Ranking Values'!E:F,2,FALSE))</f>
        <v>0.2</v>
      </c>
      <c r="Q113" s="18">
        <f>Table1[[#This Row],[Ranking.Points]]*Table1[[#This Row],[Mulitplier]]*Table1[[#This Row],[NI.Mult]]</f>
        <v>3.6</v>
      </c>
    </row>
    <row r="114" spans="1:17" x14ac:dyDescent="0.25">
      <c r="A114" s="19" t="s">
        <v>90</v>
      </c>
      <c r="B114" s="19" t="s">
        <v>91</v>
      </c>
      <c r="C114" s="20" t="s">
        <v>17</v>
      </c>
      <c r="D114" s="12">
        <f>COUNTIFS(E:E,Table1[[#This Row],[EventDate]],G:G,Table1[[#This Row],[EventName]],H:H,Table1[[#This Row],[Category]],I:I,Table1[[#This Row],[Weapon]],J:J,Table1[[#This Row],[Gender]])</f>
        <v>1</v>
      </c>
      <c r="E114" s="22">
        <v>44276</v>
      </c>
      <c r="F114" s="23" t="s">
        <v>385</v>
      </c>
      <c r="G114" s="10" t="s">
        <v>284</v>
      </c>
      <c r="H114" s="19" t="s">
        <v>315</v>
      </c>
      <c r="I114" s="19" t="s">
        <v>286</v>
      </c>
      <c r="J114" s="15" t="str">
        <f>VLOOKUP(Table1[[#This Row],[LastName]]&amp;"."&amp;Table1[[#This Row],[FirstName]],Fencers!C:H,6,FALSE)</f>
        <v>Men</v>
      </c>
      <c r="K114" s="24" t="str">
        <f>VLOOKUP(Table1[[#This Row],[LastName]]&amp;"."&amp;Table1[[#This Row],[FirstName]],Fencers!C:G,4,FALSE)</f>
        <v>TPFC</v>
      </c>
      <c r="L114" s="28">
        <v>0</v>
      </c>
      <c r="M114" s="12">
        <f>COUNTIFS(A:A,Table1[[#This Row],[LastName]],B:B,Table1[[#This Row],[FirstName]],F:F,"S",H:H,Table1[[#This Row],[Category]],I:I,Table1[[#This Row],[Weapon]])</f>
        <v>2</v>
      </c>
      <c r="N114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14" s="17">
        <f>IF(Table1[[#This Row],[Rank]]="Cancelled",1,IF(Table1[[#This Row],[Rank]]&gt;64,0,IF(L114=0,VLOOKUP(C114,'Ranking Values'!A:C,2,FALSE),VLOOKUP(C114,'Ranking Values'!A:C,3,FALSE))))</f>
        <v>1</v>
      </c>
      <c r="P114" s="17">
        <f>IF(OR(Table1[[#This Row],[Rank]]="Cancelled",Table1[[#This Row],[Rank]]&gt;64),1,VLOOKUP(Table1[[#This Row],[GenderCount]],'Ranking Values'!E:F,2,FALSE))</f>
        <v>1</v>
      </c>
      <c r="Q114" s="18">
        <f>Table1[[#This Row],[Ranking.Points]]*Table1[[#This Row],[Mulitplier]]*Table1[[#This Row],[NI.Mult]]</f>
        <v>1</v>
      </c>
    </row>
    <row r="115" spans="1:17" x14ac:dyDescent="0.25">
      <c r="A115" s="19" t="s">
        <v>131</v>
      </c>
      <c r="B115" s="19" t="s">
        <v>60</v>
      </c>
      <c r="C115" s="20" t="s">
        <v>17</v>
      </c>
      <c r="D115" s="12">
        <f>COUNTIFS(E:E,Table1[[#This Row],[EventDate]],G:G,Table1[[#This Row],[EventName]],H:H,Table1[[#This Row],[Category]],I:I,Table1[[#This Row],[Weapon]],J:J,Table1[[#This Row],[Gender]])</f>
        <v>3</v>
      </c>
      <c r="E115" s="22">
        <v>44276</v>
      </c>
      <c r="F115" s="23" t="s">
        <v>385</v>
      </c>
      <c r="G115" s="10" t="s">
        <v>284</v>
      </c>
      <c r="H115" s="19" t="s">
        <v>315</v>
      </c>
      <c r="I115" s="19" t="s">
        <v>314</v>
      </c>
      <c r="J115" s="15" t="str">
        <f>VLOOKUP(Table1[[#This Row],[LastName]]&amp;"."&amp;Table1[[#This Row],[FirstName]],Fencers!C:H,6,FALSE)</f>
        <v>Men</v>
      </c>
      <c r="K115" s="24" t="str">
        <f>VLOOKUP(Table1[[#This Row],[LastName]]&amp;"."&amp;Table1[[#This Row],[FirstName]],Fencers!C:G,4,FALSE)</f>
        <v>CSFC</v>
      </c>
      <c r="L115" s="28">
        <v>0</v>
      </c>
      <c r="M115" s="12">
        <f>COUNTIFS(A:A,Table1[[#This Row],[LastName]],B:B,Table1[[#This Row],[FirstName]],F:F,"S",H:H,Table1[[#This Row],[Category]],I:I,Table1[[#This Row],[Weapon]])</f>
        <v>2</v>
      </c>
      <c r="N115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15" s="17">
        <f>IF(Table1[[#This Row],[Rank]]="Cancelled",1,IF(Table1[[#This Row],[Rank]]&gt;64,0,IF(L115=0,VLOOKUP(C115,'Ranking Values'!A:C,2,FALSE),VLOOKUP(C115,'Ranking Values'!A:C,3,FALSE))))</f>
        <v>1</v>
      </c>
      <c r="P115" s="17">
        <f>IF(OR(Table1[[#This Row],[Rank]]="Cancelled",Table1[[#This Row],[Rank]]&gt;64),1,VLOOKUP(Table1[[#This Row],[GenderCount]],'Ranking Values'!E:F,2,FALSE))</f>
        <v>1</v>
      </c>
      <c r="Q115" s="18">
        <f>Table1[[#This Row],[Ranking.Points]]*Table1[[#This Row],[Mulitplier]]*Table1[[#This Row],[NI.Mult]]</f>
        <v>1</v>
      </c>
    </row>
    <row r="116" spans="1:17" x14ac:dyDescent="0.25">
      <c r="A116" s="19" t="s">
        <v>23</v>
      </c>
      <c r="B116" s="19" t="s">
        <v>37</v>
      </c>
      <c r="C116" s="20" t="s">
        <v>17</v>
      </c>
      <c r="D116" s="12">
        <f>COUNTIFS(E:E,Table1[[#This Row],[EventDate]],G:G,Table1[[#This Row],[EventName]],H:H,Table1[[#This Row],[Category]],I:I,Table1[[#This Row],[Weapon]],J:J,Table1[[#This Row],[Gender]])</f>
        <v>3</v>
      </c>
      <c r="E116" s="22">
        <v>44276</v>
      </c>
      <c r="F116" s="23" t="s">
        <v>385</v>
      </c>
      <c r="G116" s="10" t="s">
        <v>284</v>
      </c>
      <c r="H116" s="19" t="s">
        <v>315</v>
      </c>
      <c r="I116" s="19" t="s">
        <v>314</v>
      </c>
      <c r="J116" s="15" t="str">
        <f>VLOOKUP(Table1[[#This Row],[LastName]]&amp;"."&amp;Table1[[#This Row],[FirstName]],Fencers!C:H,6,FALSE)</f>
        <v>Men</v>
      </c>
      <c r="K116" s="24" t="str">
        <f>VLOOKUP(Table1[[#This Row],[LastName]]&amp;"."&amp;Table1[[#This Row],[FirstName]],Fencers!C:G,4,FALSE)</f>
        <v>CSFC</v>
      </c>
      <c r="L116" s="28">
        <v>0</v>
      </c>
      <c r="M116" s="12">
        <f>COUNTIFS(A:A,Table1[[#This Row],[LastName]],B:B,Table1[[#This Row],[FirstName]],F:F,"S",H:H,Table1[[#This Row],[Category]],I:I,Table1[[#This Row],[Weapon]])</f>
        <v>1</v>
      </c>
      <c r="N116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16" s="17">
        <f>IF(Table1[[#This Row],[Rank]]="Cancelled",1,IF(Table1[[#This Row],[Rank]]&gt;64,0,IF(L116=0,VLOOKUP(C116,'Ranking Values'!A:C,2,FALSE),VLOOKUP(C116,'Ranking Values'!A:C,3,FALSE))))</f>
        <v>1</v>
      </c>
      <c r="P116" s="17">
        <f>IF(OR(Table1[[#This Row],[Rank]]="Cancelled",Table1[[#This Row],[Rank]]&gt;64),1,VLOOKUP(Table1[[#This Row],[GenderCount]],'Ranking Values'!E:F,2,FALSE))</f>
        <v>1</v>
      </c>
      <c r="Q116" s="18">
        <f>Table1[[#This Row],[Ranking.Points]]*Table1[[#This Row],[Mulitplier]]*Table1[[#This Row],[NI.Mult]]</f>
        <v>1</v>
      </c>
    </row>
    <row r="117" spans="1:17" x14ac:dyDescent="0.25">
      <c r="A117" s="19" t="s">
        <v>23</v>
      </c>
      <c r="B117" s="19" t="s">
        <v>113</v>
      </c>
      <c r="C117" s="20" t="s">
        <v>17</v>
      </c>
      <c r="D117" s="12">
        <f>COUNTIFS(E:E,Table1[[#This Row],[EventDate]],G:G,Table1[[#This Row],[EventName]],H:H,Table1[[#This Row],[Category]],I:I,Table1[[#This Row],[Weapon]],J:J,Table1[[#This Row],[Gender]])</f>
        <v>3</v>
      </c>
      <c r="E117" s="22">
        <v>44276</v>
      </c>
      <c r="F117" s="23" t="s">
        <v>385</v>
      </c>
      <c r="G117" s="10" t="s">
        <v>284</v>
      </c>
      <c r="H117" s="19" t="s">
        <v>315</v>
      </c>
      <c r="I117" s="19" t="s">
        <v>314</v>
      </c>
      <c r="J117" s="15" t="str">
        <f>VLOOKUP(Table1[[#This Row],[LastName]]&amp;"."&amp;Table1[[#This Row],[FirstName]],Fencers!C:H,6,FALSE)</f>
        <v>Men</v>
      </c>
      <c r="K117" s="24" t="str">
        <f>VLOOKUP(Table1[[#This Row],[LastName]]&amp;"."&amp;Table1[[#This Row],[FirstName]],Fencers!C:G,4,FALSE)</f>
        <v>CSFC</v>
      </c>
      <c r="L117" s="28">
        <v>0</v>
      </c>
      <c r="M117" s="12">
        <f>COUNTIFS(A:A,Table1[[#This Row],[LastName]],B:B,Table1[[#This Row],[FirstName]],F:F,"S",H:H,Table1[[#This Row],[Category]],I:I,Table1[[#This Row],[Weapon]])</f>
        <v>3</v>
      </c>
      <c r="N117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17" s="17">
        <f>IF(Table1[[#This Row],[Rank]]="Cancelled",1,IF(Table1[[#This Row],[Rank]]&gt;64,0,IF(L117=0,VLOOKUP(C117,'Ranking Values'!A:C,2,FALSE),VLOOKUP(C117,'Ranking Values'!A:C,3,FALSE))))</f>
        <v>1</v>
      </c>
      <c r="P117" s="17">
        <f>IF(OR(Table1[[#This Row],[Rank]]="Cancelled",Table1[[#This Row],[Rank]]&gt;64),1,VLOOKUP(Table1[[#This Row],[GenderCount]],'Ranking Values'!E:F,2,FALSE))</f>
        <v>1</v>
      </c>
      <c r="Q117" s="18">
        <f>Table1[[#This Row],[Ranking.Points]]*Table1[[#This Row],[Mulitplier]]*Table1[[#This Row],[NI.Mult]]</f>
        <v>1</v>
      </c>
    </row>
    <row r="118" spans="1:17" x14ac:dyDescent="0.25">
      <c r="A118" s="19" t="s">
        <v>330</v>
      </c>
      <c r="B118" s="19" t="s">
        <v>319</v>
      </c>
      <c r="C118" s="20">
        <v>12</v>
      </c>
      <c r="D118" s="12">
        <v>44</v>
      </c>
      <c r="E118" s="22">
        <v>44319</v>
      </c>
      <c r="F118" s="23" t="s">
        <v>386</v>
      </c>
      <c r="G118" s="10" t="s">
        <v>364</v>
      </c>
      <c r="H118" s="19" t="s">
        <v>306</v>
      </c>
      <c r="I118" s="19" t="s">
        <v>288</v>
      </c>
      <c r="J118" s="15" t="str">
        <f>VLOOKUP(Table1[[#This Row],[LastName]]&amp;"."&amp;Table1[[#This Row],[FirstName]],Fencers!C:H,6,FALSE)</f>
        <v>Men</v>
      </c>
      <c r="K118" s="24" t="str">
        <f>VLOOKUP(Table1[[#This Row],[LastName]]&amp;"."&amp;Table1[[#This Row],[FirstName]],Fencers!C:G,4,FALSE)</f>
        <v>ASC</v>
      </c>
      <c r="L118" s="28">
        <v>1</v>
      </c>
      <c r="M118" s="12">
        <f>COUNTIFS(A:A,Table1[[#This Row],[LastName]],B:B,Table1[[#This Row],[FirstName]],F:F,"S",H:H,Table1[[#This Row],[Category]],I:I,Table1[[#This Row],[Weapon]])</f>
        <v>1</v>
      </c>
      <c r="N118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118" s="17">
        <f>IF(Table1[[#This Row],[Rank]]="Cancelled",1,IF(Table1[[#This Row],[Rank]]&gt;64,0,IF(L118=0,VLOOKUP(C118,'Ranking Values'!A:C,2,FALSE),VLOOKUP(C118,'Ranking Values'!A:C,3,FALSE))))</f>
        <v>8</v>
      </c>
      <c r="P118" s="17">
        <f>IF(OR(Table1[[#This Row],[Rank]]="Cancelled",Table1[[#This Row],[Rank]]&gt;64),1,VLOOKUP(Table1[[#This Row],[GenderCount]],'Ranking Values'!E:F,2,FALSE))</f>
        <v>1.4</v>
      </c>
      <c r="Q118" s="18">
        <f>Table1[[#This Row],[Ranking.Points]]*Table1[[#This Row],[Mulitplier]]*Table1[[#This Row],[NI.Mult]]</f>
        <v>0</v>
      </c>
    </row>
    <row r="119" spans="1:17" x14ac:dyDescent="0.25">
      <c r="A119" s="19" t="s">
        <v>19</v>
      </c>
      <c r="B119" s="19" t="s">
        <v>32</v>
      </c>
      <c r="C119" s="20">
        <v>15</v>
      </c>
      <c r="D119" s="12">
        <v>44</v>
      </c>
      <c r="E119" s="22">
        <v>44319</v>
      </c>
      <c r="F119" s="23" t="s">
        <v>386</v>
      </c>
      <c r="G119" s="10" t="s">
        <v>364</v>
      </c>
      <c r="H119" s="19" t="s">
        <v>306</v>
      </c>
      <c r="I119" s="19" t="s">
        <v>288</v>
      </c>
      <c r="J119" s="15" t="str">
        <f>VLOOKUP(Table1[[#This Row],[LastName]]&amp;"."&amp;Table1[[#This Row],[FirstName]],Fencers!C:H,6,FALSE)</f>
        <v>Men</v>
      </c>
      <c r="K119" s="24" t="str">
        <f>VLOOKUP(Table1[[#This Row],[LastName]]&amp;"."&amp;Table1[[#This Row],[FirstName]],Fencers!C:G,4,FALSE)</f>
        <v>ASC</v>
      </c>
      <c r="L119" s="28">
        <v>1</v>
      </c>
      <c r="M119" s="12">
        <f>COUNTIFS(A:A,Table1[[#This Row],[LastName]],B:B,Table1[[#This Row],[FirstName]],F:F,"S",H:H,Table1[[#This Row],[Category]],I:I,Table1[[#This Row],[Weapon]])</f>
        <v>5</v>
      </c>
      <c r="N119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19" s="17">
        <f>IF(Table1[[#This Row],[Rank]]="Cancelled",1,IF(Table1[[#This Row],[Rank]]&gt;64,0,IF(L119=0,VLOOKUP(C119,'Ranking Values'!A:C,2,FALSE),VLOOKUP(C119,'Ranking Values'!A:C,3,FALSE))))</f>
        <v>8</v>
      </c>
      <c r="P119" s="17">
        <f>IF(OR(Table1[[#This Row],[Rank]]="Cancelled",Table1[[#This Row],[Rank]]&gt;64),1,VLOOKUP(Table1[[#This Row],[GenderCount]],'Ranking Values'!E:F,2,FALSE))</f>
        <v>1.4</v>
      </c>
      <c r="Q119" s="18">
        <f>Table1[[#This Row],[Ranking.Points]]*Table1[[#This Row],[Mulitplier]]*Table1[[#This Row],[NI.Mult]]</f>
        <v>11.2</v>
      </c>
    </row>
    <row r="120" spans="1:17" x14ac:dyDescent="0.25">
      <c r="A120" s="19" t="s">
        <v>304</v>
      </c>
      <c r="B120" s="19" t="s">
        <v>305</v>
      </c>
      <c r="C120" s="20">
        <v>3</v>
      </c>
      <c r="D120" s="12">
        <v>29</v>
      </c>
      <c r="E120" s="22">
        <v>44319</v>
      </c>
      <c r="F120" s="23" t="s">
        <v>386</v>
      </c>
      <c r="G120" s="10" t="s">
        <v>364</v>
      </c>
      <c r="H120" s="19" t="s">
        <v>306</v>
      </c>
      <c r="I120" s="19" t="s">
        <v>288</v>
      </c>
      <c r="J120" s="15" t="str">
        <f>VLOOKUP(Table1[[#This Row],[LastName]]&amp;"."&amp;Table1[[#This Row],[FirstName]],Fencers!C:H,6,FALSE)</f>
        <v>Women</v>
      </c>
      <c r="K120" s="24" t="str">
        <f>VLOOKUP(Table1[[#This Row],[LastName]]&amp;"."&amp;Table1[[#This Row],[FirstName]],Fencers!C:G,4,FALSE)</f>
        <v>ASC</v>
      </c>
      <c r="L120" s="28">
        <v>1</v>
      </c>
      <c r="M120" s="12">
        <f>COUNTIFS(A:A,Table1[[#This Row],[LastName]],B:B,Table1[[#This Row],[FirstName]],F:F,"S",H:H,Table1[[#This Row],[Category]],I:I,Table1[[#This Row],[Weapon]])</f>
        <v>0</v>
      </c>
      <c r="N120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120" s="17">
        <f>IF(Table1[[#This Row],[Rank]]="Cancelled",1,IF(Table1[[#This Row],[Rank]]&gt;64,0,IF(L120=0,VLOOKUP(C120,'Ranking Values'!A:C,2,FALSE),VLOOKUP(C120,'Ranking Values'!A:C,3,FALSE))))</f>
        <v>20</v>
      </c>
      <c r="P120" s="17">
        <f>IF(OR(Table1[[#This Row],[Rank]]="Cancelled",Table1[[#This Row],[Rank]]&gt;64),1,VLOOKUP(Table1[[#This Row],[GenderCount]],'Ranking Values'!E:F,2,FALSE))</f>
        <v>1.2</v>
      </c>
      <c r="Q120" s="18">
        <f>Table1[[#This Row],[Ranking.Points]]*Table1[[#This Row],[Mulitplier]]*Table1[[#This Row],[NI.Mult]]</f>
        <v>0</v>
      </c>
    </row>
    <row r="121" spans="1:17" x14ac:dyDescent="0.25">
      <c r="A121" s="19" t="s">
        <v>108</v>
      </c>
      <c r="B121" s="19" t="s">
        <v>115</v>
      </c>
      <c r="C121" s="20">
        <v>28</v>
      </c>
      <c r="D121" s="12">
        <v>29</v>
      </c>
      <c r="E121" s="22">
        <v>44319</v>
      </c>
      <c r="F121" s="23" t="s">
        <v>386</v>
      </c>
      <c r="G121" s="10" t="s">
        <v>364</v>
      </c>
      <c r="H121" s="19" t="s">
        <v>306</v>
      </c>
      <c r="I121" s="19" t="s">
        <v>288</v>
      </c>
      <c r="J121" s="15" t="str">
        <f>VLOOKUP(Table1[[#This Row],[LastName]]&amp;"."&amp;Table1[[#This Row],[FirstName]],Fencers!C:H,6,FALSE)</f>
        <v>Women</v>
      </c>
      <c r="K121" s="24" t="str">
        <f>VLOOKUP(Table1[[#This Row],[LastName]]&amp;"."&amp;Table1[[#This Row],[FirstName]],Fencers!C:G,4,FALSE)</f>
        <v>ASC</v>
      </c>
      <c r="L121" s="28">
        <v>1</v>
      </c>
      <c r="M121" s="12">
        <f>COUNTIFS(A:A,Table1[[#This Row],[LastName]],B:B,Table1[[#This Row],[FirstName]],F:F,"S",H:H,Table1[[#This Row],[Category]],I:I,Table1[[#This Row],[Weapon]])</f>
        <v>6</v>
      </c>
      <c r="N121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21" s="17">
        <f>IF(Table1[[#This Row],[Rank]]="Cancelled",1,IF(Table1[[#This Row],[Rank]]&gt;64,0,IF(L121=0,VLOOKUP(C121,'Ranking Values'!A:C,2,FALSE),VLOOKUP(C121,'Ranking Values'!A:C,3,FALSE))))</f>
        <v>4</v>
      </c>
      <c r="P121" s="17">
        <f>IF(OR(Table1[[#This Row],[Rank]]="Cancelled",Table1[[#This Row],[Rank]]&gt;64),1,VLOOKUP(Table1[[#This Row],[GenderCount]],'Ranking Values'!E:F,2,FALSE))</f>
        <v>1.2</v>
      </c>
      <c r="Q121" s="18">
        <f>Table1[[#This Row],[Ranking.Points]]*Table1[[#This Row],[Mulitplier]]*Table1[[#This Row],[NI.Mult]]</f>
        <v>4.8</v>
      </c>
    </row>
    <row r="122" spans="1:17" x14ac:dyDescent="0.25">
      <c r="A122" s="19" t="s">
        <v>61</v>
      </c>
      <c r="B122" s="19" t="s">
        <v>62</v>
      </c>
      <c r="C122" s="20">
        <v>10</v>
      </c>
      <c r="D122" s="12">
        <v>33</v>
      </c>
      <c r="E122" s="22">
        <v>44319</v>
      </c>
      <c r="F122" s="23" t="s">
        <v>386</v>
      </c>
      <c r="G122" s="10" t="s">
        <v>364</v>
      </c>
      <c r="H122" s="19" t="s">
        <v>306</v>
      </c>
      <c r="I122" s="19" t="s">
        <v>286</v>
      </c>
      <c r="J122" s="15" t="str">
        <f>VLOOKUP(Table1[[#This Row],[LastName]]&amp;"."&amp;Table1[[#This Row],[FirstName]],Fencers!C:H,6,FALSE)</f>
        <v>Men</v>
      </c>
      <c r="K122" s="24" t="str">
        <f>VLOOKUP(Table1[[#This Row],[LastName]]&amp;"."&amp;Table1[[#This Row],[FirstName]],Fencers!C:G,4,FALSE)</f>
        <v>CSFC</v>
      </c>
      <c r="L122" s="28">
        <v>1</v>
      </c>
      <c r="M122" s="12">
        <f>COUNTIFS(A:A,Table1[[#This Row],[LastName]],B:B,Table1[[#This Row],[FirstName]],F:F,"S",H:H,Table1[[#This Row],[Category]],I:I,Table1[[#This Row],[Weapon]])</f>
        <v>5</v>
      </c>
      <c r="N122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22" s="17">
        <f>IF(Table1[[#This Row],[Rank]]="Cancelled",1,IF(Table1[[#This Row],[Rank]]&gt;64,0,IF(L122=0,VLOOKUP(C122,'Ranking Values'!A:C,2,FALSE),VLOOKUP(C122,'Ranking Values'!A:C,3,FALSE))))</f>
        <v>8</v>
      </c>
      <c r="P122" s="17">
        <f>IF(OR(Table1[[#This Row],[Rank]]="Cancelled",Table1[[#This Row],[Rank]]&gt;64),1,VLOOKUP(Table1[[#This Row],[GenderCount]],'Ranking Values'!E:F,2,FALSE))</f>
        <v>1.4</v>
      </c>
      <c r="Q122" s="18">
        <f>Table1[[#This Row],[Ranking.Points]]*Table1[[#This Row],[Mulitplier]]*Table1[[#This Row],[NI.Mult]]</f>
        <v>11.2</v>
      </c>
    </row>
    <row r="123" spans="1:17" x14ac:dyDescent="0.25">
      <c r="A123" s="19" t="s">
        <v>362</v>
      </c>
      <c r="B123" s="19" t="s">
        <v>363</v>
      </c>
      <c r="C123" s="20">
        <v>14</v>
      </c>
      <c r="D123" s="12">
        <v>32</v>
      </c>
      <c r="E123" s="22">
        <v>44319</v>
      </c>
      <c r="F123" s="23" t="s">
        <v>386</v>
      </c>
      <c r="G123" s="10" t="s">
        <v>364</v>
      </c>
      <c r="H123" s="19" t="s">
        <v>306</v>
      </c>
      <c r="I123" s="19" t="s">
        <v>286</v>
      </c>
      <c r="J123" s="15" t="str">
        <f>VLOOKUP(Table1[[#This Row],[LastName]]&amp;"."&amp;Table1[[#This Row],[FirstName]],Fencers!C:H,6,FALSE)</f>
        <v>Men</v>
      </c>
      <c r="K123" s="24" t="str">
        <f>VLOOKUP(Table1[[#This Row],[LastName]]&amp;"."&amp;Table1[[#This Row],[FirstName]],Fencers!C:G,4,FALSE)</f>
        <v>ASC</v>
      </c>
      <c r="L123" s="28">
        <v>1</v>
      </c>
      <c r="M123" s="12">
        <f>COUNTIFS(A:A,Table1[[#This Row],[LastName]],B:B,Table1[[#This Row],[FirstName]],F:F,"S",H:H,Table1[[#This Row],[Category]],I:I,Table1[[#This Row],[Weapon]])</f>
        <v>2</v>
      </c>
      <c r="N123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123" s="17">
        <f>IF(Table1[[#This Row],[Rank]]="Cancelled",1,IF(Table1[[#This Row],[Rank]]&gt;64,0,IF(L123=0,VLOOKUP(C123,'Ranking Values'!A:C,2,FALSE),VLOOKUP(C123,'Ranking Values'!A:C,3,FALSE))))</f>
        <v>8</v>
      </c>
      <c r="P123" s="17">
        <f>IF(OR(Table1[[#This Row],[Rank]]="Cancelled",Table1[[#This Row],[Rank]]&gt;64),1,VLOOKUP(Table1[[#This Row],[GenderCount]],'Ranking Values'!E:F,2,FALSE))</f>
        <v>1.2</v>
      </c>
      <c r="Q123" s="18">
        <f>Table1[[#This Row],[Ranking.Points]]*Table1[[#This Row],[Mulitplier]]*Table1[[#This Row],[NI.Mult]]</f>
        <v>0</v>
      </c>
    </row>
    <row r="124" spans="1:17" x14ac:dyDescent="0.25">
      <c r="A124" s="19" t="s">
        <v>146</v>
      </c>
      <c r="B124" s="19" t="s">
        <v>83</v>
      </c>
      <c r="C124" s="20">
        <v>2</v>
      </c>
      <c r="D124" s="12">
        <v>18</v>
      </c>
      <c r="E124" s="22">
        <v>44319</v>
      </c>
      <c r="F124" s="23" t="s">
        <v>386</v>
      </c>
      <c r="G124" s="10" t="s">
        <v>364</v>
      </c>
      <c r="H124" s="19" t="s">
        <v>306</v>
      </c>
      <c r="I124" s="19" t="s">
        <v>286</v>
      </c>
      <c r="J124" s="15" t="str">
        <f>VLOOKUP(Table1[[#This Row],[LastName]]&amp;"."&amp;Table1[[#This Row],[FirstName]],Fencers!C:H,6,FALSE)</f>
        <v>Women</v>
      </c>
      <c r="K124" s="24" t="str">
        <f>VLOOKUP(Table1[[#This Row],[LastName]]&amp;"."&amp;Table1[[#This Row],[FirstName]],Fencers!C:G,4,FALSE)</f>
        <v>ASC</v>
      </c>
      <c r="L124" s="28">
        <v>1</v>
      </c>
      <c r="M124" s="12">
        <f>COUNTIFS(A:A,Table1[[#This Row],[LastName]],B:B,Table1[[#This Row],[FirstName]],F:F,"S",H:H,Table1[[#This Row],[Category]],I:I,Table1[[#This Row],[Weapon]])</f>
        <v>3</v>
      </c>
      <c r="N124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24" s="17">
        <f>IF(Table1[[#This Row],[Rank]]="Cancelled",1,IF(Table1[[#This Row],[Rank]]&gt;64,0,IF(L124=0,VLOOKUP(C124,'Ranking Values'!A:C,2,FALSE),VLOOKUP(C124,'Ranking Values'!A:C,3,FALSE))))</f>
        <v>26</v>
      </c>
      <c r="P124" s="17">
        <f>IF(OR(Table1[[#This Row],[Rank]]="Cancelled",Table1[[#This Row],[Rank]]&gt;64),1,VLOOKUP(Table1[[#This Row],[GenderCount]],'Ranking Values'!E:F,2,FALSE))</f>
        <v>1.2</v>
      </c>
      <c r="Q124" s="18">
        <f>Table1[[#This Row],[Ranking.Points]]*Table1[[#This Row],[Mulitplier]]*Table1[[#This Row],[NI.Mult]]</f>
        <v>31.2</v>
      </c>
    </row>
    <row r="125" spans="1:17" x14ac:dyDescent="0.25">
      <c r="A125" s="19" t="s">
        <v>330</v>
      </c>
      <c r="B125" s="19" t="s">
        <v>319</v>
      </c>
      <c r="C125" s="20">
        <v>3</v>
      </c>
      <c r="D125" s="12">
        <v>15</v>
      </c>
      <c r="E125" s="22">
        <v>44319</v>
      </c>
      <c r="F125" s="23" t="s">
        <v>386</v>
      </c>
      <c r="G125" s="10" t="s">
        <v>364</v>
      </c>
      <c r="H125" s="19" t="s">
        <v>315</v>
      </c>
      <c r="I125" s="19" t="s">
        <v>288</v>
      </c>
      <c r="J125" s="15" t="str">
        <f>VLOOKUP(Table1[[#This Row],[LastName]]&amp;"."&amp;Table1[[#This Row],[FirstName]],Fencers!C:H,6,FALSE)</f>
        <v>Men</v>
      </c>
      <c r="K125" s="24" t="str">
        <f>VLOOKUP(Table1[[#This Row],[LastName]]&amp;"."&amp;Table1[[#This Row],[FirstName]],Fencers!C:G,4,FALSE)</f>
        <v>ASC</v>
      </c>
      <c r="L125" s="28">
        <v>1</v>
      </c>
      <c r="M125" s="12">
        <f>COUNTIFS(A:A,Table1[[#This Row],[LastName]],B:B,Table1[[#This Row],[FirstName]],F:F,"S",H:H,Table1[[#This Row],[Category]],I:I,Table1[[#This Row],[Weapon]])</f>
        <v>1</v>
      </c>
      <c r="N125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125" s="17">
        <f>IF(Table1[[#This Row],[Rank]]="Cancelled",1,IF(Table1[[#This Row],[Rank]]&gt;64,0,IF(L125=0,VLOOKUP(C125,'Ranking Values'!A:C,2,FALSE),VLOOKUP(C125,'Ranking Values'!A:C,3,FALSE))))</f>
        <v>20</v>
      </c>
      <c r="P125" s="17">
        <f>IF(OR(Table1[[#This Row],[Rank]]="Cancelled",Table1[[#This Row],[Rank]]&gt;64),1,VLOOKUP(Table1[[#This Row],[GenderCount]],'Ranking Values'!E:F,2,FALSE))</f>
        <v>1</v>
      </c>
      <c r="Q125" s="18">
        <f>Table1[[#This Row],[Ranking.Points]]*Table1[[#This Row],[Mulitplier]]*Table1[[#This Row],[NI.Mult]]</f>
        <v>0</v>
      </c>
    </row>
    <row r="126" spans="1:17" x14ac:dyDescent="0.25">
      <c r="A126" s="19" t="s">
        <v>108</v>
      </c>
      <c r="B126" s="19" t="s">
        <v>115</v>
      </c>
      <c r="C126" s="20">
        <v>10</v>
      </c>
      <c r="D126" s="12">
        <v>11</v>
      </c>
      <c r="E126" s="22">
        <v>44319</v>
      </c>
      <c r="F126" s="23" t="s">
        <v>386</v>
      </c>
      <c r="G126" s="10" t="s">
        <v>364</v>
      </c>
      <c r="H126" s="19" t="s">
        <v>315</v>
      </c>
      <c r="I126" s="19" t="s">
        <v>288</v>
      </c>
      <c r="J126" s="15" t="str">
        <f>VLOOKUP(Table1[[#This Row],[LastName]]&amp;"."&amp;Table1[[#This Row],[FirstName]],Fencers!C:H,6,FALSE)</f>
        <v>Women</v>
      </c>
      <c r="K126" s="24" t="str">
        <f>VLOOKUP(Table1[[#This Row],[LastName]]&amp;"."&amp;Table1[[#This Row],[FirstName]],Fencers!C:G,4,FALSE)</f>
        <v>ASC</v>
      </c>
      <c r="L126" s="28">
        <v>1</v>
      </c>
      <c r="M126" s="12">
        <f>COUNTIFS(A:A,Table1[[#This Row],[LastName]],B:B,Table1[[#This Row],[FirstName]],F:F,"S",H:H,Table1[[#This Row],[Category]],I:I,Table1[[#This Row],[Weapon]])</f>
        <v>5</v>
      </c>
      <c r="N126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26" s="17">
        <f>IF(Table1[[#This Row],[Rank]]="Cancelled",1,IF(Table1[[#This Row],[Rank]]&gt;64,0,IF(L126=0,VLOOKUP(C126,'Ranking Values'!A:C,2,FALSE),VLOOKUP(C126,'Ranking Values'!A:C,3,FALSE))))</f>
        <v>8</v>
      </c>
      <c r="P126" s="17">
        <f>IF(OR(Table1[[#This Row],[Rank]]="Cancelled",Table1[[#This Row],[Rank]]&gt;64),1,VLOOKUP(Table1[[#This Row],[GenderCount]],'Ranking Values'!E:F,2,FALSE))</f>
        <v>1</v>
      </c>
      <c r="Q126" s="18">
        <f>Table1[[#This Row],[Ranking.Points]]*Table1[[#This Row],[Mulitplier]]*Table1[[#This Row],[NI.Mult]]</f>
        <v>8</v>
      </c>
    </row>
    <row r="127" spans="1:17" x14ac:dyDescent="0.25">
      <c r="A127" s="19" t="s">
        <v>298</v>
      </c>
      <c r="B127" s="19" t="s">
        <v>112</v>
      </c>
      <c r="C127" s="20">
        <v>5</v>
      </c>
      <c r="D127" s="12">
        <v>8</v>
      </c>
      <c r="E127" s="22">
        <v>44319</v>
      </c>
      <c r="F127" s="23" t="s">
        <v>386</v>
      </c>
      <c r="G127" s="10" t="s">
        <v>364</v>
      </c>
      <c r="H127" s="19" t="s">
        <v>315</v>
      </c>
      <c r="I127" s="19" t="s">
        <v>314</v>
      </c>
      <c r="J127" s="15" t="str">
        <f>VLOOKUP(Table1[[#This Row],[LastName]]&amp;"."&amp;Table1[[#This Row],[FirstName]],Fencers!C:H,6,FALSE)</f>
        <v>Men</v>
      </c>
      <c r="K127" s="24" t="str">
        <f>VLOOKUP(Table1[[#This Row],[LastName]]&amp;"."&amp;Table1[[#This Row],[FirstName]],Fencers!C:G,4,FALSE)</f>
        <v>CSFC</v>
      </c>
      <c r="L127" s="28">
        <v>1</v>
      </c>
      <c r="M127" s="12">
        <f>COUNTIFS(A:A,Table1[[#This Row],[LastName]],B:B,Table1[[#This Row],[FirstName]],F:F,"S",H:H,Table1[[#This Row],[Category]],I:I,Table1[[#This Row],[Weapon]])</f>
        <v>0</v>
      </c>
      <c r="N127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127" s="17">
        <f>IF(Table1[[#This Row],[Rank]]="Cancelled",1,IF(Table1[[#This Row],[Rank]]&gt;64,0,IF(L127=0,VLOOKUP(C127,'Ranking Values'!A:C,2,FALSE),VLOOKUP(C127,'Ranking Values'!A:C,3,FALSE))))</f>
        <v>14</v>
      </c>
      <c r="P127" s="17">
        <f>IF(OR(Table1[[#This Row],[Rank]]="Cancelled",Table1[[#This Row],[Rank]]&gt;64),1,VLOOKUP(Table1[[#This Row],[GenderCount]],'Ranking Values'!E:F,2,FALSE))</f>
        <v>1</v>
      </c>
      <c r="Q127" s="18">
        <f>Table1[[#This Row],[Ranking.Points]]*Table1[[#This Row],[Mulitplier]]*Table1[[#This Row],[NI.Mult]]</f>
        <v>0</v>
      </c>
    </row>
    <row r="128" spans="1:17" x14ac:dyDescent="0.25">
      <c r="A128" s="19" t="s">
        <v>107</v>
      </c>
      <c r="B128" s="19" t="s">
        <v>144</v>
      </c>
      <c r="C128" s="20">
        <v>1</v>
      </c>
      <c r="D128" s="12">
        <f>COUNTIFS(E:E,Table1[[#This Row],[EventDate]],G:G,Table1[[#This Row],[EventName]],H:H,Table1[[#This Row],[Category]],I:I,Table1[[#This Row],[Weapon]],J:J,Table1[[#This Row],[Gender]])</f>
        <v>7</v>
      </c>
      <c r="E128" s="22">
        <v>44332</v>
      </c>
      <c r="F128" s="23" t="s">
        <v>385</v>
      </c>
      <c r="G128" s="10" t="s">
        <v>284</v>
      </c>
      <c r="H128" s="19" t="s">
        <v>291</v>
      </c>
      <c r="I128" s="19" t="s">
        <v>286</v>
      </c>
      <c r="J128" s="15" t="str">
        <f>VLOOKUP(Table1[[#This Row],[LastName]]&amp;"."&amp;Table1[[#This Row],[FirstName]],Fencers!C:H,6,FALSE)</f>
        <v>Men</v>
      </c>
      <c r="K128" s="24" t="str">
        <f>VLOOKUP(Table1[[#This Row],[LastName]]&amp;"."&amp;Table1[[#This Row],[FirstName]],Fencers!C:G,4,FALSE)</f>
        <v>ASC</v>
      </c>
      <c r="L128" s="28">
        <v>0</v>
      </c>
      <c r="M128" s="12">
        <f>COUNTIFS(A:A,Table1[[#This Row],[LastName]],B:B,Table1[[#This Row],[FirstName]],F:F,"S",H:H,Table1[[#This Row],[Category]],I:I,Table1[[#This Row],[Weapon]])</f>
        <v>3</v>
      </c>
      <c r="N128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28" s="17">
        <f>IF(Table1[[#This Row],[Rank]]="Cancelled",1,IF(Table1[[#This Row],[Rank]]&gt;64,0,IF(L128=0,VLOOKUP(C128,'Ranking Values'!A:C,2,FALSE),VLOOKUP(C128,'Ranking Values'!A:C,3,FALSE))))</f>
        <v>28</v>
      </c>
      <c r="P128" s="17">
        <f>IF(OR(Table1[[#This Row],[Rank]]="Cancelled",Table1[[#This Row],[Rank]]&gt;64),1,VLOOKUP(Table1[[#This Row],[GenderCount]],'Ranking Values'!E:F,2,FALSE))</f>
        <v>1</v>
      </c>
      <c r="Q128" s="18">
        <f>Table1[[#This Row],[Ranking.Points]]*Table1[[#This Row],[Mulitplier]]*Table1[[#This Row],[NI.Mult]]</f>
        <v>28</v>
      </c>
    </row>
    <row r="129" spans="1:17" x14ac:dyDescent="0.25">
      <c r="A129" s="19" t="s">
        <v>295</v>
      </c>
      <c r="B129" s="19" t="s">
        <v>53</v>
      </c>
      <c r="C129" s="20">
        <v>2</v>
      </c>
      <c r="D129" s="12">
        <f>COUNTIFS(E:E,Table1[[#This Row],[EventDate]],G:G,Table1[[#This Row],[EventName]],H:H,Table1[[#This Row],[Category]],I:I,Table1[[#This Row],[Weapon]],J:J,Table1[[#This Row],[Gender]])</f>
        <v>7</v>
      </c>
      <c r="E129" s="22">
        <v>44332</v>
      </c>
      <c r="F129" s="23" t="s">
        <v>385</v>
      </c>
      <c r="G129" s="10" t="s">
        <v>284</v>
      </c>
      <c r="H129" s="19" t="s">
        <v>291</v>
      </c>
      <c r="I129" s="19" t="s">
        <v>286</v>
      </c>
      <c r="J129" s="15" t="str">
        <f>VLOOKUP(Table1[[#This Row],[LastName]]&amp;"."&amp;Table1[[#This Row],[FirstName]],Fencers!C:H,6,FALSE)</f>
        <v>Men</v>
      </c>
      <c r="K129" s="24" t="str">
        <f>VLOOKUP(Table1[[#This Row],[LastName]]&amp;"."&amp;Table1[[#This Row],[FirstName]],Fencers!C:G,4,FALSE)</f>
        <v>ASC</v>
      </c>
      <c r="L129" s="28">
        <v>0</v>
      </c>
      <c r="M129" s="12">
        <f>COUNTIFS(A:A,Table1[[#This Row],[LastName]],B:B,Table1[[#This Row],[FirstName]],F:F,"S",H:H,Table1[[#This Row],[Category]],I:I,Table1[[#This Row],[Weapon]])</f>
        <v>3</v>
      </c>
      <c r="N129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29" s="17">
        <f>IF(Table1[[#This Row],[Rank]]="Cancelled",1,IF(Table1[[#This Row],[Rank]]&gt;64,0,IF(L129=0,VLOOKUP(C129,'Ranking Values'!A:C,2,FALSE),VLOOKUP(C129,'Ranking Values'!A:C,3,FALSE))))</f>
        <v>23</v>
      </c>
      <c r="P129" s="17">
        <f>IF(OR(Table1[[#This Row],[Rank]]="Cancelled",Table1[[#This Row],[Rank]]&gt;64),1,VLOOKUP(Table1[[#This Row],[GenderCount]],'Ranking Values'!E:F,2,FALSE))</f>
        <v>1</v>
      </c>
      <c r="Q129" s="18">
        <f>Table1[[#This Row],[Ranking.Points]]*Table1[[#This Row],[Mulitplier]]*Table1[[#This Row],[NI.Mult]]</f>
        <v>23</v>
      </c>
    </row>
    <row r="130" spans="1:17" x14ac:dyDescent="0.25">
      <c r="A130" s="19" t="s">
        <v>367</v>
      </c>
      <c r="B130" s="19" t="s">
        <v>368</v>
      </c>
      <c r="C130" s="20">
        <v>3</v>
      </c>
      <c r="D130" s="12">
        <f>COUNTIFS(E:E,Table1[[#This Row],[EventDate]],G:G,Table1[[#This Row],[EventName]],H:H,Table1[[#This Row],[Category]],I:I,Table1[[#This Row],[Weapon]],J:J,Table1[[#This Row],[Gender]])</f>
        <v>7</v>
      </c>
      <c r="E130" s="22">
        <v>44332</v>
      </c>
      <c r="F130" s="23" t="s">
        <v>385</v>
      </c>
      <c r="G130" s="10" t="s">
        <v>284</v>
      </c>
      <c r="H130" s="19" t="s">
        <v>291</v>
      </c>
      <c r="I130" s="19" t="s">
        <v>286</v>
      </c>
      <c r="J130" s="15" t="str">
        <f>VLOOKUP(Table1[[#This Row],[LastName]]&amp;"."&amp;Table1[[#This Row],[FirstName]],Fencers!C:H,6,FALSE)</f>
        <v>Men</v>
      </c>
      <c r="K130" s="24" t="str">
        <f>VLOOKUP(Table1[[#This Row],[LastName]]&amp;"."&amp;Table1[[#This Row],[FirstName]],Fencers!C:G,4,FALSE)</f>
        <v>ASC</v>
      </c>
      <c r="L130" s="28">
        <v>0</v>
      </c>
      <c r="M130" s="12">
        <f>COUNTIFS(A:A,Table1[[#This Row],[LastName]],B:B,Table1[[#This Row],[FirstName]],F:F,"S",H:H,Table1[[#This Row],[Category]],I:I,Table1[[#This Row],[Weapon]])</f>
        <v>1</v>
      </c>
      <c r="N130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30" s="17">
        <f>IF(Table1[[#This Row],[Rank]]="Cancelled",1,IF(Table1[[#This Row],[Rank]]&gt;64,0,IF(L130=0,VLOOKUP(C130,'Ranking Values'!A:C,2,FALSE),VLOOKUP(C130,'Ranking Values'!A:C,3,FALSE))))</f>
        <v>18</v>
      </c>
      <c r="P130" s="17">
        <f>IF(OR(Table1[[#This Row],[Rank]]="Cancelled",Table1[[#This Row],[Rank]]&gt;64),1,VLOOKUP(Table1[[#This Row],[GenderCount]],'Ranking Values'!E:F,2,FALSE))</f>
        <v>1</v>
      </c>
      <c r="Q130" s="18">
        <f>Table1[[#This Row],[Ranking.Points]]*Table1[[#This Row],[Mulitplier]]*Table1[[#This Row],[NI.Mult]]</f>
        <v>18</v>
      </c>
    </row>
    <row r="131" spans="1:17" x14ac:dyDescent="0.25">
      <c r="A131" s="19" t="s">
        <v>369</v>
      </c>
      <c r="B131" s="19" t="s">
        <v>370</v>
      </c>
      <c r="C131" s="20">
        <v>3</v>
      </c>
      <c r="D131" s="12">
        <f>COUNTIFS(E:E,Table1[[#This Row],[EventDate]],G:G,Table1[[#This Row],[EventName]],H:H,Table1[[#This Row],[Category]],I:I,Table1[[#This Row],[Weapon]],J:J,Table1[[#This Row],[Gender]])</f>
        <v>7</v>
      </c>
      <c r="E131" s="22">
        <v>44332</v>
      </c>
      <c r="F131" s="23" t="s">
        <v>385</v>
      </c>
      <c r="G131" s="10" t="s">
        <v>284</v>
      </c>
      <c r="H131" s="19" t="s">
        <v>291</v>
      </c>
      <c r="I131" s="19" t="s">
        <v>286</v>
      </c>
      <c r="J131" s="15" t="str">
        <f>VLOOKUP(Table1[[#This Row],[LastName]]&amp;"."&amp;Table1[[#This Row],[FirstName]],Fencers!C:H,6,FALSE)</f>
        <v>Men</v>
      </c>
      <c r="K131" s="24" t="str">
        <f>VLOOKUP(Table1[[#This Row],[LastName]]&amp;"."&amp;Table1[[#This Row],[FirstName]],Fencers!C:G,4,FALSE)</f>
        <v>CSFC</v>
      </c>
      <c r="L131" s="28">
        <v>0</v>
      </c>
      <c r="M131" s="12">
        <f>COUNTIFS(A:A,Table1[[#This Row],[LastName]],B:B,Table1[[#This Row],[FirstName]],F:F,"S",H:H,Table1[[#This Row],[Category]],I:I,Table1[[#This Row],[Weapon]])</f>
        <v>2</v>
      </c>
      <c r="N131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31" s="17">
        <f>IF(Table1[[#This Row],[Rank]]="Cancelled",1,IF(Table1[[#This Row],[Rank]]&gt;64,0,IF(L131=0,VLOOKUP(C131,'Ranking Values'!A:C,2,FALSE),VLOOKUP(C131,'Ranking Values'!A:C,3,FALSE))))</f>
        <v>18</v>
      </c>
      <c r="P131" s="17">
        <f>IF(OR(Table1[[#This Row],[Rank]]="Cancelled",Table1[[#This Row],[Rank]]&gt;64),1,VLOOKUP(Table1[[#This Row],[GenderCount]],'Ranking Values'!E:F,2,FALSE))</f>
        <v>1</v>
      </c>
      <c r="Q131" s="18">
        <f>Table1[[#This Row],[Ranking.Points]]*Table1[[#This Row],[Mulitplier]]*Table1[[#This Row],[NI.Mult]]</f>
        <v>18</v>
      </c>
    </row>
    <row r="132" spans="1:17" x14ac:dyDescent="0.25">
      <c r="A132" s="19" t="s">
        <v>353</v>
      </c>
      <c r="B132" s="19" t="s">
        <v>325</v>
      </c>
      <c r="C132" s="20">
        <v>5</v>
      </c>
      <c r="D132" s="12">
        <f>COUNTIFS(E:E,Table1[[#This Row],[EventDate]],G:G,Table1[[#This Row],[EventName]],H:H,Table1[[#This Row],[Category]],I:I,Table1[[#This Row],[Weapon]],J:J,Table1[[#This Row],[Gender]])</f>
        <v>7</v>
      </c>
      <c r="E132" s="22">
        <v>44332</v>
      </c>
      <c r="F132" s="23" t="s">
        <v>385</v>
      </c>
      <c r="G132" s="10" t="s">
        <v>284</v>
      </c>
      <c r="H132" s="19" t="s">
        <v>291</v>
      </c>
      <c r="I132" s="19" t="s">
        <v>286</v>
      </c>
      <c r="J132" s="15" t="str">
        <f>VLOOKUP(Table1[[#This Row],[LastName]]&amp;"."&amp;Table1[[#This Row],[FirstName]],Fencers!C:H,6,FALSE)</f>
        <v>Men</v>
      </c>
      <c r="K132" s="24" t="str">
        <f>VLOOKUP(Table1[[#This Row],[LastName]]&amp;"."&amp;Table1[[#This Row],[FirstName]],Fencers!C:G,4,FALSE)</f>
        <v>ASC</v>
      </c>
      <c r="L132" s="28">
        <v>0</v>
      </c>
      <c r="M132" s="12">
        <f>COUNTIFS(A:A,Table1[[#This Row],[LastName]],B:B,Table1[[#This Row],[FirstName]],F:F,"S",H:H,Table1[[#This Row],[Category]],I:I,Table1[[#This Row],[Weapon]])</f>
        <v>2</v>
      </c>
      <c r="N132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32" s="17">
        <f>IF(Table1[[#This Row],[Rank]]="Cancelled",1,IF(Table1[[#This Row],[Rank]]&gt;64,0,IF(L132=0,VLOOKUP(C132,'Ranking Values'!A:C,2,FALSE),VLOOKUP(C132,'Ranking Values'!A:C,3,FALSE))))</f>
        <v>12</v>
      </c>
      <c r="P132" s="17">
        <f>IF(OR(Table1[[#This Row],[Rank]]="Cancelled",Table1[[#This Row],[Rank]]&gt;64),1,VLOOKUP(Table1[[#This Row],[GenderCount]],'Ranking Values'!E:F,2,FALSE))</f>
        <v>1</v>
      </c>
      <c r="Q132" s="18">
        <f>Table1[[#This Row],[Ranking.Points]]*Table1[[#This Row],[Mulitplier]]*Table1[[#This Row],[NI.Mult]]</f>
        <v>12</v>
      </c>
    </row>
    <row r="133" spans="1:17" x14ac:dyDescent="0.25">
      <c r="A133" s="19" t="s">
        <v>371</v>
      </c>
      <c r="B133" s="19" t="s">
        <v>372</v>
      </c>
      <c r="C133" s="20">
        <v>6</v>
      </c>
      <c r="D133" s="12">
        <f>COUNTIFS(E:E,Table1[[#This Row],[EventDate]],G:G,Table1[[#This Row],[EventName]],H:H,Table1[[#This Row],[Category]],I:I,Table1[[#This Row],[Weapon]],J:J,Table1[[#This Row],[Gender]])</f>
        <v>7</v>
      </c>
      <c r="E133" s="22">
        <v>44332</v>
      </c>
      <c r="F133" s="23" t="s">
        <v>385</v>
      </c>
      <c r="G133" s="10" t="s">
        <v>284</v>
      </c>
      <c r="H133" s="19" t="s">
        <v>291</v>
      </c>
      <c r="I133" s="19" t="s">
        <v>286</v>
      </c>
      <c r="J133" s="15" t="str">
        <f>VLOOKUP(Table1[[#This Row],[LastName]]&amp;"."&amp;Table1[[#This Row],[FirstName]],Fencers!C:H,6,FALSE)</f>
        <v>Men</v>
      </c>
      <c r="K133" s="24" t="str">
        <f>VLOOKUP(Table1[[#This Row],[LastName]]&amp;"."&amp;Table1[[#This Row],[FirstName]],Fencers!C:G,4,FALSE)</f>
        <v>ASC</v>
      </c>
      <c r="L133" s="28">
        <v>0</v>
      </c>
      <c r="M133" s="12">
        <f>COUNTIFS(A:A,Table1[[#This Row],[LastName]],B:B,Table1[[#This Row],[FirstName]],F:F,"S",H:H,Table1[[#This Row],[Category]],I:I,Table1[[#This Row],[Weapon]])</f>
        <v>1</v>
      </c>
      <c r="N133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33" s="17">
        <f>IF(Table1[[#This Row],[Rank]]="Cancelled",1,IF(Table1[[#This Row],[Rank]]&gt;64,0,IF(L133=0,VLOOKUP(C133,'Ranking Values'!A:C,2,FALSE),VLOOKUP(C133,'Ranking Values'!A:C,3,FALSE))))</f>
        <v>12</v>
      </c>
      <c r="P133" s="17">
        <f>IF(OR(Table1[[#This Row],[Rank]]="Cancelled",Table1[[#This Row],[Rank]]&gt;64),1,VLOOKUP(Table1[[#This Row],[GenderCount]],'Ranking Values'!E:F,2,FALSE))</f>
        <v>1</v>
      </c>
      <c r="Q133" s="18">
        <f>Table1[[#This Row],[Ranking.Points]]*Table1[[#This Row],[Mulitplier]]*Table1[[#This Row],[NI.Mult]]</f>
        <v>12</v>
      </c>
    </row>
    <row r="134" spans="1:17" x14ac:dyDescent="0.25">
      <c r="A134" s="19" t="s">
        <v>373</v>
      </c>
      <c r="B134" s="19" t="s">
        <v>210</v>
      </c>
      <c r="C134" s="20">
        <v>7</v>
      </c>
      <c r="D134" s="12">
        <f>COUNTIFS(E:E,Table1[[#This Row],[EventDate]],G:G,Table1[[#This Row],[EventName]],H:H,Table1[[#This Row],[Category]],I:I,Table1[[#This Row],[Weapon]],J:J,Table1[[#This Row],[Gender]])</f>
        <v>7</v>
      </c>
      <c r="E134" s="22">
        <v>44332</v>
      </c>
      <c r="F134" s="23" t="s">
        <v>385</v>
      </c>
      <c r="G134" s="10" t="s">
        <v>284</v>
      </c>
      <c r="H134" s="19" t="s">
        <v>291</v>
      </c>
      <c r="I134" s="19" t="s">
        <v>286</v>
      </c>
      <c r="J134" s="15" t="str">
        <f>VLOOKUP(Table1[[#This Row],[LastName]]&amp;"."&amp;Table1[[#This Row],[FirstName]],Fencers!C:H,6,FALSE)</f>
        <v>Men</v>
      </c>
      <c r="K134" s="24" t="str">
        <f>VLOOKUP(Table1[[#This Row],[LastName]]&amp;"."&amp;Table1[[#This Row],[FirstName]],Fencers!C:G,4,FALSE)</f>
        <v>ASC</v>
      </c>
      <c r="L134" s="28">
        <v>0</v>
      </c>
      <c r="M134" s="12">
        <f>COUNTIFS(A:A,Table1[[#This Row],[LastName]],B:B,Table1[[#This Row],[FirstName]],F:F,"S",H:H,Table1[[#This Row],[Category]],I:I,Table1[[#This Row],[Weapon]])</f>
        <v>1</v>
      </c>
      <c r="N134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34" s="17">
        <f>IF(Table1[[#This Row],[Rank]]="Cancelled",1,IF(Table1[[#This Row],[Rank]]&gt;64,0,IF(L134=0,VLOOKUP(C134,'Ranking Values'!A:C,2,FALSE),VLOOKUP(C134,'Ranking Values'!A:C,3,FALSE))))</f>
        <v>12</v>
      </c>
      <c r="P134" s="17">
        <f>IF(OR(Table1[[#This Row],[Rank]]="Cancelled",Table1[[#This Row],[Rank]]&gt;64),1,VLOOKUP(Table1[[#This Row],[GenderCount]],'Ranking Values'!E:F,2,FALSE))</f>
        <v>1</v>
      </c>
      <c r="Q134" s="18">
        <f>Table1[[#This Row],[Ranking.Points]]*Table1[[#This Row],[Mulitplier]]*Table1[[#This Row],[NI.Mult]]</f>
        <v>12</v>
      </c>
    </row>
    <row r="135" spans="1:17" x14ac:dyDescent="0.25">
      <c r="A135" s="19" t="s">
        <v>215</v>
      </c>
      <c r="B135" s="19" t="s">
        <v>216</v>
      </c>
      <c r="C135" s="20">
        <v>1</v>
      </c>
      <c r="D135" s="12">
        <f>COUNTIFS(E:E,Table1[[#This Row],[EventDate]],G:G,Table1[[#This Row],[EventName]],H:H,Table1[[#This Row],[Category]],I:I,Table1[[#This Row],[Weapon]],J:J,Table1[[#This Row],[Gender]])</f>
        <v>2</v>
      </c>
      <c r="E135" s="22">
        <v>44332</v>
      </c>
      <c r="F135" s="23" t="s">
        <v>385</v>
      </c>
      <c r="G135" s="10" t="s">
        <v>284</v>
      </c>
      <c r="H135" s="19" t="s">
        <v>291</v>
      </c>
      <c r="I135" s="19" t="s">
        <v>286</v>
      </c>
      <c r="J135" s="15" t="str">
        <f>VLOOKUP(Table1[[#This Row],[LastName]]&amp;"."&amp;Table1[[#This Row],[FirstName]],Fencers!C:H,6,FALSE)</f>
        <v>Women</v>
      </c>
      <c r="K135" s="24" t="str">
        <f>VLOOKUP(Table1[[#This Row],[LastName]]&amp;"."&amp;Table1[[#This Row],[FirstName]],Fencers!C:G,4,FALSE)</f>
        <v>AHFC</v>
      </c>
      <c r="L135" s="28">
        <v>0</v>
      </c>
      <c r="M135" s="12">
        <f>COUNTIFS(A:A,Table1[[#This Row],[LastName]],B:B,Table1[[#This Row],[FirstName]],F:F,"S",H:H,Table1[[#This Row],[Category]],I:I,Table1[[#This Row],[Weapon]])</f>
        <v>2</v>
      </c>
      <c r="N135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35" s="17">
        <f>IF(Table1[[#This Row],[Rank]]="Cancelled",1,IF(Table1[[#This Row],[Rank]]&gt;64,0,IF(L135=0,VLOOKUP(C135,'Ranking Values'!A:C,2,FALSE),VLOOKUP(C135,'Ranking Values'!A:C,3,FALSE))))</f>
        <v>28</v>
      </c>
      <c r="P135" s="17">
        <f>IF(OR(Table1[[#This Row],[Rank]]="Cancelled",Table1[[#This Row],[Rank]]&gt;64),1,VLOOKUP(Table1[[#This Row],[GenderCount]],'Ranking Values'!E:F,2,FALSE))</f>
        <v>0.4</v>
      </c>
      <c r="Q135" s="18">
        <f>Table1[[#This Row],[Ranking.Points]]*Table1[[#This Row],[Mulitplier]]*Table1[[#This Row],[NI.Mult]]</f>
        <v>11.200000000000001</v>
      </c>
    </row>
    <row r="136" spans="1:17" x14ac:dyDescent="0.25">
      <c r="A136" s="19" t="s">
        <v>365</v>
      </c>
      <c r="B136" s="19" t="s">
        <v>366</v>
      </c>
      <c r="C136" s="20">
        <v>2</v>
      </c>
      <c r="D136" s="12">
        <f>COUNTIFS(E:E,Table1[[#This Row],[EventDate]],G:G,Table1[[#This Row],[EventName]],H:H,Table1[[#This Row],[Category]],I:I,Table1[[#This Row],[Weapon]],J:J,Table1[[#This Row],[Gender]])</f>
        <v>2</v>
      </c>
      <c r="E136" s="22">
        <v>44332</v>
      </c>
      <c r="F136" s="23" t="s">
        <v>385</v>
      </c>
      <c r="G136" s="10" t="s">
        <v>284</v>
      </c>
      <c r="H136" s="19" t="s">
        <v>291</v>
      </c>
      <c r="I136" s="19" t="s">
        <v>286</v>
      </c>
      <c r="J136" s="15" t="str">
        <f>VLOOKUP(Table1[[#This Row],[LastName]]&amp;"."&amp;Table1[[#This Row],[FirstName]],Fencers!C:H,6,FALSE)</f>
        <v>Women</v>
      </c>
      <c r="K136" s="24" t="str">
        <f>VLOOKUP(Table1[[#This Row],[LastName]]&amp;"."&amp;Table1[[#This Row],[FirstName]],Fencers!C:G,4,FALSE)</f>
        <v>CSFC</v>
      </c>
      <c r="L136" s="28">
        <v>0</v>
      </c>
      <c r="M136" s="12">
        <f>COUNTIFS(A:A,Table1[[#This Row],[LastName]],B:B,Table1[[#This Row],[FirstName]],F:F,"S",H:H,Table1[[#This Row],[Category]],I:I,Table1[[#This Row],[Weapon]])</f>
        <v>1</v>
      </c>
      <c r="N136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36" s="17">
        <f>IF(Table1[[#This Row],[Rank]]="Cancelled",1,IF(Table1[[#This Row],[Rank]]&gt;64,0,IF(L136=0,VLOOKUP(C136,'Ranking Values'!A:C,2,FALSE),VLOOKUP(C136,'Ranking Values'!A:C,3,FALSE))))</f>
        <v>23</v>
      </c>
      <c r="P136" s="17">
        <f>IF(OR(Table1[[#This Row],[Rank]]="Cancelled",Table1[[#This Row],[Rank]]&gt;64),1,VLOOKUP(Table1[[#This Row],[GenderCount]],'Ranking Values'!E:F,2,FALSE))</f>
        <v>0.4</v>
      </c>
      <c r="Q136" s="18">
        <f>Table1[[#This Row],[Ranking.Points]]*Table1[[#This Row],[Mulitplier]]*Table1[[#This Row],[NI.Mult]]</f>
        <v>9.2000000000000011</v>
      </c>
    </row>
    <row r="137" spans="1:17" x14ac:dyDescent="0.25">
      <c r="A137" s="19" t="s">
        <v>107</v>
      </c>
      <c r="B137" s="19" t="s">
        <v>144</v>
      </c>
      <c r="C137" s="20">
        <v>1</v>
      </c>
      <c r="D137" s="12">
        <f>COUNTIFS(E:E,Table1[[#This Row],[EventDate]],G:G,Table1[[#This Row],[EventName]],H:H,Table1[[#This Row],[Category]],I:I,Table1[[#This Row],[Weapon]],J:J,Table1[[#This Row],[Gender]])</f>
        <v>6</v>
      </c>
      <c r="E137" s="22">
        <v>44332</v>
      </c>
      <c r="F137" s="23" t="s">
        <v>385</v>
      </c>
      <c r="G137" s="10" t="s">
        <v>284</v>
      </c>
      <c r="H137" s="19" t="s">
        <v>287</v>
      </c>
      <c r="I137" s="19" t="s">
        <v>286</v>
      </c>
      <c r="J137" s="15" t="str">
        <f>VLOOKUP(Table1[[#This Row],[LastName]]&amp;"."&amp;Table1[[#This Row],[FirstName]],Fencers!C:H,6,FALSE)</f>
        <v>Men</v>
      </c>
      <c r="K137" s="24" t="str">
        <f>VLOOKUP(Table1[[#This Row],[LastName]]&amp;"."&amp;Table1[[#This Row],[FirstName]],Fencers!C:G,4,FALSE)</f>
        <v>ASC</v>
      </c>
      <c r="L137" s="28">
        <v>0</v>
      </c>
      <c r="M137" s="12">
        <f>COUNTIFS(A:A,Table1[[#This Row],[LastName]],B:B,Table1[[#This Row],[FirstName]],F:F,"S",H:H,Table1[[#This Row],[Category]],I:I,Table1[[#This Row],[Weapon]])</f>
        <v>3</v>
      </c>
      <c r="N137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37" s="17">
        <f>IF(Table1[[#This Row],[Rank]]="Cancelled",1,IF(Table1[[#This Row],[Rank]]&gt;64,0,IF(L137=0,VLOOKUP(C137,'Ranking Values'!A:C,2,FALSE),VLOOKUP(C137,'Ranking Values'!A:C,3,FALSE))))</f>
        <v>28</v>
      </c>
      <c r="P137" s="17">
        <f>IF(OR(Table1[[#This Row],[Rank]]="Cancelled",Table1[[#This Row],[Rank]]&gt;64),1,VLOOKUP(Table1[[#This Row],[GenderCount]],'Ranking Values'!E:F,2,FALSE))</f>
        <v>1</v>
      </c>
      <c r="Q137" s="18">
        <f>Table1[[#This Row],[Ranking.Points]]*Table1[[#This Row],[Mulitplier]]*Table1[[#This Row],[NI.Mult]]</f>
        <v>28</v>
      </c>
    </row>
    <row r="138" spans="1:17" x14ac:dyDescent="0.25">
      <c r="A138" s="19" t="s">
        <v>211</v>
      </c>
      <c r="B138" s="19" t="s">
        <v>212</v>
      </c>
      <c r="C138" s="20">
        <v>2</v>
      </c>
      <c r="D138" s="12">
        <f>COUNTIFS(E:E,Table1[[#This Row],[EventDate]],G:G,Table1[[#This Row],[EventName]],H:H,Table1[[#This Row],[Category]],I:I,Table1[[#This Row],[Weapon]],J:J,Table1[[#This Row],[Gender]])</f>
        <v>6</v>
      </c>
      <c r="E138" s="22">
        <v>44332</v>
      </c>
      <c r="F138" s="23" t="s">
        <v>385</v>
      </c>
      <c r="G138" s="10" t="s">
        <v>284</v>
      </c>
      <c r="H138" s="19" t="s">
        <v>287</v>
      </c>
      <c r="I138" s="19" t="s">
        <v>286</v>
      </c>
      <c r="J138" s="15" t="str">
        <f>VLOOKUP(Table1[[#This Row],[LastName]]&amp;"."&amp;Table1[[#This Row],[FirstName]],Fencers!C:H,6,FALSE)</f>
        <v>Men</v>
      </c>
      <c r="K138" s="24" t="str">
        <f>VLOOKUP(Table1[[#This Row],[LastName]]&amp;"."&amp;Table1[[#This Row],[FirstName]],Fencers!C:G,4,FALSE)</f>
        <v>AHFC</v>
      </c>
      <c r="L138" s="28">
        <v>0</v>
      </c>
      <c r="M138" s="12">
        <f>COUNTIFS(A:A,Table1[[#This Row],[LastName]],B:B,Table1[[#This Row],[FirstName]],F:F,"S",H:H,Table1[[#This Row],[Category]],I:I,Table1[[#This Row],[Weapon]])</f>
        <v>1</v>
      </c>
      <c r="N138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38" s="17">
        <f>IF(Table1[[#This Row],[Rank]]="Cancelled",1,IF(Table1[[#This Row],[Rank]]&gt;64,0,IF(L138=0,VLOOKUP(C138,'Ranking Values'!A:C,2,FALSE),VLOOKUP(C138,'Ranking Values'!A:C,3,FALSE))))</f>
        <v>23</v>
      </c>
      <c r="P138" s="17">
        <f>IF(OR(Table1[[#This Row],[Rank]]="Cancelled",Table1[[#This Row],[Rank]]&gt;64),1,VLOOKUP(Table1[[#This Row],[GenderCount]],'Ranking Values'!E:F,2,FALSE))</f>
        <v>1</v>
      </c>
      <c r="Q138" s="18">
        <f>Table1[[#This Row],[Ranking.Points]]*Table1[[#This Row],[Mulitplier]]*Table1[[#This Row],[NI.Mult]]</f>
        <v>23</v>
      </c>
    </row>
    <row r="139" spans="1:17" x14ac:dyDescent="0.25">
      <c r="A139" s="19" t="s">
        <v>350</v>
      </c>
      <c r="B139" s="19" t="s">
        <v>351</v>
      </c>
      <c r="C139" s="20">
        <v>3</v>
      </c>
      <c r="D139" s="12">
        <f>COUNTIFS(E:E,Table1[[#This Row],[EventDate]],G:G,Table1[[#This Row],[EventName]],H:H,Table1[[#This Row],[Category]],I:I,Table1[[#This Row],[Weapon]],J:J,Table1[[#This Row],[Gender]])</f>
        <v>6</v>
      </c>
      <c r="E139" s="22">
        <v>44332</v>
      </c>
      <c r="F139" s="23" t="s">
        <v>385</v>
      </c>
      <c r="G139" s="10" t="s">
        <v>284</v>
      </c>
      <c r="H139" s="19" t="s">
        <v>287</v>
      </c>
      <c r="I139" s="19" t="s">
        <v>286</v>
      </c>
      <c r="J139" s="15" t="str">
        <f>VLOOKUP(Table1[[#This Row],[LastName]]&amp;"."&amp;Table1[[#This Row],[FirstName]],Fencers!C:H,6,FALSE)</f>
        <v>Men</v>
      </c>
      <c r="K139" s="24" t="str">
        <f>VLOOKUP(Table1[[#This Row],[LastName]]&amp;"."&amp;Table1[[#This Row],[FirstName]],Fencers!C:G,4,FALSE)</f>
        <v>CSFC</v>
      </c>
      <c r="L139" s="28">
        <v>0</v>
      </c>
      <c r="M139" s="12">
        <f>COUNTIFS(A:A,Table1[[#This Row],[LastName]],B:B,Table1[[#This Row],[FirstName]],F:F,"S",H:H,Table1[[#This Row],[Category]],I:I,Table1[[#This Row],[Weapon]])</f>
        <v>2</v>
      </c>
      <c r="N139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39" s="17">
        <f>IF(Table1[[#This Row],[Rank]]="Cancelled",1,IF(Table1[[#This Row],[Rank]]&gt;64,0,IF(L139=0,VLOOKUP(C139,'Ranking Values'!A:C,2,FALSE),VLOOKUP(C139,'Ranking Values'!A:C,3,FALSE))))</f>
        <v>18</v>
      </c>
      <c r="P139" s="17">
        <f>IF(OR(Table1[[#This Row],[Rank]]="Cancelled",Table1[[#This Row],[Rank]]&gt;64),1,VLOOKUP(Table1[[#This Row],[GenderCount]],'Ranking Values'!E:F,2,FALSE))</f>
        <v>1</v>
      </c>
      <c r="Q139" s="18">
        <f>Table1[[#This Row],[Ranking.Points]]*Table1[[#This Row],[Mulitplier]]*Table1[[#This Row],[NI.Mult]]</f>
        <v>18</v>
      </c>
    </row>
    <row r="140" spans="1:17" x14ac:dyDescent="0.25">
      <c r="A140" s="19" t="s">
        <v>295</v>
      </c>
      <c r="B140" s="19" t="s">
        <v>53</v>
      </c>
      <c r="C140" s="20">
        <v>3</v>
      </c>
      <c r="D140" s="12">
        <f>COUNTIFS(E:E,Table1[[#This Row],[EventDate]],G:G,Table1[[#This Row],[EventName]],H:H,Table1[[#This Row],[Category]],I:I,Table1[[#This Row],[Weapon]],J:J,Table1[[#This Row],[Gender]])</f>
        <v>6</v>
      </c>
      <c r="E140" s="22">
        <v>44332</v>
      </c>
      <c r="F140" s="23" t="s">
        <v>385</v>
      </c>
      <c r="G140" s="10" t="s">
        <v>284</v>
      </c>
      <c r="H140" s="19" t="s">
        <v>287</v>
      </c>
      <c r="I140" s="19" t="s">
        <v>286</v>
      </c>
      <c r="J140" s="15" t="str">
        <f>VLOOKUP(Table1[[#This Row],[LastName]]&amp;"."&amp;Table1[[#This Row],[FirstName]],Fencers!C:H,6,FALSE)</f>
        <v>Men</v>
      </c>
      <c r="K140" s="24" t="str">
        <f>VLOOKUP(Table1[[#This Row],[LastName]]&amp;"."&amp;Table1[[#This Row],[FirstName]],Fencers!C:G,4,FALSE)</f>
        <v>ASC</v>
      </c>
      <c r="L140" s="28">
        <v>0</v>
      </c>
      <c r="M140" s="12">
        <f>COUNTIFS(A:A,Table1[[#This Row],[LastName]],B:B,Table1[[#This Row],[FirstName]],F:F,"S",H:H,Table1[[#This Row],[Category]],I:I,Table1[[#This Row],[Weapon]])</f>
        <v>2</v>
      </c>
      <c r="N140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40" s="17">
        <f>IF(Table1[[#This Row],[Rank]]="Cancelled",1,IF(Table1[[#This Row],[Rank]]&gt;64,0,IF(L140=0,VLOOKUP(C140,'Ranking Values'!A:C,2,FALSE),VLOOKUP(C140,'Ranking Values'!A:C,3,FALSE))))</f>
        <v>18</v>
      </c>
      <c r="P140" s="17">
        <f>IF(OR(Table1[[#This Row],[Rank]]="Cancelled",Table1[[#This Row],[Rank]]&gt;64),1,VLOOKUP(Table1[[#This Row],[GenderCount]],'Ranking Values'!E:F,2,FALSE))</f>
        <v>1</v>
      </c>
      <c r="Q140" s="18">
        <f>Table1[[#This Row],[Ranking.Points]]*Table1[[#This Row],[Mulitplier]]*Table1[[#This Row],[NI.Mult]]</f>
        <v>18</v>
      </c>
    </row>
    <row r="141" spans="1:17" x14ac:dyDescent="0.25">
      <c r="A141" s="19" t="s">
        <v>374</v>
      </c>
      <c r="B141" s="19" t="s">
        <v>139</v>
      </c>
      <c r="C141" s="20">
        <v>5</v>
      </c>
      <c r="D141" s="12">
        <f>COUNTIFS(E:E,Table1[[#This Row],[EventDate]],G:G,Table1[[#This Row],[EventName]],H:H,Table1[[#This Row],[Category]],I:I,Table1[[#This Row],[Weapon]],J:J,Table1[[#This Row],[Gender]])</f>
        <v>6</v>
      </c>
      <c r="E141" s="22">
        <v>44332</v>
      </c>
      <c r="F141" s="23" t="s">
        <v>385</v>
      </c>
      <c r="G141" s="10" t="s">
        <v>284</v>
      </c>
      <c r="H141" s="19" t="s">
        <v>287</v>
      </c>
      <c r="I141" s="19" t="s">
        <v>286</v>
      </c>
      <c r="J141" s="15" t="str">
        <f>VLOOKUP(Table1[[#This Row],[LastName]]&amp;"."&amp;Table1[[#This Row],[FirstName]],Fencers!C:H,6,FALSE)</f>
        <v>Men</v>
      </c>
      <c r="K141" s="24" t="str">
        <f>VLOOKUP(Table1[[#This Row],[LastName]]&amp;"."&amp;Table1[[#This Row],[FirstName]],Fencers!C:G,4,FALSE)</f>
        <v>CSFC</v>
      </c>
      <c r="L141" s="28">
        <v>0</v>
      </c>
      <c r="M141" s="12">
        <f>COUNTIFS(A:A,Table1[[#This Row],[LastName]],B:B,Table1[[#This Row],[FirstName]],F:F,"S",H:H,Table1[[#This Row],[Category]],I:I,Table1[[#This Row],[Weapon]])</f>
        <v>2</v>
      </c>
      <c r="N141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41" s="17">
        <f>IF(Table1[[#This Row],[Rank]]="Cancelled",1,IF(Table1[[#This Row],[Rank]]&gt;64,0,IF(L141=0,VLOOKUP(C141,'Ranking Values'!A:C,2,FALSE),VLOOKUP(C141,'Ranking Values'!A:C,3,FALSE))))</f>
        <v>12</v>
      </c>
      <c r="P141" s="17">
        <f>IF(OR(Table1[[#This Row],[Rank]]="Cancelled",Table1[[#This Row],[Rank]]&gt;64),1,VLOOKUP(Table1[[#This Row],[GenderCount]],'Ranking Values'!E:F,2,FALSE))</f>
        <v>1</v>
      </c>
      <c r="Q141" s="18">
        <f>Table1[[#This Row],[Ranking.Points]]*Table1[[#This Row],[Mulitplier]]*Table1[[#This Row],[NI.Mult]]</f>
        <v>12</v>
      </c>
    </row>
    <row r="142" spans="1:17" x14ac:dyDescent="0.25">
      <c r="A142" s="19" t="s">
        <v>252</v>
      </c>
      <c r="B142" s="19" t="s">
        <v>253</v>
      </c>
      <c r="C142" s="20">
        <v>6</v>
      </c>
      <c r="D142" s="12">
        <f>COUNTIFS(E:E,Table1[[#This Row],[EventDate]],G:G,Table1[[#This Row],[EventName]],H:H,Table1[[#This Row],[Category]],I:I,Table1[[#This Row],[Weapon]],J:J,Table1[[#This Row],[Gender]])</f>
        <v>6</v>
      </c>
      <c r="E142" s="22">
        <v>44332</v>
      </c>
      <c r="F142" s="23" t="s">
        <v>385</v>
      </c>
      <c r="G142" s="10" t="s">
        <v>284</v>
      </c>
      <c r="H142" s="19" t="s">
        <v>287</v>
      </c>
      <c r="I142" s="19" t="s">
        <v>286</v>
      </c>
      <c r="J142" s="15" t="str">
        <f>VLOOKUP(Table1[[#This Row],[LastName]]&amp;"."&amp;Table1[[#This Row],[FirstName]],Fencers!C:H,6,FALSE)</f>
        <v>Men</v>
      </c>
      <c r="K142" s="24" t="str">
        <f>VLOOKUP(Table1[[#This Row],[LastName]]&amp;"."&amp;Table1[[#This Row],[FirstName]],Fencers!C:G,4,FALSE)</f>
        <v>CSFC</v>
      </c>
      <c r="L142" s="28">
        <v>0</v>
      </c>
      <c r="M142" s="12">
        <f>COUNTIFS(A:A,Table1[[#This Row],[LastName]],B:B,Table1[[#This Row],[FirstName]],F:F,"S",H:H,Table1[[#This Row],[Category]],I:I,Table1[[#This Row],[Weapon]])</f>
        <v>1</v>
      </c>
      <c r="N142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42" s="17">
        <f>IF(Table1[[#This Row],[Rank]]="Cancelled",1,IF(Table1[[#This Row],[Rank]]&gt;64,0,IF(L142=0,VLOOKUP(C142,'Ranking Values'!A:C,2,FALSE),VLOOKUP(C142,'Ranking Values'!A:C,3,FALSE))))</f>
        <v>12</v>
      </c>
      <c r="P142" s="17">
        <f>IF(OR(Table1[[#This Row],[Rank]]="Cancelled",Table1[[#This Row],[Rank]]&gt;64),1,VLOOKUP(Table1[[#This Row],[GenderCount]],'Ranking Values'!E:F,2,FALSE))</f>
        <v>1</v>
      </c>
      <c r="Q142" s="18">
        <f>Table1[[#This Row],[Ranking.Points]]*Table1[[#This Row],[Mulitplier]]*Table1[[#This Row],[NI.Mult]]</f>
        <v>12</v>
      </c>
    </row>
    <row r="143" spans="1:17" x14ac:dyDescent="0.25">
      <c r="A143" s="19" t="s">
        <v>125</v>
      </c>
      <c r="B143" s="19" t="s">
        <v>138</v>
      </c>
      <c r="C143" s="20">
        <v>1</v>
      </c>
      <c r="D143" s="12">
        <f>COUNTIFS(E:E,Table1[[#This Row],[EventDate]],G:G,Table1[[#This Row],[EventName]],H:H,Table1[[#This Row],[Category]],I:I,Table1[[#This Row],[Weapon]],J:J,Table1[[#This Row],[Gender]])</f>
        <v>2</v>
      </c>
      <c r="E143" s="22">
        <v>44332</v>
      </c>
      <c r="F143" s="23" t="s">
        <v>385</v>
      </c>
      <c r="G143" s="10" t="s">
        <v>284</v>
      </c>
      <c r="H143" s="19" t="s">
        <v>287</v>
      </c>
      <c r="I143" s="19" t="s">
        <v>286</v>
      </c>
      <c r="J143" s="15" t="str">
        <f>VLOOKUP(Table1[[#This Row],[LastName]]&amp;"."&amp;Table1[[#This Row],[FirstName]],Fencers!C:H,6,FALSE)</f>
        <v>Women</v>
      </c>
      <c r="K143" s="24" t="str">
        <f>VLOOKUP(Table1[[#This Row],[LastName]]&amp;"."&amp;Table1[[#This Row],[FirstName]],Fencers!C:G,4,FALSE)</f>
        <v>ASC</v>
      </c>
      <c r="L143" s="28">
        <v>0</v>
      </c>
      <c r="M143" s="12">
        <f>COUNTIFS(A:A,Table1[[#This Row],[LastName]],B:B,Table1[[#This Row],[FirstName]],F:F,"S",H:H,Table1[[#This Row],[Category]],I:I,Table1[[#This Row],[Weapon]])</f>
        <v>2</v>
      </c>
      <c r="N143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43" s="17">
        <f>IF(Table1[[#This Row],[Rank]]="Cancelled",1,IF(Table1[[#This Row],[Rank]]&gt;64,0,IF(L143=0,VLOOKUP(C143,'Ranking Values'!A:C,2,FALSE),VLOOKUP(C143,'Ranking Values'!A:C,3,FALSE))))</f>
        <v>28</v>
      </c>
      <c r="P143" s="17">
        <f>IF(OR(Table1[[#This Row],[Rank]]="Cancelled",Table1[[#This Row],[Rank]]&gt;64),1,VLOOKUP(Table1[[#This Row],[GenderCount]],'Ranking Values'!E:F,2,FALSE))</f>
        <v>0.4</v>
      </c>
      <c r="Q143" s="18">
        <f>Table1[[#This Row],[Ranking.Points]]*Table1[[#This Row],[Mulitplier]]*Table1[[#This Row],[NI.Mult]]</f>
        <v>11.200000000000001</v>
      </c>
    </row>
    <row r="144" spans="1:17" x14ac:dyDescent="0.25">
      <c r="A144" s="19" t="s">
        <v>148</v>
      </c>
      <c r="B144" s="19" t="s">
        <v>154</v>
      </c>
      <c r="C144" s="20">
        <v>2</v>
      </c>
      <c r="D144" s="12">
        <f>COUNTIFS(E:E,Table1[[#This Row],[EventDate]],G:G,Table1[[#This Row],[EventName]],H:H,Table1[[#This Row],[Category]],I:I,Table1[[#This Row],[Weapon]],J:J,Table1[[#This Row],[Gender]])</f>
        <v>2</v>
      </c>
      <c r="E144" s="22">
        <v>44332</v>
      </c>
      <c r="F144" s="23" t="s">
        <v>385</v>
      </c>
      <c r="G144" s="10" t="s">
        <v>284</v>
      </c>
      <c r="H144" s="19" t="s">
        <v>287</v>
      </c>
      <c r="I144" s="19" t="s">
        <v>286</v>
      </c>
      <c r="J144" s="15" t="str">
        <f>VLOOKUP(Table1[[#This Row],[LastName]]&amp;"."&amp;Table1[[#This Row],[FirstName]],Fencers!C:H,6,FALSE)</f>
        <v>Women</v>
      </c>
      <c r="K144" s="24" t="str">
        <f>VLOOKUP(Table1[[#This Row],[LastName]]&amp;"."&amp;Table1[[#This Row],[FirstName]],Fencers!C:G,4,FALSE)</f>
        <v>ASC</v>
      </c>
      <c r="L144" s="28">
        <v>0</v>
      </c>
      <c r="M144" s="12">
        <f>COUNTIFS(A:A,Table1[[#This Row],[LastName]],B:B,Table1[[#This Row],[FirstName]],F:F,"S",H:H,Table1[[#This Row],[Category]],I:I,Table1[[#This Row],[Weapon]])</f>
        <v>2</v>
      </c>
      <c r="N144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44" s="17">
        <f>IF(Table1[[#This Row],[Rank]]="Cancelled",1,IF(Table1[[#This Row],[Rank]]&gt;64,0,IF(L144=0,VLOOKUP(C144,'Ranking Values'!A:C,2,FALSE),VLOOKUP(C144,'Ranking Values'!A:C,3,FALSE))))</f>
        <v>23</v>
      </c>
      <c r="P144" s="17">
        <f>IF(OR(Table1[[#This Row],[Rank]]="Cancelled",Table1[[#This Row],[Rank]]&gt;64),1,VLOOKUP(Table1[[#This Row],[GenderCount]],'Ranking Values'!E:F,2,FALSE))</f>
        <v>0.4</v>
      </c>
      <c r="Q144" s="18">
        <f>Table1[[#This Row],[Ranking.Points]]*Table1[[#This Row],[Mulitplier]]*Table1[[#This Row],[NI.Mult]]</f>
        <v>9.2000000000000011</v>
      </c>
    </row>
    <row r="145" spans="1:17" x14ac:dyDescent="0.25">
      <c r="A145" s="19" t="s">
        <v>360</v>
      </c>
      <c r="B145" s="19" t="s">
        <v>361</v>
      </c>
      <c r="C145" s="20" t="s">
        <v>17</v>
      </c>
      <c r="D145" s="12">
        <f>COUNTIFS(E:E,Table1[[#This Row],[EventDate]],G:G,Table1[[#This Row],[EventName]],H:H,Table1[[#This Row],[Category]],I:I,Table1[[#This Row],[Weapon]],J:J,Table1[[#This Row],[Gender]])</f>
        <v>2</v>
      </c>
      <c r="E145" s="22">
        <v>44332</v>
      </c>
      <c r="F145" s="23" t="s">
        <v>385</v>
      </c>
      <c r="G145" s="10" t="s">
        <v>284</v>
      </c>
      <c r="H145" s="19" t="s">
        <v>285</v>
      </c>
      <c r="I145" s="19" t="s">
        <v>288</v>
      </c>
      <c r="J145" s="15" t="str">
        <f>VLOOKUP(Table1[[#This Row],[LastName]]&amp;"."&amp;Table1[[#This Row],[FirstName]],Fencers!C:H,6,FALSE)</f>
        <v>Men</v>
      </c>
      <c r="K145" s="24" t="str">
        <f>VLOOKUP(Table1[[#This Row],[LastName]]&amp;"."&amp;Table1[[#This Row],[FirstName]],Fencers!C:G,4,FALSE)</f>
        <v>AHFC</v>
      </c>
      <c r="L145" s="28">
        <v>0</v>
      </c>
      <c r="M145" s="12">
        <f>COUNTIFS(A:A,Table1[[#This Row],[LastName]],B:B,Table1[[#This Row],[FirstName]],F:F,"S",H:H,Table1[[#This Row],[Category]],I:I,Table1[[#This Row],[Weapon]])</f>
        <v>2</v>
      </c>
      <c r="N145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45" s="17">
        <f>IF(Table1[[#This Row],[Rank]]="Cancelled",1,IF(Table1[[#This Row],[Rank]]&gt;64,0,IF(L145=0,VLOOKUP(C145,'Ranking Values'!A:C,2,FALSE),VLOOKUP(C145,'Ranking Values'!A:C,3,FALSE))))</f>
        <v>1</v>
      </c>
      <c r="P145" s="17">
        <f>IF(OR(Table1[[#This Row],[Rank]]="Cancelled",Table1[[#This Row],[Rank]]&gt;64),1,VLOOKUP(Table1[[#This Row],[GenderCount]],'Ranking Values'!E:F,2,FALSE))</f>
        <v>1</v>
      </c>
      <c r="Q145" s="18">
        <f>Table1[[#This Row],[Ranking.Points]]*Table1[[#This Row],[Mulitplier]]*Table1[[#This Row],[NI.Mult]]</f>
        <v>1</v>
      </c>
    </row>
    <row r="146" spans="1:17" x14ac:dyDescent="0.25">
      <c r="A146" s="19" t="s">
        <v>30</v>
      </c>
      <c r="B146" s="19" t="s">
        <v>89</v>
      </c>
      <c r="C146" s="20" t="s">
        <v>17</v>
      </c>
      <c r="D146" s="12">
        <f>COUNTIFS(E:E,Table1[[#This Row],[EventDate]],G:G,Table1[[#This Row],[EventName]],H:H,Table1[[#This Row],[Category]],I:I,Table1[[#This Row],[Weapon]],J:J,Table1[[#This Row],[Gender]])</f>
        <v>2</v>
      </c>
      <c r="E146" s="22">
        <v>44332</v>
      </c>
      <c r="F146" s="23" t="s">
        <v>385</v>
      </c>
      <c r="G146" s="10" t="s">
        <v>284</v>
      </c>
      <c r="H146" s="19" t="s">
        <v>285</v>
      </c>
      <c r="I146" s="19" t="s">
        <v>288</v>
      </c>
      <c r="J146" s="15" t="str">
        <f>VLOOKUP(Table1[[#This Row],[LastName]]&amp;"."&amp;Table1[[#This Row],[FirstName]],Fencers!C:H,6,FALSE)</f>
        <v>Men</v>
      </c>
      <c r="K146" s="24" t="str">
        <f>VLOOKUP(Table1[[#This Row],[LastName]]&amp;"."&amp;Table1[[#This Row],[FirstName]],Fencers!C:G,4,FALSE)</f>
        <v>AHFC</v>
      </c>
      <c r="L146" s="28">
        <v>0</v>
      </c>
      <c r="M146" s="12">
        <f>COUNTIFS(A:A,Table1[[#This Row],[LastName]],B:B,Table1[[#This Row],[FirstName]],F:F,"S",H:H,Table1[[#This Row],[Category]],I:I,Table1[[#This Row],[Weapon]])</f>
        <v>2</v>
      </c>
      <c r="N146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46" s="17">
        <f>IF(Table1[[#This Row],[Rank]]="Cancelled",1,IF(Table1[[#This Row],[Rank]]&gt;64,0,IF(L146=0,VLOOKUP(C146,'Ranking Values'!A:C,2,FALSE),VLOOKUP(C146,'Ranking Values'!A:C,3,FALSE))))</f>
        <v>1</v>
      </c>
      <c r="P146" s="17">
        <f>IF(OR(Table1[[#This Row],[Rank]]="Cancelled",Table1[[#This Row],[Rank]]&gt;64),1,VLOOKUP(Table1[[#This Row],[GenderCount]],'Ranking Values'!E:F,2,FALSE))</f>
        <v>1</v>
      </c>
      <c r="Q146" s="18">
        <f>Table1[[#This Row],[Ranking.Points]]*Table1[[#This Row],[Mulitplier]]*Table1[[#This Row],[NI.Mult]]</f>
        <v>1</v>
      </c>
    </row>
    <row r="147" spans="1:17" x14ac:dyDescent="0.25">
      <c r="A147" s="19" t="s">
        <v>122</v>
      </c>
      <c r="B147" s="19" t="s">
        <v>135</v>
      </c>
      <c r="C147" s="20" t="s">
        <v>17</v>
      </c>
      <c r="D147" s="12">
        <f>COUNTIFS(E:E,Table1[[#This Row],[EventDate]],G:G,Table1[[#This Row],[EventName]],H:H,Table1[[#This Row],[Category]],I:I,Table1[[#This Row],[Weapon]],J:J,Table1[[#This Row],[Gender]])</f>
        <v>1</v>
      </c>
      <c r="E147" s="22">
        <v>44332</v>
      </c>
      <c r="F147" s="23" t="s">
        <v>385</v>
      </c>
      <c r="G147" s="10" t="s">
        <v>284</v>
      </c>
      <c r="H147" s="19" t="s">
        <v>285</v>
      </c>
      <c r="I147" s="19" t="s">
        <v>288</v>
      </c>
      <c r="J147" s="15" t="str">
        <f>VLOOKUP(Table1[[#This Row],[LastName]]&amp;"."&amp;Table1[[#This Row],[FirstName]],Fencers!C:H,6,FALSE)</f>
        <v>Women</v>
      </c>
      <c r="K147" s="24" t="str">
        <f>VLOOKUP(Table1[[#This Row],[LastName]]&amp;"."&amp;Table1[[#This Row],[FirstName]],Fencers!C:G,4,FALSE)</f>
        <v>ASC</v>
      </c>
      <c r="L147" s="28">
        <v>0</v>
      </c>
      <c r="M147" s="12">
        <f>COUNTIFS(A:A,Table1[[#This Row],[LastName]],B:B,Table1[[#This Row],[FirstName]],F:F,"S",H:H,Table1[[#This Row],[Category]],I:I,Table1[[#This Row],[Weapon]])</f>
        <v>3</v>
      </c>
      <c r="N147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47" s="17">
        <f>IF(Table1[[#This Row],[Rank]]="Cancelled",1,IF(Table1[[#This Row],[Rank]]&gt;64,0,IF(L147=0,VLOOKUP(C147,'Ranking Values'!A:C,2,FALSE),VLOOKUP(C147,'Ranking Values'!A:C,3,FALSE))))</f>
        <v>1</v>
      </c>
      <c r="P147" s="17">
        <f>IF(OR(Table1[[#This Row],[Rank]]="Cancelled",Table1[[#This Row],[Rank]]&gt;64),1,VLOOKUP(Table1[[#This Row],[GenderCount]],'Ranking Values'!E:F,2,FALSE))</f>
        <v>1</v>
      </c>
      <c r="Q147" s="18">
        <f>Table1[[#This Row],[Ranking.Points]]*Table1[[#This Row],[Mulitplier]]*Table1[[#This Row],[NI.Mult]]</f>
        <v>1</v>
      </c>
    </row>
    <row r="148" spans="1:17" x14ac:dyDescent="0.25">
      <c r="A148" s="19" t="s">
        <v>282</v>
      </c>
      <c r="B148" s="19" t="s">
        <v>368</v>
      </c>
      <c r="C148" s="20">
        <v>1</v>
      </c>
      <c r="D148" s="12">
        <f>COUNTIFS(E:E,Table1[[#This Row],[EventDate]],G:G,Table1[[#This Row],[EventName]],H:H,Table1[[#This Row],[Category]],I:I,Table1[[#This Row],[Weapon]],J:J,Table1[[#This Row],[Gender]])</f>
        <v>10</v>
      </c>
      <c r="E148" s="22">
        <v>44332</v>
      </c>
      <c r="F148" s="23" t="s">
        <v>385</v>
      </c>
      <c r="G148" s="10" t="s">
        <v>284</v>
      </c>
      <c r="H148" s="19" t="s">
        <v>285</v>
      </c>
      <c r="I148" s="19" t="s">
        <v>286</v>
      </c>
      <c r="J148" s="15" t="str">
        <f>VLOOKUP(Table1[[#This Row],[LastName]]&amp;"."&amp;Table1[[#This Row],[FirstName]],Fencers!C:H,6,FALSE)</f>
        <v>Men</v>
      </c>
      <c r="K148" s="24" t="str">
        <f>VLOOKUP(Table1[[#This Row],[LastName]]&amp;"."&amp;Table1[[#This Row],[FirstName]],Fencers!C:G,4,FALSE)</f>
        <v>ASC</v>
      </c>
      <c r="L148" s="28">
        <v>0</v>
      </c>
      <c r="M148" s="12">
        <f>COUNTIFS(A:A,Table1[[#This Row],[LastName]],B:B,Table1[[#This Row],[FirstName]],F:F,"S",H:H,Table1[[#This Row],[Category]],I:I,Table1[[#This Row],[Weapon]])</f>
        <v>1</v>
      </c>
      <c r="N148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48" s="17">
        <f>IF(Table1[[#This Row],[Rank]]="Cancelled",1,IF(Table1[[#This Row],[Rank]]&gt;64,0,IF(L148=0,VLOOKUP(C148,'Ranking Values'!A:C,2,FALSE),VLOOKUP(C148,'Ranking Values'!A:C,3,FALSE))))</f>
        <v>28</v>
      </c>
      <c r="P148" s="17">
        <f>IF(OR(Table1[[#This Row],[Rank]]="Cancelled",Table1[[#This Row],[Rank]]&gt;64),1,VLOOKUP(Table1[[#This Row],[GenderCount]],'Ranking Values'!E:F,2,FALSE))</f>
        <v>1</v>
      </c>
      <c r="Q148" s="18">
        <f>Table1[[#This Row],[Ranking.Points]]*Table1[[#This Row],[Mulitplier]]*Table1[[#This Row],[NI.Mult]]</f>
        <v>28</v>
      </c>
    </row>
    <row r="149" spans="1:17" x14ac:dyDescent="0.25">
      <c r="A149" s="19" t="s">
        <v>107</v>
      </c>
      <c r="B149" s="19" t="s">
        <v>143</v>
      </c>
      <c r="C149" s="20">
        <v>2</v>
      </c>
      <c r="D149" s="12">
        <f>COUNTIFS(E:E,Table1[[#This Row],[EventDate]],G:G,Table1[[#This Row],[EventName]],H:H,Table1[[#This Row],[Category]],I:I,Table1[[#This Row],[Weapon]],J:J,Table1[[#This Row],[Gender]])</f>
        <v>10</v>
      </c>
      <c r="E149" s="22">
        <v>44332</v>
      </c>
      <c r="F149" s="23" t="s">
        <v>385</v>
      </c>
      <c r="G149" s="10" t="s">
        <v>284</v>
      </c>
      <c r="H149" s="19" t="s">
        <v>285</v>
      </c>
      <c r="I149" s="19" t="s">
        <v>286</v>
      </c>
      <c r="J149" s="15" t="str">
        <f>VLOOKUP(Table1[[#This Row],[LastName]]&amp;"."&amp;Table1[[#This Row],[FirstName]],Fencers!C:H,6,FALSE)</f>
        <v>Men</v>
      </c>
      <c r="K149" s="24" t="str">
        <f>VLOOKUP(Table1[[#This Row],[LastName]]&amp;"."&amp;Table1[[#This Row],[FirstName]],Fencers!C:G,4,FALSE)</f>
        <v>ASC</v>
      </c>
      <c r="L149" s="28">
        <v>0</v>
      </c>
      <c r="M149" s="12">
        <f>COUNTIFS(A:A,Table1[[#This Row],[LastName]],B:B,Table1[[#This Row],[FirstName]],F:F,"S",H:H,Table1[[#This Row],[Category]],I:I,Table1[[#This Row],[Weapon]])</f>
        <v>3</v>
      </c>
      <c r="N149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49" s="17">
        <f>IF(Table1[[#This Row],[Rank]]="Cancelled",1,IF(Table1[[#This Row],[Rank]]&gt;64,0,IF(L149=0,VLOOKUP(C149,'Ranking Values'!A:C,2,FALSE),VLOOKUP(C149,'Ranking Values'!A:C,3,FALSE))))</f>
        <v>23</v>
      </c>
      <c r="P149" s="17">
        <f>IF(OR(Table1[[#This Row],[Rank]]="Cancelled",Table1[[#This Row],[Rank]]&gt;64),1,VLOOKUP(Table1[[#This Row],[GenderCount]],'Ranking Values'!E:F,2,FALSE))</f>
        <v>1</v>
      </c>
      <c r="Q149" s="18">
        <f>Table1[[#This Row],[Ranking.Points]]*Table1[[#This Row],[Mulitplier]]*Table1[[#This Row],[NI.Mult]]</f>
        <v>23</v>
      </c>
    </row>
    <row r="150" spans="1:17" x14ac:dyDescent="0.25">
      <c r="A150" s="19" t="s">
        <v>350</v>
      </c>
      <c r="B150" s="19" t="s">
        <v>351</v>
      </c>
      <c r="C150" s="20">
        <v>3</v>
      </c>
      <c r="D150" s="12">
        <f>COUNTIFS(E:E,Table1[[#This Row],[EventDate]],G:G,Table1[[#This Row],[EventName]],H:H,Table1[[#This Row],[Category]],I:I,Table1[[#This Row],[Weapon]],J:J,Table1[[#This Row],[Gender]])</f>
        <v>10</v>
      </c>
      <c r="E150" s="22">
        <v>44332</v>
      </c>
      <c r="F150" s="23" t="s">
        <v>385</v>
      </c>
      <c r="G150" s="10" t="s">
        <v>284</v>
      </c>
      <c r="H150" s="19" t="s">
        <v>285</v>
      </c>
      <c r="I150" s="19" t="s">
        <v>286</v>
      </c>
      <c r="J150" s="15" t="str">
        <f>VLOOKUP(Table1[[#This Row],[LastName]]&amp;"."&amp;Table1[[#This Row],[FirstName]],Fencers!C:H,6,FALSE)</f>
        <v>Men</v>
      </c>
      <c r="K150" s="24" t="str">
        <f>VLOOKUP(Table1[[#This Row],[LastName]]&amp;"."&amp;Table1[[#This Row],[FirstName]],Fencers!C:G,4,FALSE)</f>
        <v>CSFC</v>
      </c>
      <c r="L150" s="28">
        <v>0</v>
      </c>
      <c r="M150" s="12">
        <f>COUNTIFS(A:A,Table1[[#This Row],[LastName]],B:B,Table1[[#This Row],[FirstName]],F:F,"S",H:H,Table1[[#This Row],[Category]],I:I,Table1[[#This Row],[Weapon]])</f>
        <v>2</v>
      </c>
      <c r="N150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50" s="17">
        <f>IF(Table1[[#This Row],[Rank]]="Cancelled",1,IF(Table1[[#This Row],[Rank]]&gt;64,0,IF(L150=0,VLOOKUP(C150,'Ranking Values'!A:C,2,FALSE),VLOOKUP(C150,'Ranking Values'!A:C,3,FALSE))))</f>
        <v>18</v>
      </c>
      <c r="P150" s="17">
        <f>IF(OR(Table1[[#This Row],[Rank]]="Cancelled",Table1[[#This Row],[Rank]]&gt;64),1,VLOOKUP(Table1[[#This Row],[GenderCount]],'Ranking Values'!E:F,2,FALSE))</f>
        <v>1</v>
      </c>
      <c r="Q150" s="18">
        <f>Table1[[#This Row],[Ranking.Points]]*Table1[[#This Row],[Mulitplier]]*Table1[[#This Row],[NI.Mult]]</f>
        <v>18</v>
      </c>
    </row>
    <row r="151" spans="1:17" x14ac:dyDescent="0.25">
      <c r="A151" s="19" t="s">
        <v>226</v>
      </c>
      <c r="B151" s="19" t="s">
        <v>139</v>
      </c>
      <c r="C151" s="20">
        <v>3</v>
      </c>
      <c r="D151" s="12">
        <f>COUNTIFS(E:E,Table1[[#This Row],[EventDate]],G:G,Table1[[#This Row],[EventName]],H:H,Table1[[#This Row],[Category]],I:I,Table1[[#This Row],[Weapon]],J:J,Table1[[#This Row],[Gender]])</f>
        <v>10</v>
      </c>
      <c r="E151" s="22">
        <v>44332</v>
      </c>
      <c r="F151" s="23" t="s">
        <v>385</v>
      </c>
      <c r="G151" s="10" t="s">
        <v>284</v>
      </c>
      <c r="H151" s="19" t="s">
        <v>285</v>
      </c>
      <c r="I151" s="19" t="s">
        <v>286</v>
      </c>
      <c r="J151" s="15" t="str">
        <f>VLOOKUP(Table1[[#This Row],[LastName]]&amp;"."&amp;Table1[[#This Row],[FirstName]],Fencers!C:H,6,FALSE)</f>
        <v>Men</v>
      </c>
      <c r="K151" s="24" t="str">
        <f>VLOOKUP(Table1[[#This Row],[LastName]]&amp;"."&amp;Table1[[#This Row],[FirstName]],Fencers!C:G,4,FALSE)</f>
        <v>ASC</v>
      </c>
      <c r="L151" s="28">
        <v>0</v>
      </c>
      <c r="M151" s="12">
        <f>COUNTIFS(A:A,Table1[[#This Row],[LastName]],B:B,Table1[[#This Row],[FirstName]],F:F,"S",H:H,Table1[[#This Row],[Category]],I:I,Table1[[#This Row],[Weapon]])</f>
        <v>1</v>
      </c>
      <c r="N151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51" s="17">
        <f>IF(Table1[[#This Row],[Rank]]="Cancelled",1,IF(Table1[[#This Row],[Rank]]&gt;64,0,IF(L151=0,VLOOKUP(C151,'Ranking Values'!A:C,2,FALSE),VLOOKUP(C151,'Ranking Values'!A:C,3,FALSE))))</f>
        <v>18</v>
      </c>
      <c r="P151" s="17">
        <f>IF(OR(Table1[[#This Row],[Rank]]="Cancelled",Table1[[#This Row],[Rank]]&gt;64),1,VLOOKUP(Table1[[#This Row],[GenderCount]],'Ranking Values'!E:F,2,FALSE))</f>
        <v>1</v>
      </c>
      <c r="Q151" s="18">
        <f>Table1[[#This Row],[Ranking.Points]]*Table1[[#This Row],[Mulitplier]]*Table1[[#This Row],[NI.Mult]]</f>
        <v>18</v>
      </c>
    </row>
    <row r="152" spans="1:17" x14ac:dyDescent="0.25">
      <c r="A152" s="19" t="s">
        <v>61</v>
      </c>
      <c r="B152" s="19" t="s">
        <v>65</v>
      </c>
      <c r="C152" s="20">
        <v>5</v>
      </c>
      <c r="D152" s="12">
        <f>COUNTIFS(E:E,Table1[[#This Row],[EventDate]],G:G,Table1[[#This Row],[EventName]],H:H,Table1[[#This Row],[Category]],I:I,Table1[[#This Row],[Weapon]],J:J,Table1[[#This Row],[Gender]])</f>
        <v>10</v>
      </c>
      <c r="E152" s="22">
        <v>44332</v>
      </c>
      <c r="F152" s="23" t="s">
        <v>385</v>
      </c>
      <c r="G152" s="10" t="s">
        <v>284</v>
      </c>
      <c r="H152" s="19" t="s">
        <v>285</v>
      </c>
      <c r="I152" s="19" t="s">
        <v>286</v>
      </c>
      <c r="J152" s="15" t="str">
        <f>VLOOKUP(Table1[[#This Row],[LastName]]&amp;"."&amp;Table1[[#This Row],[FirstName]],Fencers!C:H,6,FALSE)</f>
        <v>Men</v>
      </c>
      <c r="K152" s="24" t="str">
        <f>VLOOKUP(Table1[[#This Row],[LastName]]&amp;"."&amp;Table1[[#This Row],[FirstName]],Fencers!C:G,4,FALSE)</f>
        <v>CSFC</v>
      </c>
      <c r="L152" s="28">
        <v>0</v>
      </c>
      <c r="M152" s="12">
        <f>COUNTIFS(A:A,Table1[[#This Row],[LastName]],B:B,Table1[[#This Row],[FirstName]],F:F,"S",H:H,Table1[[#This Row],[Category]],I:I,Table1[[#This Row],[Weapon]])</f>
        <v>2</v>
      </c>
      <c r="N152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52" s="17">
        <f>IF(Table1[[#This Row],[Rank]]="Cancelled",1,IF(Table1[[#This Row],[Rank]]&gt;64,0,IF(L152=0,VLOOKUP(C152,'Ranking Values'!A:C,2,FALSE),VLOOKUP(C152,'Ranking Values'!A:C,3,FALSE))))</f>
        <v>12</v>
      </c>
      <c r="P152" s="17">
        <f>IF(OR(Table1[[#This Row],[Rank]]="Cancelled",Table1[[#This Row],[Rank]]&gt;64),1,VLOOKUP(Table1[[#This Row],[GenderCount]],'Ranking Values'!E:F,2,FALSE))</f>
        <v>1</v>
      </c>
      <c r="Q152" s="18">
        <f>Table1[[#This Row],[Ranking.Points]]*Table1[[#This Row],[Mulitplier]]*Table1[[#This Row],[NI.Mult]]</f>
        <v>12</v>
      </c>
    </row>
    <row r="153" spans="1:17" x14ac:dyDescent="0.25">
      <c r="A153" s="19" t="s">
        <v>105</v>
      </c>
      <c r="B153" s="19" t="s">
        <v>111</v>
      </c>
      <c r="C153" s="20">
        <v>6</v>
      </c>
      <c r="D153" s="12">
        <f>COUNTIFS(E:E,Table1[[#This Row],[EventDate]],G:G,Table1[[#This Row],[EventName]],H:H,Table1[[#This Row],[Category]],I:I,Table1[[#This Row],[Weapon]],J:J,Table1[[#This Row],[Gender]])</f>
        <v>10</v>
      </c>
      <c r="E153" s="22">
        <v>44332</v>
      </c>
      <c r="F153" s="23" t="s">
        <v>385</v>
      </c>
      <c r="G153" s="10" t="s">
        <v>284</v>
      </c>
      <c r="H153" s="19" t="s">
        <v>285</v>
      </c>
      <c r="I153" s="19" t="s">
        <v>286</v>
      </c>
      <c r="J153" s="15" t="str">
        <f>VLOOKUP(Table1[[#This Row],[LastName]]&amp;"."&amp;Table1[[#This Row],[FirstName]],Fencers!C:H,6,FALSE)</f>
        <v>Men</v>
      </c>
      <c r="K153" s="24" t="str">
        <f>VLOOKUP(Table1[[#This Row],[LastName]]&amp;"."&amp;Table1[[#This Row],[FirstName]],Fencers!C:G,4,FALSE)</f>
        <v>ASC</v>
      </c>
      <c r="L153" s="28">
        <v>0</v>
      </c>
      <c r="M153" s="12">
        <f>COUNTIFS(A:A,Table1[[#This Row],[LastName]],B:B,Table1[[#This Row],[FirstName]],F:F,"S",H:H,Table1[[#This Row],[Category]],I:I,Table1[[#This Row],[Weapon]])</f>
        <v>2</v>
      </c>
      <c r="N153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53" s="17">
        <f>IF(Table1[[#This Row],[Rank]]="Cancelled",1,IF(Table1[[#This Row],[Rank]]&gt;64,0,IF(L153=0,VLOOKUP(C153,'Ranking Values'!A:C,2,FALSE),VLOOKUP(C153,'Ranking Values'!A:C,3,FALSE))))</f>
        <v>12</v>
      </c>
      <c r="P153" s="17">
        <f>IF(OR(Table1[[#This Row],[Rank]]="Cancelled",Table1[[#This Row],[Rank]]&gt;64),1,VLOOKUP(Table1[[#This Row],[GenderCount]],'Ranking Values'!E:F,2,FALSE))</f>
        <v>1</v>
      </c>
      <c r="Q153" s="18">
        <f>Table1[[#This Row],[Ranking.Points]]*Table1[[#This Row],[Mulitplier]]*Table1[[#This Row],[NI.Mult]]</f>
        <v>12</v>
      </c>
    </row>
    <row r="154" spans="1:17" x14ac:dyDescent="0.25">
      <c r="A154" s="19" t="s">
        <v>350</v>
      </c>
      <c r="B154" s="19" t="s">
        <v>352</v>
      </c>
      <c r="C154" s="20">
        <v>7</v>
      </c>
      <c r="D154" s="12">
        <f>COUNTIFS(E:E,Table1[[#This Row],[EventDate]],G:G,Table1[[#This Row],[EventName]],H:H,Table1[[#This Row],[Category]],I:I,Table1[[#This Row],[Weapon]],J:J,Table1[[#This Row],[Gender]])</f>
        <v>10</v>
      </c>
      <c r="E154" s="22">
        <v>44332</v>
      </c>
      <c r="F154" s="23" t="s">
        <v>385</v>
      </c>
      <c r="G154" s="10" t="s">
        <v>284</v>
      </c>
      <c r="H154" s="19" t="s">
        <v>285</v>
      </c>
      <c r="I154" s="19" t="s">
        <v>286</v>
      </c>
      <c r="J154" s="15" t="str">
        <f>VLOOKUP(Table1[[#This Row],[LastName]]&amp;"."&amp;Table1[[#This Row],[FirstName]],Fencers!C:H,6,FALSE)</f>
        <v>Men</v>
      </c>
      <c r="K154" s="24" t="str">
        <f>VLOOKUP(Table1[[#This Row],[LastName]]&amp;"."&amp;Table1[[#This Row],[FirstName]],Fencers!C:G,4,FALSE)</f>
        <v>CSFC</v>
      </c>
      <c r="L154" s="28">
        <v>0</v>
      </c>
      <c r="M154" s="12">
        <f>COUNTIFS(A:A,Table1[[#This Row],[LastName]],B:B,Table1[[#This Row],[FirstName]],F:F,"S",H:H,Table1[[#This Row],[Category]],I:I,Table1[[#This Row],[Weapon]])</f>
        <v>2</v>
      </c>
      <c r="N154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54" s="17">
        <f>IF(Table1[[#This Row],[Rank]]="Cancelled",1,IF(Table1[[#This Row],[Rank]]&gt;64,0,IF(L154=0,VLOOKUP(C154,'Ranking Values'!A:C,2,FALSE),VLOOKUP(C154,'Ranking Values'!A:C,3,FALSE))))</f>
        <v>12</v>
      </c>
      <c r="P154" s="17">
        <f>IF(OR(Table1[[#This Row],[Rank]]="Cancelled",Table1[[#This Row],[Rank]]&gt;64),1,VLOOKUP(Table1[[#This Row],[GenderCount]],'Ranking Values'!E:F,2,FALSE))</f>
        <v>1</v>
      </c>
      <c r="Q154" s="18">
        <f>Table1[[#This Row],[Ranking.Points]]*Table1[[#This Row],[Mulitplier]]*Table1[[#This Row],[NI.Mult]]</f>
        <v>12</v>
      </c>
    </row>
    <row r="155" spans="1:17" x14ac:dyDescent="0.25">
      <c r="A155" s="19" t="s">
        <v>209</v>
      </c>
      <c r="B155" s="19" t="s">
        <v>210</v>
      </c>
      <c r="C155" s="20">
        <v>8</v>
      </c>
      <c r="D155" s="12">
        <f>COUNTIFS(E:E,Table1[[#This Row],[EventDate]],G:G,Table1[[#This Row],[EventName]],H:H,Table1[[#This Row],[Category]],I:I,Table1[[#This Row],[Weapon]],J:J,Table1[[#This Row],[Gender]])</f>
        <v>10</v>
      </c>
      <c r="E155" s="22">
        <v>44332</v>
      </c>
      <c r="F155" s="23" t="s">
        <v>385</v>
      </c>
      <c r="G155" s="10" t="s">
        <v>284</v>
      </c>
      <c r="H155" s="19" t="s">
        <v>285</v>
      </c>
      <c r="I155" s="19" t="s">
        <v>286</v>
      </c>
      <c r="J155" s="15" t="str">
        <f>VLOOKUP(Table1[[#This Row],[LastName]]&amp;"."&amp;Table1[[#This Row],[FirstName]],Fencers!C:H,6,FALSE)</f>
        <v>Men</v>
      </c>
      <c r="K155" s="24" t="str">
        <f>VLOOKUP(Table1[[#This Row],[LastName]]&amp;"."&amp;Table1[[#This Row],[FirstName]],Fencers!C:G,4,FALSE)</f>
        <v>ASC</v>
      </c>
      <c r="L155" s="28">
        <v>0</v>
      </c>
      <c r="M155" s="12">
        <f>COUNTIFS(A:A,Table1[[#This Row],[LastName]],B:B,Table1[[#This Row],[FirstName]],F:F,"S",H:H,Table1[[#This Row],[Category]],I:I,Table1[[#This Row],[Weapon]])</f>
        <v>3</v>
      </c>
      <c r="N155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55" s="17">
        <f>IF(Table1[[#This Row],[Rank]]="Cancelled",1,IF(Table1[[#This Row],[Rank]]&gt;64,0,IF(L155=0,VLOOKUP(C155,'Ranking Values'!A:C,2,FALSE),VLOOKUP(C155,'Ranking Values'!A:C,3,FALSE))))</f>
        <v>12</v>
      </c>
      <c r="P155" s="17">
        <f>IF(OR(Table1[[#This Row],[Rank]]="Cancelled",Table1[[#This Row],[Rank]]&gt;64),1,VLOOKUP(Table1[[#This Row],[GenderCount]],'Ranking Values'!E:F,2,FALSE))</f>
        <v>1</v>
      </c>
      <c r="Q155" s="18">
        <f>Table1[[#This Row],[Ranking.Points]]*Table1[[#This Row],[Mulitplier]]*Table1[[#This Row],[NI.Mult]]</f>
        <v>12</v>
      </c>
    </row>
    <row r="156" spans="1:17" x14ac:dyDescent="0.25">
      <c r="A156" s="19" t="s">
        <v>374</v>
      </c>
      <c r="B156" s="19" t="s">
        <v>139</v>
      </c>
      <c r="C156" s="20">
        <v>9</v>
      </c>
      <c r="D156" s="12">
        <f>COUNTIFS(E:E,Table1[[#This Row],[EventDate]],G:G,Table1[[#This Row],[EventName]],H:H,Table1[[#This Row],[Category]],I:I,Table1[[#This Row],[Weapon]],J:J,Table1[[#This Row],[Gender]])</f>
        <v>10</v>
      </c>
      <c r="E156" s="22">
        <v>44332</v>
      </c>
      <c r="F156" s="23" t="s">
        <v>385</v>
      </c>
      <c r="G156" s="10" t="s">
        <v>284</v>
      </c>
      <c r="H156" s="19" t="s">
        <v>285</v>
      </c>
      <c r="I156" s="19" t="s">
        <v>286</v>
      </c>
      <c r="J156" s="15" t="str">
        <f>VLOOKUP(Table1[[#This Row],[LastName]]&amp;"."&amp;Table1[[#This Row],[FirstName]],Fencers!C:H,6,FALSE)</f>
        <v>Men</v>
      </c>
      <c r="K156" s="24" t="str">
        <f>VLOOKUP(Table1[[#This Row],[LastName]]&amp;"."&amp;Table1[[#This Row],[FirstName]],Fencers!C:G,4,FALSE)</f>
        <v>CSFC</v>
      </c>
      <c r="L156" s="28">
        <v>0</v>
      </c>
      <c r="M156" s="12">
        <f>COUNTIFS(A:A,Table1[[#This Row],[LastName]],B:B,Table1[[#This Row],[FirstName]],F:F,"S",H:H,Table1[[#This Row],[Category]],I:I,Table1[[#This Row],[Weapon]])</f>
        <v>2</v>
      </c>
      <c r="N156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56" s="17">
        <f>IF(Table1[[#This Row],[Rank]]="Cancelled",1,IF(Table1[[#This Row],[Rank]]&gt;64,0,IF(L156=0,VLOOKUP(C156,'Ranking Values'!A:C,2,FALSE),VLOOKUP(C156,'Ranking Values'!A:C,3,FALSE))))</f>
        <v>7</v>
      </c>
      <c r="P156" s="17">
        <f>IF(OR(Table1[[#This Row],[Rank]]="Cancelled",Table1[[#This Row],[Rank]]&gt;64),1,VLOOKUP(Table1[[#This Row],[GenderCount]],'Ranking Values'!E:F,2,FALSE))</f>
        <v>1</v>
      </c>
      <c r="Q156" s="18">
        <f>Table1[[#This Row],[Ranking.Points]]*Table1[[#This Row],[Mulitplier]]*Table1[[#This Row],[NI.Mult]]</f>
        <v>7</v>
      </c>
    </row>
    <row r="157" spans="1:17" x14ac:dyDescent="0.25">
      <c r="A157" s="19" t="s">
        <v>84</v>
      </c>
      <c r="B157" s="19" t="s">
        <v>86</v>
      </c>
      <c r="C157" s="20">
        <v>10</v>
      </c>
      <c r="D157" s="12">
        <f>COUNTIFS(E:E,Table1[[#This Row],[EventDate]],G:G,Table1[[#This Row],[EventName]],H:H,Table1[[#This Row],[Category]],I:I,Table1[[#This Row],[Weapon]],J:J,Table1[[#This Row],[Gender]])</f>
        <v>10</v>
      </c>
      <c r="E157" s="22">
        <v>44332</v>
      </c>
      <c r="F157" s="23" t="s">
        <v>385</v>
      </c>
      <c r="G157" s="10" t="s">
        <v>284</v>
      </c>
      <c r="H157" s="19" t="s">
        <v>285</v>
      </c>
      <c r="I157" s="19" t="s">
        <v>286</v>
      </c>
      <c r="J157" s="15" t="str">
        <f>VLOOKUP(Table1[[#This Row],[LastName]]&amp;"."&amp;Table1[[#This Row],[FirstName]],Fencers!C:H,6,FALSE)</f>
        <v>Men</v>
      </c>
      <c r="K157" s="24" t="str">
        <f>VLOOKUP(Table1[[#This Row],[LastName]]&amp;"."&amp;Table1[[#This Row],[FirstName]],Fencers!C:G,4,FALSE)</f>
        <v>AHFC</v>
      </c>
      <c r="L157" s="28">
        <v>0</v>
      </c>
      <c r="M157" s="12">
        <f>COUNTIFS(A:A,Table1[[#This Row],[LastName]],B:B,Table1[[#This Row],[FirstName]],F:F,"S",H:H,Table1[[#This Row],[Category]],I:I,Table1[[#This Row],[Weapon]])</f>
        <v>3</v>
      </c>
      <c r="N157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57" s="17">
        <f>IF(Table1[[#This Row],[Rank]]="Cancelled",1,IF(Table1[[#This Row],[Rank]]&gt;64,0,IF(L157=0,VLOOKUP(C157,'Ranking Values'!A:C,2,FALSE),VLOOKUP(C157,'Ranking Values'!A:C,3,FALSE))))</f>
        <v>7</v>
      </c>
      <c r="P157" s="17">
        <f>IF(OR(Table1[[#This Row],[Rank]]="Cancelled",Table1[[#This Row],[Rank]]&gt;64),1,VLOOKUP(Table1[[#This Row],[GenderCount]],'Ranking Values'!E:F,2,FALSE))</f>
        <v>1</v>
      </c>
      <c r="Q157" s="18">
        <f>Table1[[#This Row],[Ranking.Points]]*Table1[[#This Row],[Mulitplier]]*Table1[[#This Row],[NI.Mult]]</f>
        <v>7</v>
      </c>
    </row>
    <row r="158" spans="1:17" x14ac:dyDescent="0.25">
      <c r="A158" s="19" t="s">
        <v>97</v>
      </c>
      <c r="B158" s="19" t="s">
        <v>101</v>
      </c>
      <c r="C158" s="20">
        <v>1</v>
      </c>
      <c r="D158" s="12">
        <f>COUNTIFS(E:E,Table1[[#This Row],[EventDate]],G:G,Table1[[#This Row],[EventName]],H:H,Table1[[#This Row],[Category]],I:I,Table1[[#This Row],[Weapon]],J:J,Table1[[#This Row],[Gender]])</f>
        <v>4</v>
      </c>
      <c r="E158" s="22">
        <v>44332</v>
      </c>
      <c r="F158" s="23" t="s">
        <v>385</v>
      </c>
      <c r="G158" s="10" t="s">
        <v>284</v>
      </c>
      <c r="H158" s="19" t="s">
        <v>285</v>
      </c>
      <c r="I158" s="19" t="s">
        <v>286</v>
      </c>
      <c r="J158" s="15" t="str">
        <f>VLOOKUP(Table1[[#This Row],[LastName]]&amp;"."&amp;Table1[[#This Row],[FirstName]],Fencers!C:H,6,FALSE)</f>
        <v>Women</v>
      </c>
      <c r="K158" s="24" t="str">
        <f>VLOOKUP(Table1[[#This Row],[LastName]]&amp;"."&amp;Table1[[#This Row],[FirstName]],Fencers!C:G,4,FALSE)</f>
        <v>AHFC</v>
      </c>
      <c r="L158" s="28">
        <v>0</v>
      </c>
      <c r="M158" s="12">
        <f>COUNTIFS(A:A,Table1[[#This Row],[LastName]],B:B,Table1[[#This Row],[FirstName]],F:F,"S",H:H,Table1[[#This Row],[Category]],I:I,Table1[[#This Row],[Weapon]])</f>
        <v>3</v>
      </c>
      <c r="N158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58" s="17">
        <f>IF(Table1[[#This Row],[Rank]]="Cancelled",1,IF(Table1[[#This Row],[Rank]]&gt;64,0,IF(L158=0,VLOOKUP(C158,'Ranking Values'!A:C,2,FALSE),VLOOKUP(C158,'Ranking Values'!A:C,3,FALSE))))</f>
        <v>28</v>
      </c>
      <c r="P158" s="17">
        <f>IF(OR(Table1[[#This Row],[Rank]]="Cancelled",Table1[[#This Row],[Rank]]&gt;64),1,VLOOKUP(Table1[[#This Row],[GenderCount]],'Ranking Values'!E:F,2,FALSE))</f>
        <v>0.8</v>
      </c>
      <c r="Q158" s="18">
        <f>Table1[[#This Row],[Ranking.Points]]*Table1[[#This Row],[Mulitplier]]*Table1[[#This Row],[NI.Mult]]</f>
        <v>22.400000000000002</v>
      </c>
    </row>
    <row r="159" spans="1:17" x14ac:dyDescent="0.25">
      <c r="A159" s="19" t="s">
        <v>123</v>
      </c>
      <c r="B159" s="19" t="s">
        <v>136</v>
      </c>
      <c r="C159" s="20">
        <v>2</v>
      </c>
      <c r="D159" s="12">
        <f>COUNTIFS(E:E,Table1[[#This Row],[EventDate]],G:G,Table1[[#This Row],[EventName]],H:H,Table1[[#This Row],[Category]],I:I,Table1[[#This Row],[Weapon]],J:J,Table1[[#This Row],[Gender]])</f>
        <v>4</v>
      </c>
      <c r="E159" s="22">
        <v>44332</v>
      </c>
      <c r="F159" s="23" t="s">
        <v>385</v>
      </c>
      <c r="G159" s="10" t="s">
        <v>284</v>
      </c>
      <c r="H159" s="19" t="s">
        <v>285</v>
      </c>
      <c r="I159" s="19" t="s">
        <v>286</v>
      </c>
      <c r="J159" s="15" t="str">
        <f>VLOOKUP(Table1[[#This Row],[LastName]]&amp;"."&amp;Table1[[#This Row],[FirstName]],Fencers!C:H,6,FALSE)</f>
        <v>Women</v>
      </c>
      <c r="K159" s="24" t="str">
        <f>VLOOKUP(Table1[[#This Row],[LastName]]&amp;"."&amp;Table1[[#This Row],[FirstName]],Fencers!C:G,4,FALSE)</f>
        <v>CSFC</v>
      </c>
      <c r="L159" s="28">
        <v>0</v>
      </c>
      <c r="M159" s="12">
        <f>COUNTIFS(A:A,Table1[[#This Row],[LastName]],B:B,Table1[[#This Row],[FirstName]],F:F,"S",H:H,Table1[[#This Row],[Category]],I:I,Table1[[#This Row],[Weapon]])</f>
        <v>3</v>
      </c>
      <c r="N159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59" s="17">
        <f>IF(Table1[[#This Row],[Rank]]="Cancelled",1,IF(Table1[[#This Row],[Rank]]&gt;64,0,IF(L159=0,VLOOKUP(C159,'Ranking Values'!A:C,2,FALSE),VLOOKUP(C159,'Ranking Values'!A:C,3,FALSE))))</f>
        <v>23</v>
      </c>
      <c r="P159" s="17">
        <f>IF(OR(Table1[[#This Row],[Rank]]="Cancelled",Table1[[#This Row],[Rank]]&gt;64),1,VLOOKUP(Table1[[#This Row],[GenderCount]],'Ranking Values'!E:F,2,FALSE))</f>
        <v>0.8</v>
      </c>
      <c r="Q159" s="18">
        <f>Table1[[#This Row],[Ranking.Points]]*Table1[[#This Row],[Mulitplier]]*Table1[[#This Row],[NI.Mult]]</f>
        <v>18.400000000000002</v>
      </c>
    </row>
    <row r="160" spans="1:17" x14ac:dyDescent="0.25">
      <c r="A160" s="19" t="s">
        <v>125</v>
      </c>
      <c r="B160" s="19" t="s">
        <v>138</v>
      </c>
      <c r="C160" s="20">
        <v>3</v>
      </c>
      <c r="D160" s="12">
        <f>COUNTIFS(E:E,Table1[[#This Row],[EventDate]],G:G,Table1[[#This Row],[EventName]],H:H,Table1[[#This Row],[Category]],I:I,Table1[[#This Row],[Weapon]],J:J,Table1[[#This Row],[Gender]])</f>
        <v>4</v>
      </c>
      <c r="E160" s="22">
        <v>44332</v>
      </c>
      <c r="F160" s="23" t="s">
        <v>385</v>
      </c>
      <c r="G160" s="10" t="s">
        <v>284</v>
      </c>
      <c r="H160" s="19" t="s">
        <v>285</v>
      </c>
      <c r="I160" s="19" t="s">
        <v>286</v>
      </c>
      <c r="J160" s="15" t="str">
        <f>VLOOKUP(Table1[[#This Row],[LastName]]&amp;"."&amp;Table1[[#This Row],[FirstName]],Fencers!C:H,6,FALSE)</f>
        <v>Women</v>
      </c>
      <c r="K160" s="24" t="str">
        <f>VLOOKUP(Table1[[#This Row],[LastName]]&amp;"."&amp;Table1[[#This Row],[FirstName]],Fencers!C:G,4,FALSE)</f>
        <v>ASC</v>
      </c>
      <c r="L160" s="28">
        <v>0</v>
      </c>
      <c r="M160" s="12">
        <f>COUNTIFS(A:A,Table1[[#This Row],[LastName]],B:B,Table1[[#This Row],[FirstName]],F:F,"S",H:H,Table1[[#This Row],[Category]],I:I,Table1[[#This Row],[Weapon]])</f>
        <v>1</v>
      </c>
      <c r="N160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60" s="17">
        <f>IF(Table1[[#This Row],[Rank]]="Cancelled",1,IF(Table1[[#This Row],[Rank]]&gt;64,0,IF(L160=0,VLOOKUP(C160,'Ranking Values'!A:C,2,FALSE),VLOOKUP(C160,'Ranking Values'!A:C,3,FALSE))))</f>
        <v>18</v>
      </c>
      <c r="P160" s="17">
        <f>IF(OR(Table1[[#This Row],[Rank]]="Cancelled",Table1[[#This Row],[Rank]]&gt;64),1,VLOOKUP(Table1[[#This Row],[GenderCount]],'Ranking Values'!E:F,2,FALSE))</f>
        <v>0.8</v>
      </c>
      <c r="Q160" s="18">
        <f>Table1[[#This Row],[Ranking.Points]]*Table1[[#This Row],[Mulitplier]]*Table1[[#This Row],[NI.Mult]]</f>
        <v>14.4</v>
      </c>
    </row>
    <row r="161" spans="1:17" x14ac:dyDescent="0.25">
      <c r="A161" s="19" t="s">
        <v>375</v>
      </c>
      <c r="B161" s="19" t="s">
        <v>376</v>
      </c>
      <c r="C161" s="20">
        <v>3</v>
      </c>
      <c r="D161" s="12">
        <f>COUNTIFS(E:E,Table1[[#This Row],[EventDate]],G:G,Table1[[#This Row],[EventName]],H:H,Table1[[#This Row],[Category]],I:I,Table1[[#This Row],[Weapon]],J:J,Table1[[#This Row],[Gender]])</f>
        <v>4</v>
      </c>
      <c r="E161" s="22">
        <v>44332</v>
      </c>
      <c r="F161" s="23" t="s">
        <v>385</v>
      </c>
      <c r="G161" s="10" t="s">
        <v>284</v>
      </c>
      <c r="H161" s="19" t="s">
        <v>285</v>
      </c>
      <c r="I161" s="19" t="s">
        <v>286</v>
      </c>
      <c r="J161" s="15" t="str">
        <f>VLOOKUP(Table1[[#This Row],[LastName]]&amp;"."&amp;Table1[[#This Row],[FirstName]],Fencers!C:H,6,FALSE)</f>
        <v>Women</v>
      </c>
      <c r="K161" s="24" t="str">
        <f>VLOOKUP(Table1[[#This Row],[LastName]]&amp;"."&amp;Table1[[#This Row],[FirstName]],Fencers!C:G,4,FALSE)</f>
        <v>CSFC</v>
      </c>
      <c r="L161" s="28">
        <v>0</v>
      </c>
      <c r="M161" s="12">
        <f>COUNTIFS(A:A,Table1[[#This Row],[LastName]],B:B,Table1[[#This Row],[FirstName]],F:F,"S",H:H,Table1[[#This Row],[Category]],I:I,Table1[[#This Row],[Weapon]])</f>
        <v>2</v>
      </c>
      <c r="N161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61" s="17">
        <f>IF(Table1[[#This Row],[Rank]]="Cancelled",1,IF(Table1[[#This Row],[Rank]]&gt;64,0,IF(L161=0,VLOOKUP(C161,'Ranking Values'!A:C,2,FALSE),VLOOKUP(C161,'Ranking Values'!A:C,3,FALSE))))</f>
        <v>18</v>
      </c>
      <c r="P161" s="17">
        <f>IF(OR(Table1[[#This Row],[Rank]]="Cancelled",Table1[[#This Row],[Rank]]&gt;64),1,VLOOKUP(Table1[[#This Row],[GenderCount]],'Ranking Values'!E:F,2,FALSE))</f>
        <v>0.8</v>
      </c>
      <c r="Q161" s="18">
        <f>Table1[[#This Row],[Ranking.Points]]*Table1[[#This Row],[Mulitplier]]*Table1[[#This Row],[NI.Mult]]</f>
        <v>14.4</v>
      </c>
    </row>
    <row r="162" spans="1:17" x14ac:dyDescent="0.25">
      <c r="A162" s="19" t="s">
        <v>377</v>
      </c>
      <c r="B162" s="19" t="s">
        <v>378</v>
      </c>
      <c r="C162" s="20">
        <v>1</v>
      </c>
      <c r="D162" s="12">
        <f>COUNTIFS(E:E,Table1[[#This Row],[EventDate]],G:G,Table1[[#This Row],[EventName]],H:H,Table1[[#This Row],[Category]],I:I,Table1[[#This Row],[Weapon]],J:J,Table1[[#This Row],[Gender]])</f>
        <v>2</v>
      </c>
      <c r="E162" s="22">
        <v>44339</v>
      </c>
      <c r="F162" s="23" t="s">
        <v>385</v>
      </c>
      <c r="G162" s="10" t="s">
        <v>284</v>
      </c>
      <c r="H162" s="19" t="s">
        <v>323</v>
      </c>
      <c r="I162" s="19" t="s">
        <v>288</v>
      </c>
      <c r="J162" s="15" t="str">
        <f>VLOOKUP(Table1[[#This Row],[LastName]]&amp;"."&amp;Table1[[#This Row],[FirstName]],Fencers!C:H,6,FALSE)</f>
        <v>Men</v>
      </c>
      <c r="K162" s="24" t="str">
        <f>VLOOKUP(Table1[[#This Row],[LastName]]&amp;"."&amp;Table1[[#This Row],[FirstName]],Fencers!C:G,4,FALSE)</f>
        <v>ASC</v>
      </c>
      <c r="L162" s="28">
        <v>0</v>
      </c>
      <c r="M162" s="12">
        <f>COUNTIFS(A:A,Table1[[#This Row],[LastName]],B:B,Table1[[#This Row],[FirstName]],F:F,"S",H:H,Table1[[#This Row],[Category]],I:I,Table1[[#This Row],[Weapon]])</f>
        <v>4</v>
      </c>
      <c r="N162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62" s="17">
        <f>IF(Table1[[#This Row],[Rank]]="Cancelled",1,IF(Table1[[#This Row],[Rank]]&gt;64,0,IF(L162=0,VLOOKUP(C162,'Ranking Values'!A:C,2,FALSE),VLOOKUP(C162,'Ranking Values'!A:C,3,FALSE))))</f>
        <v>28</v>
      </c>
      <c r="P162" s="17">
        <f>IF(OR(Table1[[#This Row],[Rank]]="Cancelled",Table1[[#This Row],[Rank]]&gt;64),1,VLOOKUP(Table1[[#This Row],[GenderCount]],'Ranking Values'!E:F,2,FALSE))</f>
        <v>0.4</v>
      </c>
      <c r="Q162" s="18">
        <f>Table1[[#This Row],[Ranking.Points]]*Table1[[#This Row],[Mulitplier]]*Table1[[#This Row],[NI.Mult]]</f>
        <v>11.200000000000001</v>
      </c>
    </row>
    <row r="163" spans="1:17" x14ac:dyDescent="0.25">
      <c r="A163" s="19" t="s">
        <v>273</v>
      </c>
      <c r="B163" s="19" t="s">
        <v>274</v>
      </c>
      <c r="C163" s="20">
        <v>2</v>
      </c>
      <c r="D163" s="12">
        <f>COUNTIFS(E:E,Table1[[#This Row],[EventDate]],G:G,Table1[[#This Row],[EventName]],H:H,Table1[[#This Row],[Category]],I:I,Table1[[#This Row],[Weapon]],J:J,Table1[[#This Row],[Gender]])</f>
        <v>2</v>
      </c>
      <c r="E163" s="22">
        <v>44339</v>
      </c>
      <c r="F163" s="23" t="s">
        <v>385</v>
      </c>
      <c r="G163" s="10" t="s">
        <v>284</v>
      </c>
      <c r="H163" s="19" t="s">
        <v>323</v>
      </c>
      <c r="I163" s="19" t="s">
        <v>288</v>
      </c>
      <c r="J163" s="15" t="str">
        <f>VLOOKUP(Table1[[#This Row],[LastName]]&amp;"."&amp;Table1[[#This Row],[FirstName]],Fencers!C:H,6,FALSE)</f>
        <v>Men</v>
      </c>
      <c r="K163" s="24" t="str">
        <f>VLOOKUP(Table1[[#This Row],[LastName]]&amp;"."&amp;Table1[[#This Row],[FirstName]],Fencers!C:G,4,FALSE)</f>
        <v>CSFC</v>
      </c>
      <c r="L163" s="28">
        <v>0</v>
      </c>
      <c r="M163" s="12">
        <f>COUNTIFS(A:A,Table1[[#This Row],[LastName]],B:B,Table1[[#This Row],[FirstName]],F:F,"S",H:H,Table1[[#This Row],[Category]],I:I,Table1[[#This Row],[Weapon]])</f>
        <v>2</v>
      </c>
      <c r="N163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63" s="17">
        <f>IF(Table1[[#This Row],[Rank]]="Cancelled",1,IF(Table1[[#This Row],[Rank]]&gt;64,0,IF(L163=0,VLOOKUP(C163,'Ranking Values'!A:C,2,FALSE),VLOOKUP(C163,'Ranking Values'!A:C,3,FALSE))))</f>
        <v>23</v>
      </c>
      <c r="P163" s="17">
        <f>IF(OR(Table1[[#This Row],[Rank]]="Cancelled",Table1[[#This Row],[Rank]]&gt;64),1,VLOOKUP(Table1[[#This Row],[GenderCount]],'Ranking Values'!E:F,2,FALSE))</f>
        <v>0.4</v>
      </c>
      <c r="Q163" s="18">
        <f>Table1[[#This Row],[Ranking.Points]]*Table1[[#This Row],[Mulitplier]]*Table1[[#This Row],[NI.Mult]]</f>
        <v>9.2000000000000011</v>
      </c>
    </row>
    <row r="164" spans="1:17" x14ac:dyDescent="0.25">
      <c r="A164" s="19" t="s">
        <v>122</v>
      </c>
      <c r="B164" s="19" t="s">
        <v>135</v>
      </c>
      <c r="C164" s="20">
        <v>1</v>
      </c>
      <c r="D164" s="12">
        <f>COUNTIFS(E:E,Table1[[#This Row],[EventDate]],G:G,Table1[[#This Row],[EventName]],H:H,Table1[[#This Row],[Category]],I:I,Table1[[#This Row],[Weapon]],J:J,Table1[[#This Row],[Gender]])</f>
        <v>3</v>
      </c>
      <c r="E164" s="22">
        <v>44339</v>
      </c>
      <c r="F164" s="23" t="s">
        <v>385</v>
      </c>
      <c r="G164" s="10" t="s">
        <v>284</v>
      </c>
      <c r="H164" s="19" t="s">
        <v>323</v>
      </c>
      <c r="I164" s="19" t="s">
        <v>288</v>
      </c>
      <c r="J164" s="15" t="str">
        <f>VLOOKUP(Table1[[#This Row],[LastName]]&amp;"."&amp;Table1[[#This Row],[FirstName]],Fencers!C:H,6,FALSE)</f>
        <v>Women</v>
      </c>
      <c r="K164" s="24" t="str">
        <f>VLOOKUP(Table1[[#This Row],[LastName]]&amp;"."&amp;Table1[[#This Row],[FirstName]],Fencers!C:G,4,FALSE)</f>
        <v>ASC</v>
      </c>
      <c r="L164" s="28">
        <v>0</v>
      </c>
      <c r="M164" s="12">
        <f>COUNTIFS(A:A,Table1[[#This Row],[LastName]],B:B,Table1[[#This Row],[FirstName]],F:F,"S",H:H,Table1[[#This Row],[Category]],I:I,Table1[[#This Row],[Weapon]])</f>
        <v>4</v>
      </c>
      <c r="N164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64" s="17">
        <f>IF(Table1[[#This Row],[Rank]]="Cancelled",1,IF(Table1[[#This Row],[Rank]]&gt;64,0,IF(L164=0,VLOOKUP(C164,'Ranking Values'!A:C,2,FALSE),VLOOKUP(C164,'Ranking Values'!A:C,3,FALSE))))</f>
        <v>28</v>
      </c>
      <c r="P164" s="17">
        <f>IF(OR(Table1[[#This Row],[Rank]]="Cancelled",Table1[[#This Row],[Rank]]&gt;64),1,VLOOKUP(Table1[[#This Row],[GenderCount]],'Ranking Values'!E:F,2,FALSE))</f>
        <v>0.6</v>
      </c>
      <c r="Q164" s="18">
        <f>Table1[[#This Row],[Ranking.Points]]*Table1[[#This Row],[Mulitplier]]*Table1[[#This Row],[NI.Mult]]</f>
        <v>16.8</v>
      </c>
    </row>
    <row r="165" spans="1:17" x14ac:dyDescent="0.25">
      <c r="A165" s="19" t="s">
        <v>179</v>
      </c>
      <c r="B165" s="19" t="s">
        <v>180</v>
      </c>
      <c r="C165" s="20">
        <v>2</v>
      </c>
      <c r="D165" s="12">
        <f>COUNTIFS(E:E,Table1[[#This Row],[EventDate]],G:G,Table1[[#This Row],[EventName]],H:H,Table1[[#This Row],[Category]],I:I,Table1[[#This Row],[Weapon]],J:J,Table1[[#This Row],[Gender]])</f>
        <v>3</v>
      </c>
      <c r="E165" s="22">
        <v>44339</v>
      </c>
      <c r="F165" s="23" t="s">
        <v>385</v>
      </c>
      <c r="G165" s="10" t="s">
        <v>284</v>
      </c>
      <c r="H165" s="19" t="s">
        <v>323</v>
      </c>
      <c r="I165" s="19" t="s">
        <v>288</v>
      </c>
      <c r="J165" s="15" t="str">
        <f>VLOOKUP(Table1[[#This Row],[LastName]]&amp;"."&amp;Table1[[#This Row],[FirstName]],Fencers!C:H,6,FALSE)</f>
        <v>Women</v>
      </c>
      <c r="K165" s="24" t="str">
        <f>VLOOKUP(Table1[[#This Row],[LastName]]&amp;"."&amp;Table1[[#This Row],[FirstName]],Fencers!C:G,4,FALSE)</f>
        <v>ASC</v>
      </c>
      <c r="L165" s="28">
        <v>0</v>
      </c>
      <c r="M165" s="12">
        <f>COUNTIFS(A:A,Table1[[#This Row],[LastName]],B:B,Table1[[#This Row],[FirstName]],F:F,"S",H:H,Table1[[#This Row],[Category]],I:I,Table1[[#This Row],[Weapon]])</f>
        <v>1</v>
      </c>
      <c r="N165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65" s="17">
        <f>IF(Table1[[#This Row],[Rank]]="Cancelled",1,IF(Table1[[#This Row],[Rank]]&gt;64,0,IF(L165=0,VLOOKUP(C165,'Ranking Values'!A:C,2,FALSE),VLOOKUP(C165,'Ranking Values'!A:C,3,FALSE))))</f>
        <v>23</v>
      </c>
      <c r="P165" s="17">
        <f>IF(OR(Table1[[#This Row],[Rank]]="Cancelled",Table1[[#This Row],[Rank]]&gt;64),1,VLOOKUP(Table1[[#This Row],[GenderCount]],'Ranking Values'!E:F,2,FALSE))</f>
        <v>0.6</v>
      </c>
      <c r="Q165" s="18">
        <f>Table1[[#This Row],[Ranking.Points]]*Table1[[#This Row],[Mulitplier]]*Table1[[#This Row],[NI.Mult]]</f>
        <v>13.799999999999999</v>
      </c>
    </row>
    <row r="166" spans="1:17" x14ac:dyDescent="0.25">
      <c r="A166" s="19" t="s">
        <v>108</v>
      </c>
      <c r="B166" s="19" t="s">
        <v>115</v>
      </c>
      <c r="C166" s="20">
        <v>3</v>
      </c>
      <c r="D166" s="12">
        <f>COUNTIFS(E:E,Table1[[#This Row],[EventDate]],G:G,Table1[[#This Row],[EventName]],H:H,Table1[[#This Row],[Category]],I:I,Table1[[#This Row],[Weapon]],J:J,Table1[[#This Row],[Gender]])</f>
        <v>3</v>
      </c>
      <c r="E166" s="22">
        <v>44339</v>
      </c>
      <c r="F166" s="23" t="s">
        <v>385</v>
      </c>
      <c r="G166" s="10" t="s">
        <v>284</v>
      </c>
      <c r="H166" s="19" t="s">
        <v>323</v>
      </c>
      <c r="I166" s="19" t="s">
        <v>288</v>
      </c>
      <c r="J166" s="15" t="str">
        <f>VLOOKUP(Table1[[#This Row],[LastName]]&amp;"."&amp;Table1[[#This Row],[FirstName]],Fencers!C:H,6,FALSE)</f>
        <v>Women</v>
      </c>
      <c r="K166" s="24" t="str">
        <f>VLOOKUP(Table1[[#This Row],[LastName]]&amp;"."&amp;Table1[[#This Row],[FirstName]],Fencers!C:G,4,FALSE)</f>
        <v>ASC</v>
      </c>
      <c r="L166" s="28">
        <v>0</v>
      </c>
      <c r="M166" s="12">
        <f>COUNTIFS(A:A,Table1[[#This Row],[LastName]],B:B,Table1[[#This Row],[FirstName]],F:F,"S",H:H,Table1[[#This Row],[Category]],I:I,Table1[[#This Row],[Weapon]])</f>
        <v>4</v>
      </c>
      <c r="N166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66" s="17">
        <f>IF(Table1[[#This Row],[Rank]]="Cancelled",1,IF(Table1[[#This Row],[Rank]]&gt;64,0,IF(L166=0,VLOOKUP(C166,'Ranking Values'!A:C,2,FALSE),VLOOKUP(C166,'Ranking Values'!A:C,3,FALSE))))</f>
        <v>18</v>
      </c>
      <c r="P166" s="17">
        <f>IF(OR(Table1[[#This Row],[Rank]]="Cancelled",Table1[[#This Row],[Rank]]&gt;64),1,VLOOKUP(Table1[[#This Row],[GenderCount]],'Ranking Values'!E:F,2,FALSE))</f>
        <v>0.6</v>
      </c>
      <c r="Q166" s="18">
        <f>Table1[[#This Row],[Ranking.Points]]*Table1[[#This Row],[Mulitplier]]*Table1[[#This Row],[NI.Mult]]</f>
        <v>10.799999999999999</v>
      </c>
    </row>
    <row r="167" spans="1:17" x14ac:dyDescent="0.25">
      <c r="A167" s="19" t="s">
        <v>61</v>
      </c>
      <c r="B167" s="19" t="s">
        <v>63</v>
      </c>
      <c r="C167" s="20">
        <v>1</v>
      </c>
      <c r="D167" s="12">
        <f>COUNTIFS(E:E,Table1[[#This Row],[EventDate]],G:G,Table1[[#This Row],[EventName]],H:H,Table1[[#This Row],[Category]],I:I,Table1[[#This Row],[Weapon]],J:J,Table1[[#This Row],[Gender]])</f>
        <v>7</v>
      </c>
      <c r="E167" s="22">
        <v>44339</v>
      </c>
      <c r="F167" s="23" t="s">
        <v>385</v>
      </c>
      <c r="G167" s="10" t="s">
        <v>284</v>
      </c>
      <c r="H167" s="19" t="s">
        <v>323</v>
      </c>
      <c r="I167" s="19" t="s">
        <v>286</v>
      </c>
      <c r="J167" s="15" t="str">
        <f>VLOOKUP(Table1[[#This Row],[LastName]]&amp;"."&amp;Table1[[#This Row],[FirstName]],Fencers!C:H,6,FALSE)</f>
        <v>Men</v>
      </c>
      <c r="K167" s="24" t="str">
        <f>VLOOKUP(Table1[[#This Row],[LastName]]&amp;"."&amp;Table1[[#This Row],[FirstName]],Fencers!C:G,4,FALSE)</f>
        <v>CSFC</v>
      </c>
      <c r="L167" s="28">
        <v>0</v>
      </c>
      <c r="M167" s="12">
        <f>COUNTIFS(A:A,Table1[[#This Row],[LastName]],B:B,Table1[[#This Row],[FirstName]],F:F,"S",H:H,Table1[[#This Row],[Category]],I:I,Table1[[#This Row],[Weapon]])</f>
        <v>3</v>
      </c>
      <c r="N167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67" s="17">
        <f>IF(Table1[[#This Row],[Rank]]="Cancelled",1,IF(Table1[[#This Row],[Rank]]&gt;64,0,IF(L167=0,VLOOKUP(C167,'Ranking Values'!A:C,2,FALSE),VLOOKUP(C167,'Ranking Values'!A:C,3,FALSE))))</f>
        <v>28</v>
      </c>
      <c r="P167" s="17">
        <f>IF(OR(Table1[[#This Row],[Rank]]="Cancelled",Table1[[#This Row],[Rank]]&gt;64),1,VLOOKUP(Table1[[#This Row],[GenderCount]],'Ranking Values'!E:F,2,FALSE))</f>
        <v>1</v>
      </c>
      <c r="Q167" s="18">
        <f>Table1[[#This Row],[Ranking.Points]]*Table1[[#This Row],[Mulitplier]]*Table1[[#This Row],[NI.Mult]]</f>
        <v>28</v>
      </c>
    </row>
    <row r="168" spans="1:17" x14ac:dyDescent="0.25">
      <c r="A168" s="19" t="s">
        <v>107</v>
      </c>
      <c r="B168" s="19" t="s">
        <v>143</v>
      </c>
      <c r="C168" s="20">
        <v>2</v>
      </c>
      <c r="D168" s="12">
        <f>COUNTIFS(E:E,Table1[[#This Row],[EventDate]],G:G,Table1[[#This Row],[EventName]],H:H,Table1[[#This Row],[Category]],I:I,Table1[[#This Row],[Weapon]],J:J,Table1[[#This Row],[Gender]])</f>
        <v>7</v>
      </c>
      <c r="E168" s="22">
        <v>44339</v>
      </c>
      <c r="F168" s="23" t="s">
        <v>385</v>
      </c>
      <c r="G168" s="10" t="s">
        <v>284</v>
      </c>
      <c r="H168" s="19" t="s">
        <v>323</v>
      </c>
      <c r="I168" s="19" t="s">
        <v>286</v>
      </c>
      <c r="J168" s="15" t="str">
        <f>VLOOKUP(Table1[[#This Row],[LastName]]&amp;"."&amp;Table1[[#This Row],[FirstName]],Fencers!C:H,6,FALSE)</f>
        <v>Men</v>
      </c>
      <c r="K168" s="24" t="str">
        <f>VLOOKUP(Table1[[#This Row],[LastName]]&amp;"."&amp;Table1[[#This Row],[FirstName]],Fencers!C:G,4,FALSE)</f>
        <v>ASC</v>
      </c>
      <c r="L168" s="28">
        <v>0</v>
      </c>
      <c r="M168" s="12">
        <f>COUNTIFS(A:A,Table1[[#This Row],[LastName]],B:B,Table1[[#This Row],[FirstName]],F:F,"S",H:H,Table1[[#This Row],[Category]],I:I,Table1[[#This Row],[Weapon]])</f>
        <v>4</v>
      </c>
      <c r="N168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68" s="17">
        <f>IF(Table1[[#This Row],[Rank]]="Cancelled",1,IF(Table1[[#This Row],[Rank]]&gt;64,0,IF(L168=0,VLOOKUP(C168,'Ranking Values'!A:C,2,FALSE),VLOOKUP(C168,'Ranking Values'!A:C,3,FALSE))))</f>
        <v>23</v>
      </c>
      <c r="P168" s="17">
        <f>IF(OR(Table1[[#This Row],[Rank]]="Cancelled",Table1[[#This Row],[Rank]]&gt;64),1,VLOOKUP(Table1[[#This Row],[GenderCount]],'Ranking Values'!E:F,2,FALSE))</f>
        <v>1</v>
      </c>
      <c r="Q168" s="18">
        <f>Table1[[#This Row],[Ranking.Points]]*Table1[[#This Row],[Mulitplier]]*Table1[[#This Row],[NI.Mult]]</f>
        <v>23</v>
      </c>
    </row>
    <row r="169" spans="1:17" x14ac:dyDescent="0.25">
      <c r="A169" s="19" t="s">
        <v>379</v>
      </c>
      <c r="B169" s="19" t="s">
        <v>193</v>
      </c>
      <c r="C169" s="20">
        <v>3</v>
      </c>
      <c r="D169" s="12">
        <f>COUNTIFS(E:E,Table1[[#This Row],[EventDate]],G:G,Table1[[#This Row],[EventName]],H:H,Table1[[#This Row],[Category]],I:I,Table1[[#This Row],[Weapon]],J:J,Table1[[#This Row],[Gender]])</f>
        <v>7</v>
      </c>
      <c r="E169" s="22">
        <v>44339</v>
      </c>
      <c r="F169" s="23" t="s">
        <v>385</v>
      </c>
      <c r="G169" s="10" t="s">
        <v>284</v>
      </c>
      <c r="H169" s="19" t="s">
        <v>323</v>
      </c>
      <c r="I169" s="19" t="s">
        <v>286</v>
      </c>
      <c r="J169" s="15" t="str">
        <f>VLOOKUP(Table1[[#This Row],[LastName]]&amp;"."&amp;Table1[[#This Row],[FirstName]],Fencers!C:H,6,FALSE)</f>
        <v>Men</v>
      </c>
      <c r="K169" s="24" t="str">
        <f>VLOOKUP(Table1[[#This Row],[LastName]]&amp;"."&amp;Table1[[#This Row],[FirstName]],Fencers!C:G,4,FALSE)</f>
        <v>AUFeC</v>
      </c>
      <c r="L169" s="28">
        <v>0</v>
      </c>
      <c r="M169" s="12">
        <f>COUNTIFS(A:A,Table1[[#This Row],[LastName]],B:B,Table1[[#This Row],[FirstName]],F:F,"S",H:H,Table1[[#This Row],[Category]],I:I,Table1[[#This Row],[Weapon]])</f>
        <v>1</v>
      </c>
      <c r="N169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69" s="17">
        <f>IF(Table1[[#This Row],[Rank]]="Cancelled",1,IF(Table1[[#This Row],[Rank]]&gt;64,0,IF(L169=0,VLOOKUP(C169,'Ranking Values'!A:C,2,FALSE),VLOOKUP(C169,'Ranking Values'!A:C,3,FALSE))))</f>
        <v>18</v>
      </c>
      <c r="P169" s="17">
        <f>IF(OR(Table1[[#This Row],[Rank]]="Cancelled",Table1[[#This Row],[Rank]]&gt;64),1,VLOOKUP(Table1[[#This Row],[GenderCount]],'Ranking Values'!E:F,2,FALSE))</f>
        <v>1</v>
      </c>
      <c r="Q169" s="18">
        <f>Table1[[#This Row],[Ranking.Points]]*Table1[[#This Row],[Mulitplier]]*Table1[[#This Row],[NI.Mult]]</f>
        <v>18</v>
      </c>
    </row>
    <row r="170" spans="1:17" x14ac:dyDescent="0.25">
      <c r="A170" s="19" t="s">
        <v>226</v>
      </c>
      <c r="B170" s="19" t="s">
        <v>139</v>
      </c>
      <c r="C170" s="20">
        <v>3</v>
      </c>
      <c r="D170" s="12">
        <f>COUNTIFS(E:E,Table1[[#This Row],[EventDate]],G:G,Table1[[#This Row],[EventName]],H:H,Table1[[#This Row],[Category]],I:I,Table1[[#This Row],[Weapon]],J:J,Table1[[#This Row],[Gender]])</f>
        <v>7</v>
      </c>
      <c r="E170" s="22">
        <v>44339</v>
      </c>
      <c r="F170" s="23" t="s">
        <v>385</v>
      </c>
      <c r="G170" s="10" t="s">
        <v>284</v>
      </c>
      <c r="H170" s="19" t="s">
        <v>323</v>
      </c>
      <c r="I170" s="19" t="s">
        <v>286</v>
      </c>
      <c r="J170" s="15" t="str">
        <f>VLOOKUP(Table1[[#This Row],[LastName]]&amp;"."&amp;Table1[[#This Row],[FirstName]],Fencers!C:H,6,FALSE)</f>
        <v>Men</v>
      </c>
      <c r="K170" s="24" t="str">
        <f>VLOOKUP(Table1[[#This Row],[LastName]]&amp;"."&amp;Table1[[#This Row],[FirstName]],Fencers!C:G,4,FALSE)</f>
        <v>ASC</v>
      </c>
      <c r="L170" s="28">
        <v>0</v>
      </c>
      <c r="M170" s="12">
        <f>COUNTIFS(A:A,Table1[[#This Row],[LastName]],B:B,Table1[[#This Row],[FirstName]],F:F,"S",H:H,Table1[[#This Row],[Category]],I:I,Table1[[#This Row],[Weapon]])</f>
        <v>2</v>
      </c>
      <c r="N170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70" s="17">
        <f>IF(Table1[[#This Row],[Rank]]="Cancelled",1,IF(Table1[[#This Row],[Rank]]&gt;64,0,IF(L170=0,VLOOKUP(C170,'Ranking Values'!A:C,2,FALSE),VLOOKUP(C170,'Ranking Values'!A:C,3,FALSE))))</f>
        <v>18</v>
      </c>
      <c r="P170" s="17">
        <f>IF(OR(Table1[[#This Row],[Rank]]="Cancelled",Table1[[#This Row],[Rank]]&gt;64),1,VLOOKUP(Table1[[#This Row],[GenderCount]],'Ranking Values'!E:F,2,FALSE))</f>
        <v>1</v>
      </c>
      <c r="Q170" s="18">
        <f>Table1[[#This Row],[Ranking.Points]]*Table1[[#This Row],[Mulitplier]]*Table1[[#This Row],[NI.Mult]]</f>
        <v>18</v>
      </c>
    </row>
    <row r="171" spans="1:17" x14ac:dyDescent="0.25">
      <c r="A171" s="19" t="s">
        <v>380</v>
      </c>
      <c r="B171" s="19" t="s">
        <v>381</v>
      </c>
      <c r="C171" s="20">
        <v>5</v>
      </c>
      <c r="D171" s="12">
        <f>COUNTIFS(E:E,Table1[[#This Row],[EventDate]],G:G,Table1[[#This Row],[EventName]],H:H,Table1[[#This Row],[Category]],I:I,Table1[[#This Row],[Weapon]],J:J,Table1[[#This Row],[Gender]])</f>
        <v>7</v>
      </c>
      <c r="E171" s="22">
        <v>44339</v>
      </c>
      <c r="F171" s="23" t="s">
        <v>385</v>
      </c>
      <c r="G171" s="10" t="s">
        <v>284</v>
      </c>
      <c r="H171" s="19" t="s">
        <v>323</v>
      </c>
      <c r="I171" s="19" t="s">
        <v>286</v>
      </c>
      <c r="J171" s="15" t="str">
        <f>VLOOKUP(Table1[[#This Row],[LastName]]&amp;"."&amp;Table1[[#This Row],[FirstName]],Fencers!C:H,6,FALSE)</f>
        <v>Men</v>
      </c>
      <c r="K171" s="24" t="str">
        <f>VLOOKUP(Table1[[#This Row],[LastName]]&amp;"."&amp;Table1[[#This Row],[FirstName]],Fencers!C:G,4,FALSE)</f>
        <v>AUFeC</v>
      </c>
      <c r="L171" s="28">
        <v>0</v>
      </c>
      <c r="M171" s="12">
        <f>COUNTIFS(A:A,Table1[[#This Row],[LastName]],B:B,Table1[[#This Row],[FirstName]],F:F,"S",H:H,Table1[[#This Row],[Category]],I:I,Table1[[#This Row],[Weapon]])</f>
        <v>1</v>
      </c>
      <c r="N171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71" s="17">
        <f>IF(Table1[[#This Row],[Rank]]="Cancelled",1,IF(Table1[[#This Row],[Rank]]&gt;64,0,IF(L171=0,VLOOKUP(C171,'Ranking Values'!A:C,2,FALSE),VLOOKUP(C171,'Ranking Values'!A:C,3,FALSE))))</f>
        <v>12</v>
      </c>
      <c r="P171" s="17">
        <f>IF(OR(Table1[[#This Row],[Rank]]="Cancelled",Table1[[#This Row],[Rank]]&gt;64),1,VLOOKUP(Table1[[#This Row],[GenderCount]],'Ranking Values'!E:F,2,FALSE))</f>
        <v>1</v>
      </c>
      <c r="Q171" s="18">
        <f>Table1[[#This Row],[Ranking.Points]]*Table1[[#This Row],[Mulitplier]]*Table1[[#This Row],[NI.Mult]]</f>
        <v>12</v>
      </c>
    </row>
    <row r="172" spans="1:17" x14ac:dyDescent="0.25">
      <c r="A172" s="19" t="s">
        <v>382</v>
      </c>
      <c r="B172" s="19" t="s">
        <v>383</v>
      </c>
      <c r="C172" s="20">
        <v>6</v>
      </c>
      <c r="D172" s="12">
        <f>COUNTIFS(E:E,Table1[[#This Row],[EventDate]],G:G,Table1[[#This Row],[EventName]],H:H,Table1[[#This Row],[Category]],I:I,Table1[[#This Row],[Weapon]],J:J,Table1[[#This Row],[Gender]])</f>
        <v>7</v>
      </c>
      <c r="E172" s="22">
        <v>44339</v>
      </c>
      <c r="F172" s="23" t="s">
        <v>385</v>
      </c>
      <c r="G172" s="10" t="s">
        <v>284</v>
      </c>
      <c r="H172" s="19" t="s">
        <v>323</v>
      </c>
      <c r="I172" s="19" t="s">
        <v>286</v>
      </c>
      <c r="J172" s="15" t="str">
        <f>VLOOKUP(Table1[[#This Row],[LastName]]&amp;"."&amp;Table1[[#This Row],[FirstName]],Fencers!C:H,6,FALSE)</f>
        <v>Men</v>
      </c>
      <c r="K172" s="24" t="str">
        <f>VLOOKUP(Table1[[#This Row],[LastName]]&amp;"."&amp;Table1[[#This Row],[FirstName]],Fencers!C:G,4,FALSE)</f>
        <v>AUFeC</v>
      </c>
      <c r="L172" s="28">
        <v>0</v>
      </c>
      <c r="M172" s="12">
        <f>COUNTIFS(A:A,Table1[[#This Row],[LastName]],B:B,Table1[[#This Row],[FirstName]],F:F,"S",H:H,Table1[[#This Row],[Category]],I:I,Table1[[#This Row],[Weapon]])</f>
        <v>1</v>
      </c>
      <c r="N172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72" s="17">
        <f>IF(Table1[[#This Row],[Rank]]="Cancelled",1,IF(Table1[[#This Row],[Rank]]&gt;64,0,IF(L172=0,VLOOKUP(C172,'Ranking Values'!A:C,2,FALSE),VLOOKUP(C172,'Ranking Values'!A:C,3,FALSE))))</f>
        <v>12</v>
      </c>
      <c r="P172" s="17">
        <f>IF(OR(Table1[[#This Row],[Rank]]="Cancelled",Table1[[#This Row],[Rank]]&gt;64),1,VLOOKUP(Table1[[#This Row],[GenderCount]],'Ranking Values'!E:F,2,FALSE))</f>
        <v>1</v>
      </c>
      <c r="Q172" s="18">
        <f>Table1[[#This Row],[Ranking.Points]]*Table1[[#This Row],[Mulitplier]]*Table1[[#This Row],[NI.Mult]]</f>
        <v>12</v>
      </c>
    </row>
    <row r="173" spans="1:17" x14ac:dyDescent="0.25">
      <c r="A173" s="19" t="s">
        <v>377</v>
      </c>
      <c r="B173" s="19" t="s">
        <v>378</v>
      </c>
      <c r="C173" s="20">
        <v>7</v>
      </c>
      <c r="D173" s="12">
        <f>COUNTIFS(E:E,Table1[[#This Row],[EventDate]],G:G,Table1[[#This Row],[EventName]],H:H,Table1[[#This Row],[Category]],I:I,Table1[[#This Row],[Weapon]],J:J,Table1[[#This Row],[Gender]])</f>
        <v>7</v>
      </c>
      <c r="E173" s="22">
        <v>44339</v>
      </c>
      <c r="F173" s="23" t="s">
        <v>385</v>
      </c>
      <c r="G173" s="10" t="s">
        <v>284</v>
      </c>
      <c r="H173" s="19" t="s">
        <v>323</v>
      </c>
      <c r="I173" s="19" t="s">
        <v>286</v>
      </c>
      <c r="J173" s="15" t="str">
        <f>VLOOKUP(Table1[[#This Row],[LastName]]&amp;"."&amp;Table1[[#This Row],[FirstName]],Fencers!C:H,6,FALSE)</f>
        <v>Men</v>
      </c>
      <c r="K173" s="24" t="str">
        <f>VLOOKUP(Table1[[#This Row],[LastName]]&amp;"."&amp;Table1[[#This Row],[FirstName]],Fencers!C:G,4,FALSE)</f>
        <v>ASC</v>
      </c>
      <c r="L173" s="28">
        <v>0</v>
      </c>
      <c r="M173" s="12">
        <f>COUNTIFS(A:A,Table1[[#This Row],[LastName]],B:B,Table1[[#This Row],[FirstName]],F:F,"S",H:H,Table1[[#This Row],[Category]],I:I,Table1[[#This Row],[Weapon]])</f>
        <v>2</v>
      </c>
      <c r="N173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73" s="17">
        <f>IF(Table1[[#This Row],[Rank]]="Cancelled",1,IF(Table1[[#This Row],[Rank]]&gt;64,0,IF(L173=0,VLOOKUP(C173,'Ranking Values'!A:C,2,FALSE),VLOOKUP(C173,'Ranking Values'!A:C,3,FALSE))))</f>
        <v>12</v>
      </c>
      <c r="P173" s="17">
        <f>IF(OR(Table1[[#This Row],[Rank]]="Cancelled",Table1[[#This Row],[Rank]]&gt;64),1,VLOOKUP(Table1[[#This Row],[GenderCount]],'Ranking Values'!E:F,2,FALSE))</f>
        <v>1</v>
      </c>
      <c r="Q173" s="18">
        <f>Table1[[#This Row],[Ranking.Points]]*Table1[[#This Row],[Mulitplier]]*Table1[[#This Row],[NI.Mult]]</f>
        <v>12</v>
      </c>
    </row>
    <row r="174" spans="1:17" x14ac:dyDescent="0.25">
      <c r="A174" s="19" t="s">
        <v>181</v>
      </c>
      <c r="B174" s="19" t="s">
        <v>182</v>
      </c>
      <c r="C174" s="20">
        <v>1</v>
      </c>
      <c r="D174" s="12">
        <f>COUNTIFS(E:E,Table1[[#This Row],[EventDate]],G:G,Table1[[#This Row],[EventName]],H:H,Table1[[#This Row],[Category]],I:I,Table1[[#This Row],[Weapon]],J:J,Table1[[#This Row],[Gender]])</f>
        <v>4</v>
      </c>
      <c r="E174" s="22">
        <v>44339</v>
      </c>
      <c r="F174" s="23" t="s">
        <v>385</v>
      </c>
      <c r="G174" s="10" t="s">
        <v>284</v>
      </c>
      <c r="H174" s="19" t="s">
        <v>323</v>
      </c>
      <c r="I174" s="19" t="s">
        <v>286</v>
      </c>
      <c r="J174" s="15" t="str">
        <f>VLOOKUP(Table1[[#This Row],[LastName]]&amp;"."&amp;Table1[[#This Row],[FirstName]],Fencers!C:H,6,FALSE)</f>
        <v>Women</v>
      </c>
      <c r="K174" s="24" t="str">
        <f>VLOOKUP(Table1[[#This Row],[LastName]]&amp;"."&amp;Table1[[#This Row],[FirstName]],Fencers!C:G,4,FALSE)</f>
        <v>CSFC</v>
      </c>
      <c r="L174" s="28">
        <v>0</v>
      </c>
      <c r="M174" s="12">
        <f>COUNTIFS(A:A,Table1[[#This Row],[LastName]],B:B,Table1[[#This Row],[FirstName]],F:F,"S",H:H,Table1[[#This Row],[Category]],I:I,Table1[[#This Row],[Weapon]])</f>
        <v>4</v>
      </c>
      <c r="N174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74" s="17">
        <f>IF(Table1[[#This Row],[Rank]]="Cancelled",1,IF(Table1[[#This Row],[Rank]]&gt;64,0,IF(L174=0,VLOOKUP(C174,'Ranking Values'!A:C,2,FALSE),VLOOKUP(C174,'Ranking Values'!A:C,3,FALSE))))</f>
        <v>28</v>
      </c>
      <c r="P174" s="17">
        <f>IF(OR(Table1[[#This Row],[Rank]]="Cancelled",Table1[[#This Row],[Rank]]&gt;64),1,VLOOKUP(Table1[[#This Row],[GenderCount]],'Ranking Values'!E:F,2,FALSE))</f>
        <v>0.8</v>
      </c>
      <c r="Q174" s="18">
        <f>Table1[[#This Row],[Ranking.Points]]*Table1[[#This Row],[Mulitplier]]*Table1[[#This Row],[NI.Mult]]</f>
        <v>22.400000000000002</v>
      </c>
    </row>
    <row r="175" spans="1:17" x14ac:dyDescent="0.25">
      <c r="A175" s="19" t="s">
        <v>123</v>
      </c>
      <c r="B175" s="19" t="s">
        <v>136</v>
      </c>
      <c r="C175" s="20">
        <v>2</v>
      </c>
      <c r="D175" s="12">
        <f>COUNTIFS(E:E,Table1[[#This Row],[EventDate]],G:G,Table1[[#This Row],[EventName]],H:H,Table1[[#This Row],[Category]],I:I,Table1[[#This Row],[Weapon]],J:J,Table1[[#This Row],[Gender]])</f>
        <v>4</v>
      </c>
      <c r="E175" s="22">
        <v>44339</v>
      </c>
      <c r="F175" s="23" t="s">
        <v>385</v>
      </c>
      <c r="G175" s="10" t="s">
        <v>284</v>
      </c>
      <c r="H175" s="19" t="s">
        <v>323</v>
      </c>
      <c r="I175" s="19" t="s">
        <v>286</v>
      </c>
      <c r="J175" s="15" t="str">
        <f>VLOOKUP(Table1[[#This Row],[LastName]]&amp;"."&amp;Table1[[#This Row],[FirstName]],Fencers!C:H,6,FALSE)</f>
        <v>Women</v>
      </c>
      <c r="K175" s="24" t="str">
        <f>VLOOKUP(Table1[[#This Row],[LastName]]&amp;"."&amp;Table1[[#This Row],[FirstName]],Fencers!C:G,4,FALSE)</f>
        <v>CSFC</v>
      </c>
      <c r="L175" s="28">
        <v>0</v>
      </c>
      <c r="M175" s="12">
        <f>COUNTIFS(A:A,Table1[[#This Row],[LastName]],B:B,Table1[[#This Row],[FirstName]],F:F,"S",H:H,Table1[[#This Row],[Category]],I:I,Table1[[#This Row],[Weapon]])</f>
        <v>4</v>
      </c>
      <c r="N175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75" s="17">
        <f>IF(Table1[[#This Row],[Rank]]="Cancelled",1,IF(Table1[[#This Row],[Rank]]&gt;64,0,IF(L175=0,VLOOKUP(C175,'Ranking Values'!A:C,2,FALSE),VLOOKUP(C175,'Ranking Values'!A:C,3,FALSE))))</f>
        <v>23</v>
      </c>
      <c r="P175" s="17">
        <f>IF(OR(Table1[[#This Row],[Rank]]="Cancelled",Table1[[#This Row],[Rank]]&gt;64),1,VLOOKUP(Table1[[#This Row],[GenderCount]],'Ranking Values'!E:F,2,FALSE))</f>
        <v>0.8</v>
      </c>
      <c r="Q175" s="18">
        <f>Table1[[#This Row],[Ranking.Points]]*Table1[[#This Row],[Mulitplier]]*Table1[[#This Row],[NI.Mult]]</f>
        <v>18.400000000000002</v>
      </c>
    </row>
    <row r="176" spans="1:17" x14ac:dyDescent="0.25">
      <c r="A176" s="19" t="s">
        <v>97</v>
      </c>
      <c r="B176" s="19" t="s">
        <v>101</v>
      </c>
      <c r="C176" s="20">
        <v>3</v>
      </c>
      <c r="D176" s="12">
        <f>COUNTIFS(E:E,Table1[[#This Row],[EventDate]],G:G,Table1[[#This Row],[EventName]],H:H,Table1[[#This Row],[Category]],I:I,Table1[[#This Row],[Weapon]],J:J,Table1[[#This Row],[Gender]])</f>
        <v>4</v>
      </c>
      <c r="E176" s="22">
        <v>44339</v>
      </c>
      <c r="F176" s="23" t="s">
        <v>385</v>
      </c>
      <c r="G176" s="10" t="s">
        <v>284</v>
      </c>
      <c r="H176" s="19" t="s">
        <v>323</v>
      </c>
      <c r="I176" s="19" t="s">
        <v>286</v>
      </c>
      <c r="J176" s="15" t="str">
        <f>VLOOKUP(Table1[[#This Row],[LastName]]&amp;"."&amp;Table1[[#This Row],[FirstName]],Fencers!C:H,6,FALSE)</f>
        <v>Women</v>
      </c>
      <c r="K176" s="24" t="str">
        <f>VLOOKUP(Table1[[#This Row],[LastName]]&amp;"."&amp;Table1[[#This Row],[FirstName]],Fencers!C:G,4,FALSE)</f>
        <v>AHFC</v>
      </c>
      <c r="L176" s="28">
        <v>0</v>
      </c>
      <c r="M176" s="12">
        <f>COUNTIFS(A:A,Table1[[#This Row],[LastName]],B:B,Table1[[#This Row],[FirstName]],F:F,"S",H:H,Table1[[#This Row],[Category]],I:I,Table1[[#This Row],[Weapon]])</f>
        <v>4</v>
      </c>
      <c r="N176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76" s="17">
        <f>IF(Table1[[#This Row],[Rank]]="Cancelled",1,IF(Table1[[#This Row],[Rank]]&gt;64,0,IF(L176=0,VLOOKUP(C176,'Ranking Values'!A:C,2,FALSE),VLOOKUP(C176,'Ranking Values'!A:C,3,FALSE))))</f>
        <v>18</v>
      </c>
      <c r="P176" s="17">
        <f>IF(OR(Table1[[#This Row],[Rank]]="Cancelled",Table1[[#This Row],[Rank]]&gt;64),1,VLOOKUP(Table1[[#This Row],[GenderCount]],'Ranking Values'!E:F,2,FALSE))</f>
        <v>0.8</v>
      </c>
      <c r="Q176" s="18">
        <f>Table1[[#This Row],[Ranking.Points]]*Table1[[#This Row],[Mulitplier]]*Table1[[#This Row],[NI.Mult]]</f>
        <v>14.4</v>
      </c>
    </row>
    <row r="177" spans="1:17" x14ac:dyDescent="0.25">
      <c r="A177" s="19" t="s">
        <v>125</v>
      </c>
      <c r="B177" s="19" t="s">
        <v>138</v>
      </c>
      <c r="C177" s="20">
        <v>3</v>
      </c>
      <c r="D177" s="12">
        <f>COUNTIFS(E:E,Table1[[#This Row],[EventDate]],G:G,Table1[[#This Row],[EventName]],H:H,Table1[[#This Row],[Category]],I:I,Table1[[#This Row],[Weapon]],J:J,Table1[[#This Row],[Gender]])</f>
        <v>4</v>
      </c>
      <c r="E177" s="22">
        <v>44339</v>
      </c>
      <c r="F177" s="23" t="s">
        <v>385</v>
      </c>
      <c r="G177" s="10" t="s">
        <v>284</v>
      </c>
      <c r="H177" s="19" t="s">
        <v>323</v>
      </c>
      <c r="I177" s="19" t="s">
        <v>286</v>
      </c>
      <c r="J177" s="15" t="str">
        <f>VLOOKUP(Table1[[#This Row],[LastName]]&amp;"."&amp;Table1[[#This Row],[FirstName]],Fencers!C:H,6,FALSE)</f>
        <v>Women</v>
      </c>
      <c r="K177" s="24" t="str">
        <f>VLOOKUP(Table1[[#This Row],[LastName]]&amp;"."&amp;Table1[[#This Row],[FirstName]],Fencers!C:G,4,FALSE)</f>
        <v>ASC</v>
      </c>
      <c r="L177" s="28">
        <v>0</v>
      </c>
      <c r="M177" s="12">
        <f>COUNTIFS(A:A,Table1[[#This Row],[LastName]],B:B,Table1[[#This Row],[FirstName]],F:F,"S",H:H,Table1[[#This Row],[Category]],I:I,Table1[[#This Row],[Weapon]])</f>
        <v>2</v>
      </c>
      <c r="N177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77" s="17">
        <f>IF(Table1[[#This Row],[Rank]]="Cancelled",1,IF(Table1[[#This Row],[Rank]]&gt;64,0,IF(L177=0,VLOOKUP(C177,'Ranking Values'!A:C,2,FALSE),VLOOKUP(C177,'Ranking Values'!A:C,3,FALSE))))</f>
        <v>18</v>
      </c>
      <c r="P177" s="17">
        <f>IF(OR(Table1[[#This Row],[Rank]]="Cancelled",Table1[[#This Row],[Rank]]&gt;64),1,VLOOKUP(Table1[[#This Row],[GenderCount]],'Ranking Values'!E:F,2,FALSE))</f>
        <v>0.8</v>
      </c>
      <c r="Q177" s="18">
        <f>Table1[[#This Row],[Ranking.Points]]*Table1[[#This Row],[Mulitplier]]*Table1[[#This Row],[NI.Mult]]</f>
        <v>14.4</v>
      </c>
    </row>
    <row r="178" spans="1:17" x14ac:dyDescent="0.25">
      <c r="A178" s="19" t="s">
        <v>23</v>
      </c>
      <c r="B178" s="19" t="s">
        <v>38</v>
      </c>
      <c r="C178" s="20">
        <v>1</v>
      </c>
      <c r="D178" s="12">
        <f>COUNTIFS(E:E,Table1[[#This Row],[EventDate]],G:G,Table1[[#This Row],[EventName]],H:H,Table1[[#This Row],[Category]],I:I,Table1[[#This Row],[Weapon]],J:J,Table1[[#This Row],[Gender]])</f>
        <v>3</v>
      </c>
      <c r="E178" s="22">
        <v>44339</v>
      </c>
      <c r="F178" s="23" t="s">
        <v>385</v>
      </c>
      <c r="G178" s="10" t="s">
        <v>284</v>
      </c>
      <c r="H178" s="19" t="s">
        <v>323</v>
      </c>
      <c r="I178" s="19" t="s">
        <v>314</v>
      </c>
      <c r="J178" s="15" t="str">
        <f>VLOOKUP(Table1[[#This Row],[LastName]]&amp;"."&amp;Table1[[#This Row],[FirstName]],Fencers!C:H,6,FALSE)</f>
        <v>Men</v>
      </c>
      <c r="K178" s="24" t="str">
        <f>VLOOKUP(Table1[[#This Row],[LastName]]&amp;"."&amp;Table1[[#This Row],[FirstName]],Fencers!C:G,4,FALSE)</f>
        <v>CSFC</v>
      </c>
      <c r="L178" s="28">
        <v>0</v>
      </c>
      <c r="M178" s="12">
        <f>COUNTIFS(A:A,Table1[[#This Row],[LastName]],B:B,Table1[[#This Row],[FirstName]],F:F,"S",H:H,Table1[[#This Row],[Category]],I:I,Table1[[#This Row],[Weapon]])</f>
        <v>2</v>
      </c>
      <c r="N178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78" s="17">
        <f>IF(Table1[[#This Row],[Rank]]="Cancelled",1,IF(Table1[[#This Row],[Rank]]&gt;64,0,IF(L178=0,VLOOKUP(C178,'Ranking Values'!A:C,2,FALSE),VLOOKUP(C178,'Ranking Values'!A:C,3,FALSE))))</f>
        <v>28</v>
      </c>
      <c r="P178" s="17">
        <f>IF(OR(Table1[[#This Row],[Rank]]="Cancelled",Table1[[#This Row],[Rank]]&gt;64),1,VLOOKUP(Table1[[#This Row],[GenderCount]],'Ranking Values'!E:F,2,FALSE))</f>
        <v>0.6</v>
      </c>
      <c r="Q178" s="18">
        <f>Table1[[#This Row],[Ranking.Points]]*Table1[[#This Row],[Mulitplier]]*Table1[[#This Row],[NI.Mult]]</f>
        <v>16.8</v>
      </c>
    </row>
    <row r="179" spans="1:17" x14ac:dyDescent="0.25">
      <c r="A179" s="19" t="s">
        <v>193</v>
      </c>
      <c r="B179" s="19" t="s">
        <v>52</v>
      </c>
      <c r="C179" s="20">
        <v>3</v>
      </c>
      <c r="D179" s="12">
        <f>COUNTIFS(E:E,Table1[[#This Row],[EventDate]],G:G,Table1[[#This Row],[EventName]],H:H,Table1[[#This Row],[Category]],I:I,Table1[[#This Row],[Weapon]],J:J,Table1[[#This Row],[Gender]])</f>
        <v>3</v>
      </c>
      <c r="E179" s="22">
        <v>44339</v>
      </c>
      <c r="F179" s="23" t="s">
        <v>385</v>
      </c>
      <c r="G179" s="10" t="s">
        <v>284</v>
      </c>
      <c r="H179" s="19" t="s">
        <v>323</v>
      </c>
      <c r="I179" s="19" t="s">
        <v>314</v>
      </c>
      <c r="J179" s="15" t="str">
        <f>VLOOKUP(Table1[[#This Row],[LastName]]&amp;"."&amp;Table1[[#This Row],[FirstName]],Fencers!C:H,6,FALSE)</f>
        <v>Men</v>
      </c>
      <c r="K179" s="24" t="str">
        <f>VLOOKUP(Table1[[#This Row],[LastName]]&amp;"."&amp;Table1[[#This Row],[FirstName]],Fencers!C:G,4,FALSE)</f>
        <v>ASC</v>
      </c>
      <c r="L179" s="28">
        <v>0</v>
      </c>
      <c r="M179" s="12">
        <f>COUNTIFS(A:A,Table1[[#This Row],[LastName]],B:B,Table1[[#This Row],[FirstName]],F:F,"S",H:H,Table1[[#This Row],[Category]],I:I,Table1[[#This Row],[Weapon]])</f>
        <v>1</v>
      </c>
      <c r="N179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79" s="17">
        <f>IF(Table1[[#This Row],[Rank]]="Cancelled",1,IF(Table1[[#This Row],[Rank]]&gt;64,0,IF(L179=0,VLOOKUP(C179,'Ranking Values'!A:C,2,FALSE),VLOOKUP(C179,'Ranking Values'!A:C,3,FALSE))))</f>
        <v>18</v>
      </c>
      <c r="P179" s="17">
        <f>IF(OR(Table1[[#This Row],[Rank]]="Cancelled",Table1[[#This Row],[Rank]]&gt;64),1,VLOOKUP(Table1[[#This Row],[GenderCount]],'Ranking Values'!E:F,2,FALSE))</f>
        <v>0.6</v>
      </c>
      <c r="Q179" s="18">
        <f>Table1[[#This Row],[Ranking.Points]]*Table1[[#This Row],[Mulitplier]]*Table1[[#This Row],[NI.Mult]]</f>
        <v>10.799999999999999</v>
      </c>
    </row>
    <row r="180" spans="1:17" x14ac:dyDescent="0.25">
      <c r="A180" s="19" t="s">
        <v>23</v>
      </c>
      <c r="B180" s="19" t="s">
        <v>113</v>
      </c>
      <c r="C180" s="20">
        <v>3</v>
      </c>
      <c r="D180" s="12">
        <f>COUNTIFS(E:E,Table1[[#This Row],[EventDate]],G:G,Table1[[#This Row],[EventName]],H:H,Table1[[#This Row],[Category]],I:I,Table1[[#This Row],[Weapon]],J:J,Table1[[#This Row],[Gender]])</f>
        <v>3</v>
      </c>
      <c r="E180" s="22">
        <v>44339</v>
      </c>
      <c r="F180" s="23" t="s">
        <v>385</v>
      </c>
      <c r="G180" s="10" t="s">
        <v>284</v>
      </c>
      <c r="H180" s="19" t="s">
        <v>323</v>
      </c>
      <c r="I180" s="19" t="s">
        <v>314</v>
      </c>
      <c r="J180" s="15" t="str">
        <f>VLOOKUP(Table1[[#This Row],[LastName]]&amp;"."&amp;Table1[[#This Row],[FirstName]],Fencers!C:H,6,FALSE)</f>
        <v>Men</v>
      </c>
      <c r="K180" s="24" t="str">
        <f>VLOOKUP(Table1[[#This Row],[LastName]]&amp;"."&amp;Table1[[#This Row],[FirstName]],Fencers!C:G,4,FALSE)</f>
        <v>CSFC</v>
      </c>
      <c r="L180" s="28">
        <v>0</v>
      </c>
      <c r="M180" s="12">
        <f>COUNTIFS(A:A,Table1[[#This Row],[LastName]],B:B,Table1[[#This Row],[FirstName]],F:F,"S",H:H,Table1[[#This Row],[Category]],I:I,Table1[[#This Row],[Weapon]])</f>
        <v>2</v>
      </c>
      <c r="N180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80" s="17">
        <f>IF(Table1[[#This Row],[Rank]]="Cancelled",1,IF(Table1[[#This Row],[Rank]]&gt;64,0,IF(L180=0,VLOOKUP(C180,'Ranking Values'!A:C,2,FALSE),VLOOKUP(C180,'Ranking Values'!A:C,3,FALSE))))</f>
        <v>18</v>
      </c>
      <c r="P180" s="17">
        <f>IF(OR(Table1[[#This Row],[Rank]]="Cancelled",Table1[[#This Row],[Rank]]&gt;64),1,VLOOKUP(Table1[[#This Row],[GenderCount]],'Ranking Values'!E:F,2,FALSE))</f>
        <v>0.6</v>
      </c>
      <c r="Q180" s="18">
        <f>Table1[[#This Row],[Ranking.Points]]*Table1[[#This Row],[Mulitplier]]*Table1[[#This Row],[NI.Mult]]</f>
        <v>10.799999999999999</v>
      </c>
    </row>
    <row r="181" spans="1:17" x14ac:dyDescent="0.25">
      <c r="A181" s="19" t="s">
        <v>307</v>
      </c>
      <c r="B181" s="19" t="s">
        <v>308</v>
      </c>
      <c r="C181" s="20">
        <v>2</v>
      </c>
      <c r="D181" s="12">
        <f>COUNTIFS(E:E,Table1[[#This Row],[EventDate]],G:G,Table1[[#This Row],[EventName]],H:H,Table1[[#This Row],[Category]],I:I,Table1[[#This Row],[Weapon]],J:J,Table1[[#This Row],[Gender]])</f>
        <v>1</v>
      </c>
      <c r="E181" s="22">
        <v>44339</v>
      </c>
      <c r="F181" s="23" t="s">
        <v>385</v>
      </c>
      <c r="G181" s="10" t="s">
        <v>284</v>
      </c>
      <c r="H181" s="19" t="s">
        <v>323</v>
      </c>
      <c r="I181" s="19" t="s">
        <v>314</v>
      </c>
      <c r="J181" s="15" t="str">
        <f>VLOOKUP(Table1[[#This Row],[LastName]]&amp;"."&amp;Table1[[#This Row],[FirstName]],Fencers!C:H,6,FALSE)</f>
        <v>Women</v>
      </c>
      <c r="K181" s="24" t="str">
        <f>VLOOKUP(Table1[[#This Row],[LastName]]&amp;"."&amp;Table1[[#This Row],[FirstName]],Fencers!C:G,4,FALSE)</f>
        <v>AUFeC</v>
      </c>
      <c r="L181" s="28">
        <v>0</v>
      </c>
      <c r="M181" s="12">
        <f>COUNTIFS(A:A,Table1[[#This Row],[LastName]],B:B,Table1[[#This Row],[FirstName]],F:F,"S",H:H,Table1[[#This Row],[Category]],I:I,Table1[[#This Row],[Weapon]])</f>
        <v>2</v>
      </c>
      <c r="N181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81" s="17">
        <f>IF(Table1[[#This Row],[Rank]]="Cancelled",1,IF(Table1[[#This Row],[Rank]]&gt;64,0,IF(L181=0,VLOOKUP(C181,'Ranking Values'!A:C,2,FALSE),VLOOKUP(C181,'Ranking Values'!A:C,3,FALSE))))</f>
        <v>23</v>
      </c>
      <c r="P181" s="17">
        <f>IF(OR(Table1[[#This Row],[Rank]]="Cancelled",Table1[[#This Row],[Rank]]&gt;64),1,VLOOKUP(Table1[[#This Row],[GenderCount]],'Ranking Values'!E:F,2,FALSE))</f>
        <v>0.2</v>
      </c>
      <c r="Q181" s="18">
        <f>Table1[[#This Row],[Ranking.Points]]*Table1[[#This Row],[Mulitplier]]*Table1[[#This Row],[NI.Mult]]</f>
        <v>4.6000000000000005</v>
      </c>
    </row>
    <row r="182" spans="1:17" x14ac:dyDescent="0.25">
      <c r="A182" s="19" t="s">
        <v>282</v>
      </c>
      <c r="B182" s="19" t="s">
        <v>368</v>
      </c>
      <c r="C182" s="20">
        <v>1</v>
      </c>
      <c r="D182" s="12">
        <f>COUNTIFS(E:E,Table1[[#This Row],[EventDate]],G:G,Table1[[#This Row],[EventName]],H:H,Table1[[#This Row],[Category]],I:I,Table1[[#This Row],[Weapon]],J:J,Table1[[#This Row],[Gender]])</f>
        <v>5</v>
      </c>
      <c r="E182" s="22">
        <v>44339</v>
      </c>
      <c r="F182" s="23" t="s">
        <v>385</v>
      </c>
      <c r="G182" s="10" t="s">
        <v>284</v>
      </c>
      <c r="H182" s="19" t="s">
        <v>320</v>
      </c>
      <c r="I182" s="19" t="s">
        <v>286</v>
      </c>
      <c r="J182" s="15" t="str">
        <f>VLOOKUP(Table1[[#This Row],[LastName]]&amp;"."&amp;Table1[[#This Row],[FirstName]],Fencers!C:H,6,FALSE)</f>
        <v>Men</v>
      </c>
      <c r="K182" s="24" t="str">
        <f>VLOOKUP(Table1[[#This Row],[LastName]]&amp;"."&amp;Table1[[#This Row],[FirstName]],Fencers!C:G,4,FALSE)</f>
        <v>ASC</v>
      </c>
      <c r="L182" s="28">
        <v>0</v>
      </c>
      <c r="M182" s="12">
        <f>COUNTIFS(A:A,Table1[[#This Row],[LastName]],B:B,Table1[[#This Row],[FirstName]],F:F,"S",H:H,Table1[[#This Row],[Category]],I:I,Table1[[#This Row],[Weapon]])</f>
        <v>1</v>
      </c>
      <c r="N182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82" s="17">
        <f>IF(Table1[[#This Row],[Rank]]="Cancelled",1,IF(Table1[[#This Row],[Rank]]&gt;64,0,IF(L182=0,VLOOKUP(C182,'Ranking Values'!A:C,2,FALSE),VLOOKUP(C182,'Ranking Values'!A:C,3,FALSE))))</f>
        <v>28</v>
      </c>
      <c r="P182" s="17">
        <f>IF(OR(Table1[[#This Row],[Rank]]="Cancelled",Table1[[#This Row],[Rank]]&gt;64),1,VLOOKUP(Table1[[#This Row],[GenderCount]],'Ranking Values'!E:F,2,FALSE))</f>
        <v>1</v>
      </c>
      <c r="Q182" s="18">
        <f>Table1[[#This Row],[Ranking.Points]]*Table1[[#This Row],[Mulitplier]]*Table1[[#This Row],[NI.Mult]]</f>
        <v>28</v>
      </c>
    </row>
    <row r="183" spans="1:17" x14ac:dyDescent="0.25">
      <c r="A183" s="19" t="s">
        <v>226</v>
      </c>
      <c r="B183" s="19" t="s">
        <v>139</v>
      </c>
      <c r="C183" s="20">
        <v>2</v>
      </c>
      <c r="D183" s="12">
        <f>COUNTIFS(E:E,Table1[[#This Row],[EventDate]],G:G,Table1[[#This Row],[EventName]],H:H,Table1[[#This Row],[Category]],I:I,Table1[[#This Row],[Weapon]],J:J,Table1[[#This Row],[Gender]])</f>
        <v>5</v>
      </c>
      <c r="E183" s="22">
        <v>44339</v>
      </c>
      <c r="F183" s="23" t="s">
        <v>385</v>
      </c>
      <c r="G183" s="10" t="s">
        <v>284</v>
      </c>
      <c r="H183" s="19" t="s">
        <v>320</v>
      </c>
      <c r="I183" s="19" t="s">
        <v>286</v>
      </c>
      <c r="J183" s="15" t="str">
        <f>VLOOKUP(Table1[[#This Row],[LastName]]&amp;"."&amp;Table1[[#This Row],[FirstName]],Fencers!C:H,6,FALSE)</f>
        <v>Men</v>
      </c>
      <c r="K183" s="24" t="str">
        <f>VLOOKUP(Table1[[#This Row],[LastName]]&amp;"."&amp;Table1[[#This Row],[FirstName]],Fencers!C:G,4,FALSE)</f>
        <v>ASC</v>
      </c>
      <c r="L183" s="28">
        <v>0</v>
      </c>
      <c r="M183" s="12">
        <f>COUNTIFS(A:A,Table1[[#This Row],[LastName]],B:B,Table1[[#This Row],[FirstName]],F:F,"S",H:H,Table1[[#This Row],[Category]],I:I,Table1[[#This Row],[Weapon]])</f>
        <v>2</v>
      </c>
      <c r="N183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83" s="17">
        <f>IF(Table1[[#This Row],[Rank]]="Cancelled",1,IF(Table1[[#This Row],[Rank]]&gt;64,0,IF(L183=0,VLOOKUP(C183,'Ranking Values'!A:C,2,FALSE),VLOOKUP(C183,'Ranking Values'!A:C,3,FALSE))))</f>
        <v>23</v>
      </c>
      <c r="P183" s="17">
        <f>IF(OR(Table1[[#This Row],[Rank]]="Cancelled",Table1[[#This Row],[Rank]]&gt;64),1,VLOOKUP(Table1[[#This Row],[GenderCount]],'Ranking Values'!E:F,2,FALSE))</f>
        <v>1</v>
      </c>
      <c r="Q183" s="18">
        <f>Table1[[#This Row],[Ranking.Points]]*Table1[[#This Row],[Mulitplier]]*Table1[[#This Row],[NI.Mult]]</f>
        <v>23</v>
      </c>
    </row>
    <row r="184" spans="1:17" x14ac:dyDescent="0.25">
      <c r="A184" s="19" t="s">
        <v>107</v>
      </c>
      <c r="B184" s="19" t="s">
        <v>143</v>
      </c>
      <c r="C184" s="20">
        <v>3</v>
      </c>
      <c r="D184" s="12">
        <f>COUNTIFS(E:E,Table1[[#This Row],[EventDate]],G:G,Table1[[#This Row],[EventName]],H:H,Table1[[#This Row],[Category]],I:I,Table1[[#This Row],[Weapon]],J:J,Table1[[#This Row],[Gender]])</f>
        <v>5</v>
      </c>
      <c r="E184" s="22">
        <v>44339</v>
      </c>
      <c r="F184" s="23" t="s">
        <v>385</v>
      </c>
      <c r="G184" s="10" t="s">
        <v>284</v>
      </c>
      <c r="H184" s="19" t="s">
        <v>320</v>
      </c>
      <c r="I184" s="19" t="s">
        <v>286</v>
      </c>
      <c r="J184" s="15" t="str">
        <f>VLOOKUP(Table1[[#This Row],[LastName]]&amp;"."&amp;Table1[[#This Row],[FirstName]],Fencers!C:H,6,FALSE)</f>
        <v>Men</v>
      </c>
      <c r="K184" s="24" t="str">
        <f>VLOOKUP(Table1[[#This Row],[LastName]]&amp;"."&amp;Table1[[#This Row],[FirstName]],Fencers!C:G,4,FALSE)</f>
        <v>ASC</v>
      </c>
      <c r="L184" s="28">
        <v>0</v>
      </c>
      <c r="M184" s="12">
        <f>COUNTIFS(A:A,Table1[[#This Row],[LastName]],B:B,Table1[[#This Row],[FirstName]],F:F,"S",H:H,Table1[[#This Row],[Category]],I:I,Table1[[#This Row],[Weapon]])</f>
        <v>4</v>
      </c>
      <c r="N184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84" s="17">
        <f>IF(Table1[[#This Row],[Rank]]="Cancelled",1,IF(Table1[[#This Row],[Rank]]&gt;64,0,IF(L184=0,VLOOKUP(C184,'Ranking Values'!A:C,2,FALSE),VLOOKUP(C184,'Ranking Values'!A:C,3,FALSE))))</f>
        <v>18</v>
      </c>
      <c r="P184" s="17">
        <f>IF(OR(Table1[[#This Row],[Rank]]="Cancelled",Table1[[#This Row],[Rank]]&gt;64),1,VLOOKUP(Table1[[#This Row],[GenderCount]],'Ranking Values'!E:F,2,FALSE))</f>
        <v>1</v>
      </c>
      <c r="Q184" s="18">
        <f>Table1[[#This Row],[Ranking.Points]]*Table1[[#This Row],[Mulitplier]]*Table1[[#This Row],[NI.Mult]]</f>
        <v>18</v>
      </c>
    </row>
    <row r="185" spans="1:17" x14ac:dyDescent="0.25">
      <c r="A185" s="19" t="s">
        <v>21</v>
      </c>
      <c r="B185" s="19" t="s">
        <v>35</v>
      </c>
      <c r="C185" s="20">
        <v>3</v>
      </c>
      <c r="D185" s="12">
        <f>COUNTIFS(E:E,Table1[[#This Row],[EventDate]],G:G,Table1[[#This Row],[EventName]],H:H,Table1[[#This Row],[Category]],I:I,Table1[[#This Row],[Weapon]],J:J,Table1[[#This Row],[Gender]])</f>
        <v>5</v>
      </c>
      <c r="E185" s="22">
        <v>44339</v>
      </c>
      <c r="F185" s="23" t="s">
        <v>385</v>
      </c>
      <c r="G185" s="10" t="s">
        <v>284</v>
      </c>
      <c r="H185" s="19" t="s">
        <v>320</v>
      </c>
      <c r="I185" s="19" t="s">
        <v>286</v>
      </c>
      <c r="J185" s="15" t="str">
        <f>VLOOKUP(Table1[[#This Row],[LastName]]&amp;"."&amp;Table1[[#This Row],[FirstName]],Fencers!C:H,6,FALSE)</f>
        <v>Men</v>
      </c>
      <c r="K185" s="24" t="str">
        <f>VLOOKUP(Table1[[#This Row],[LastName]]&amp;"."&amp;Table1[[#This Row],[FirstName]],Fencers!C:G,4,FALSE)</f>
        <v>AHFC</v>
      </c>
      <c r="L185" s="28">
        <v>0</v>
      </c>
      <c r="M185" s="12">
        <f>COUNTIFS(A:A,Table1[[#This Row],[LastName]],B:B,Table1[[#This Row],[FirstName]],F:F,"S",H:H,Table1[[#This Row],[Category]],I:I,Table1[[#This Row],[Weapon]])</f>
        <v>2</v>
      </c>
      <c r="N185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85" s="17">
        <f>IF(Table1[[#This Row],[Rank]]="Cancelled",1,IF(Table1[[#This Row],[Rank]]&gt;64,0,IF(L185=0,VLOOKUP(C185,'Ranking Values'!A:C,2,FALSE),VLOOKUP(C185,'Ranking Values'!A:C,3,FALSE))))</f>
        <v>18</v>
      </c>
      <c r="P185" s="17">
        <f>IF(OR(Table1[[#This Row],[Rank]]="Cancelled",Table1[[#This Row],[Rank]]&gt;64),1,VLOOKUP(Table1[[#This Row],[GenderCount]],'Ranking Values'!E:F,2,FALSE))</f>
        <v>1</v>
      </c>
      <c r="Q185" s="18">
        <f>Table1[[#This Row],[Ranking.Points]]*Table1[[#This Row],[Mulitplier]]*Table1[[#This Row],[NI.Mult]]</f>
        <v>18</v>
      </c>
    </row>
    <row r="186" spans="1:17" x14ac:dyDescent="0.25">
      <c r="A186" s="19" t="s">
        <v>278</v>
      </c>
      <c r="B186" s="19" t="s">
        <v>279</v>
      </c>
      <c r="C186" s="20">
        <v>5</v>
      </c>
      <c r="D186" s="12">
        <f>COUNTIFS(E:E,Table1[[#This Row],[EventDate]],G:G,Table1[[#This Row],[EventName]],H:H,Table1[[#This Row],[Category]],I:I,Table1[[#This Row],[Weapon]],J:J,Table1[[#This Row],[Gender]])</f>
        <v>5</v>
      </c>
      <c r="E186" s="22">
        <v>44339</v>
      </c>
      <c r="F186" s="23" t="s">
        <v>385</v>
      </c>
      <c r="G186" s="10" t="s">
        <v>284</v>
      </c>
      <c r="H186" s="19" t="s">
        <v>320</v>
      </c>
      <c r="I186" s="19" t="s">
        <v>286</v>
      </c>
      <c r="J186" s="15" t="str">
        <f>VLOOKUP(Table1[[#This Row],[LastName]]&amp;"."&amp;Table1[[#This Row],[FirstName]],Fencers!C:H,6,FALSE)</f>
        <v>Men</v>
      </c>
      <c r="K186" s="24" t="str">
        <f>VLOOKUP(Table1[[#This Row],[LastName]]&amp;"."&amp;Table1[[#This Row],[FirstName]],Fencers!C:G,4,FALSE)</f>
        <v>CSFC</v>
      </c>
      <c r="L186" s="28">
        <v>0</v>
      </c>
      <c r="M186" s="12">
        <f>COUNTIFS(A:A,Table1[[#This Row],[LastName]],B:B,Table1[[#This Row],[FirstName]],F:F,"S",H:H,Table1[[#This Row],[Category]],I:I,Table1[[#This Row],[Weapon]])</f>
        <v>3</v>
      </c>
      <c r="N186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86" s="17">
        <f>IF(Table1[[#This Row],[Rank]]="Cancelled",1,IF(Table1[[#This Row],[Rank]]&gt;64,0,IF(L186=0,VLOOKUP(C186,'Ranking Values'!A:C,2,FALSE),VLOOKUP(C186,'Ranking Values'!A:C,3,FALSE))))</f>
        <v>12</v>
      </c>
      <c r="P186" s="17">
        <f>IF(OR(Table1[[#This Row],[Rank]]="Cancelled",Table1[[#This Row],[Rank]]&gt;64),1,VLOOKUP(Table1[[#This Row],[GenderCount]],'Ranking Values'!E:F,2,FALSE))</f>
        <v>1</v>
      </c>
      <c r="Q186" s="18">
        <f>Table1[[#This Row],[Ranking.Points]]*Table1[[#This Row],[Mulitplier]]*Table1[[#This Row],[NI.Mult]]</f>
        <v>12</v>
      </c>
    </row>
    <row r="187" spans="1:17" x14ac:dyDescent="0.25">
      <c r="A187" s="19" t="s">
        <v>123</v>
      </c>
      <c r="B187" s="19" t="s">
        <v>136</v>
      </c>
      <c r="C187" s="20">
        <v>2</v>
      </c>
      <c r="D187" s="12">
        <f>COUNTIFS(E:E,Table1[[#This Row],[EventDate]],G:G,Table1[[#This Row],[EventName]],H:H,Table1[[#This Row],[Category]],I:I,Table1[[#This Row],[Weapon]],J:J,Table1[[#This Row],[Gender]])</f>
        <v>1</v>
      </c>
      <c r="E187" s="22">
        <v>44339</v>
      </c>
      <c r="F187" s="23" t="s">
        <v>385</v>
      </c>
      <c r="G187" s="10" t="s">
        <v>284</v>
      </c>
      <c r="H187" s="19" t="s">
        <v>320</v>
      </c>
      <c r="I187" s="19" t="s">
        <v>286</v>
      </c>
      <c r="J187" s="15" t="str">
        <f>VLOOKUP(Table1[[#This Row],[LastName]]&amp;"."&amp;Table1[[#This Row],[FirstName]],Fencers!C:H,6,FALSE)</f>
        <v>Women</v>
      </c>
      <c r="K187" s="24" t="str">
        <f>VLOOKUP(Table1[[#This Row],[LastName]]&amp;"."&amp;Table1[[#This Row],[FirstName]],Fencers!C:G,4,FALSE)</f>
        <v>CSFC</v>
      </c>
      <c r="L187" s="28">
        <v>0</v>
      </c>
      <c r="M187" s="12">
        <f>COUNTIFS(A:A,Table1[[#This Row],[LastName]],B:B,Table1[[#This Row],[FirstName]],F:F,"S",H:H,Table1[[#This Row],[Category]],I:I,Table1[[#This Row],[Weapon]])</f>
        <v>4</v>
      </c>
      <c r="N187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87" s="17">
        <f>IF(Table1[[#This Row],[Rank]]="Cancelled",1,IF(Table1[[#This Row],[Rank]]&gt;64,0,IF(L187=0,VLOOKUP(C187,'Ranking Values'!A:C,2,FALSE),VLOOKUP(C187,'Ranking Values'!A:C,3,FALSE))))</f>
        <v>23</v>
      </c>
      <c r="P187" s="17">
        <f>IF(OR(Table1[[#This Row],[Rank]]="Cancelled",Table1[[#This Row],[Rank]]&gt;64),1,VLOOKUP(Table1[[#This Row],[GenderCount]],'Ranking Values'!E:F,2,FALSE))</f>
        <v>0.2</v>
      </c>
      <c r="Q187" s="18">
        <f>Table1[[#This Row],[Ranking.Points]]*Table1[[#This Row],[Mulitplier]]*Table1[[#This Row],[NI.Mult]]</f>
        <v>4.6000000000000005</v>
      </c>
    </row>
    <row r="188" spans="1:17" x14ac:dyDescent="0.25">
      <c r="A188" s="19" t="s">
        <v>282</v>
      </c>
      <c r="B188" s="19" t="s">
        <v>368</v>
      </c>
      <c r="C188" s="20">
        <v>1</v>
      </c>
      <c r="D188" s="12">
        <f>COUNTIFS(E:E,Table1[[#This Row],[EventDate]],G:G,Table1[[#This Row],[EventName]],H:H,Table1[[#This Row],[Category]],I:I,Table1[[#This Row],[Weapon]],J:J,Table1[[#This Row],[Gender]])</f>
        <v>5</v>
      </c>
      <c r="E188" s="22">
        <v>44339</v>
      </c>
      <c r="F188" s="23" t="s">
        <v>385</v>
      </c>
      <c r="G188" s="10" t="s">
        <v>284</v>
      </c>
      <c r="H188" s="19" t="s">
        <v>321</v>
      </c>
      <c r="I188" s="19" t="s">
        <v>286</v>
      </c>
      <c r="J188" s="15" t="str">
        <f>VLOOKUP(Table1[[#This Row],[LastName]]&amp;"."&amp;Table1[[#This Row],[FirstName]],Fencers!C:H,6,FALSE)</f>
        <v>Men</v>
      </c>
      <c r="K188" s="24" t="str">
        <f>VLOOKUP(Table1[[#This Row],[LastName]]&amp;"."&amp;Table1[[#This Row],[FirstName]],Fencers!C:G,4,FALSE)</f>
        <v>ASC</v>
      </c>
      <c r="L188" s="28">
        <v>0</v>
      </c>
      <c r="M188" s="12">
        <f>COUNTIFS(A:A,Table1[[#This Row],[LastName]],B:B,Table1[[#This Row],[FirstName]],F:F,"S",H:H,Table1[[#This Row],[Category]],I:I,Table1[[#This Row],[Weapon]])</f>
        <v>1</v>
      </c>
      <c r="N188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88" s="17">
        <f>IF(Table1[[#This Row],[Rank]]="Cancelled",1,IF(Table1[[#This Row],[Rank]]&gt;64,0,IF(L188=0,VLOOKUP(C188,'Ranking Values'!A:C,2,FALSE),VLOOKUP(C188,'Ranking Values'!A:C,3,FALSE))))</f>
        <v>28</v>
      </c>
      <c r="P188" s="17">
        <f>IF(OR(Table1[[#This Row],[Rank]]="Cancelled",Table1[[#This Row],[Rank]]&gt;64),1,VLOOKUP(Table1[[#This Row],[GenderCount]],'Ranking Values'!E:F,2,FALSE))</f>
        <v>1</v>
      </c>
      <c r="Q188" s="18">
        <f>Table1[[#This Row],[Ranking.Points]]*Table1[[#This Row],[Mulitplier]]*Table1[[#This Row],[NI.Mult]]</f>
        <v>28</v>
      </c>
    </row>
    <row r="189" spans="1:17" x14ac:dyDescent="0.25">
      <c r="A189" s="19" t="s">
        <v>226</v>
      </c>
      <c r="B189" s="19" t="s">
        <v>139</v>
      </c>
      <c r="C189" s="20">
        <v>2</v>
      </c>
      <c r="D189" s="12">
        <f>COUNTIFS(E:E,Table1[[#This Row],[EventDate]],G:G,Table1[[#This Row],[EventName]],H:H,Table1[[#This Row],[Category]],I:I,Table1[[#This Row],[Weapon]],J:J,Table1[[#This Row],[Gender]])</f>
        <v>5</v>
      </c>
      <c r="E189" s="22">
        <v>44339</v>
      </c>
      <c r="F189" s="23" t="s">
        <v>385</v>
      </c>
      <c r="G189" s="10" t="s">
        <v>284</v>
      </c>
      <c r="H189" s="19" t="s">
        <v>321</v>
      </c>
      <c r="I189" s="19" t="s">
        <v>286</v>
      </c>
      <c r="J189" s="15" t="str">
        <f>VLOOKUP(Table1[[#This Row],[LastName]]&amp;"."&amp;Table1[[#This Row],[FirstName]],Fencers!C:H,6,FALSE)</f>
        <v>Men</v>
      </c>
      <c r="K189" s="24" t="str">
        <f>VLOOKUP(Table1[[#This Row],[LastName]]&amp;"."&amp;Table1[[#This Row],[FirstName]],Fencers!C:G,4,FALSE)</f>
        <v>ASC</v>
      </c>
      <c r="L189" s="28">
        <v>0</v>
      </c>
      <c r="M189" s="12">
        <f>COUNTIFS(A:A,Table1[[#This Row],[LastName]],B:B,Table1[[#This Row],[FirstName]],F:F,"S",H:H,Table1[[#This Row],[Category]],I:I,Table1[[#This Row],[Weapon]])</f>
        <v>2</v>
      </c>
      <c r="N189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89" s="17">
        <f>IF(Table1[[#This Row],[Rank]]="Cancelled",1,IF(Table1[[#This Row],[Rank]]&gt;64,0,IF(L189=0,VLOOKUP(C189,'Ranking Values'!A:C,2,FALSE),VLOOKUP(C189,'Ranking Values'!A:C,3,FALSE))))</f>
        <v>23</v>
      </c>
      <c r="P189" s="17">
        <f>IF(OR(Table1[[#This Row],[Rank]]="Cancelled",Table1[[#This Row],[Rank]]&gt;64),1,VLOOKUP(Table1[[#This Row],[GenderCount]],'Ranking Values'!E:F,2,FALSE))</f>
        <v>1</v>
      </c>
      <c r="Q189" s="18">
        <f>Table1[[#This Row],[Ranking.Points]]*Table1[[#This Row],[Mulitplier]]*Table1[[#This Row],[NI.Mult]]</f>
        <v>23</v>
      </c>
    </row>
    <row r="190" spans="1:17" x14ac:dyDescent="0.25">
      <c r="A190" s="19" t="s">
        <v>107</v>
      </c>
      <c r="B190" s="19" t="s">
        <v>143</v>
      </c>
      <c r="C190" s="20">
        <v>3</v>
      </c>
      <c r="D190" s="12">
        <f>COUNTIFS(E:E,Table1[[#This Row],[EventDate]],G:G,Table1[[#This Row],[EventName]],H:H,Table1[[#This Row],[Category]],I:I,Table1[[#This Row],[Weapon]],J:J,Table1[[#This Row],[Gender]])</f>
        <v>5</v>
      </c>
      <c r="E190" s="22">
        <v>44339</v>
      </c>
      <c r="F190" s="23" t="s">
        <v>385</v>
      </c>
      <c r="G190" s="10" t="s">
        <v>284</v>
      </c>
      <c r="H190" s="19" t="s">
        <v>321</v>
      </c>
      <c r="I190" s="19" t="s">
        <v>286</v>
      </c>
      <c r="J190" s="15" t="str">
        <f>VLOOKUP(Table1[[#This Row],[LastName]]&amp;"."&amp;Table1[[#This Row],[FirstName]],Fencers!C:H,6,FALSE)</f>
        <v>Men</v>
      </c>
      <c r="K190" s="24" t="str">
        <f>VLOOKUP(Table1[[#This Row],[LastName]]&amp;"."&amp;Table1[[#This Row],[FirstName]],Fencers!C:G,4,FALSE)</f>
        <v>ASC</v>
      </c>
      <c r="L190" s="28">
        <v>0</v>
      </c>
      <c r="M190" s="12">
        <f>COUNTIFS(A:A,Table1[[#This Row],[LastName]],B:B,Table1[[#This Row],[FirstName]],F:F,"S",H:H,Table1[[#This Row],[Category]],I:I,Table1[[#This Row],[Weapon]])</f>
        <v>4</v>
      </c>
      <c r="N190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90" s="17">
        <f>IF(Table1[[#This Row],[Rank]]="Cancelled",1,IF(Table1[[#This Row],[Rank]]&gt;64,0,IF(L190=0,VLOOKUP(C190,'Ranking Values'!A:C,2,FALSE),VLOOKUP(C190,'Ranking Values'!A:C,3,FALSE))))</f>
        <v>18</v>
      </c>
      <c r="P190" s="17">
        <f>IF(OR(Table1[[#This Row],[Rank]]="Cancelled",Table1[[#This Row],[Rank]]&gt;64),1,VLOOKUP(Table1[[#This Row],[GenderCount]],'Ranking Values'!E:F,2,FALSE))</f>
        <v>1</v>
      </c>
      <c r="Q190" s="18">
        <f>Table1[[#This Row],[Ranking.Points]]*Table1[[#This Row],[Mulitplier]]*Table1[[#This Row],[NI.Mult]]</f>
        <v>18</v>
      </c>
    </row>
    <row r="191" spans="1:17" x14ac:dyDescent="0.25">
      <c r="A191" s="19" t="s">
        <v>21</v>
      </c>
      <c r="B191" s="19" t="s">
        <v>35</v>
      </c>
      <c r="C191" s="20">
        <v>3</v>
      </c>
      <c r="D191" s="12">
        <f>COUNTIFS(E:E,Table1[[#This Row],[EventDate]],G:G,Table1[[#This Row],[EventName]],H:H,Table1[[#This Row],[Category]],I:I,Table1[[#This Row],[Weapon]],J:J,Table1[[#This Row],[Gender]])</f>
        <v>5</v>
      </c>
      <c r="E191" s="22">
        <v>44339</v>
      </c>
      <c r="F191" s="23" t="s">
        <v>385</v>
      </c>
      <c r="G191" s="10" t="s">
        <v>284</v>
      </c>
      <c r="H191" s="19" t="s">
        <v>321</v>
      </c>
      <c r="I191" s="19" t="s">
        <v>286</v>
      </c>
      <c r="J191" s="15" t="str">
        <f>VLOOKUP(Table1[[#This Row],[LastName]]&amp;"."&amp;Table1[[#This Row],[FirstName]],Fencers!C:H,6,FALSE)</f>
        <v>Men</v>
      </c>
      <c r="K191" s="24" t="str">
        <f>VLOOKUP(Table1[[#This Row],[LastName]]&amp;"."&amp;Table1[[#This Row],[FirstName]],Fencers!C:G,4,FALSE)</f>
        <v>AHFC</v>
      </c>
      <c r="L191" s="28">
        <v>0</v>
      </c>
      <c r="M191" s="12">
        <f>COUNTIFS(A:A,Table1[[#This Row],[LastName]],B:B,Table1[[#This Row],[FirstName]],F:F,"S",H:H,Table1[[#This Row],[Category]],I:I,Table1[[#This Row],[Weapon]])</f>
        <v>2</v>
      </c>
      <c r="N191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91" s="17">
        <f>IF(Table1[[#This Row],[Rank]]="Cancelled",1,IF(Table1[[#This Row],[Rank]]&gt;64,0,IF(L191=0,VLOOKUP(C191,'Ranking Values'!A:C,2,FALSE),VLOOKUP(C191,'Ranking Values'!A:C,3,FALSE))))</f>
        <v>18</v>
      </c>
      <c r="P191" s="17">
        <f>IF(OR(Table1[[#This Row],[Rank]]="Cancelled",Table1[[#This Row],[Rank]]&gt;64),1,VLOOKUP(Table1[[#This Row],[GenderCount]],'Ranking Values'!E:F,2,FALSE))</f>
        <v>1</v>
      </c>
      <c r="Q191" s="18">
        <f>Table1[[#This Row],[Ranking.Points]]*Table1[[#This Row],[Mulitplier]]*Table1[[#This Row],[NI.Mult]]</f>
        <v>18</v>
      </c>
    </row>
    <row r="192" spans="1:17" x14ac:dyDescent="0.25">
      <c r="A192" s="19" t="s">
        <v>278</v>
      </c>
      <c r="B192" s="19" t="s">
        <v>279</v>
      </c>
      <c r="C192" s="20">
        <v>5</v>
      </c>
      <c r="D192" s="12">
        <f>COUNTIFS(E:E,Table1[[#This Row],[EventDate]],G:G,Table1[[#This Row],[EventName]],H:H,Table1[[#This Row],[Category]],I:I,Table1[[#This Row],[Weapon]],J:J,Table1[[#This Row],[Gender]])</f>
        <v>5</v>
      </c>
      <c r="E192" s="22">
        <v>44339</v>
      </c>
      <c r="F192" s="23" t="s">
        <v>385</v>
      </c>
      <c r="G192" s="10" t="s">
        <v>284</v>
      </c>
      <c r="H192" s="19" t="s">
        <v>321</v>
      </c>
      <c r="I192" s="19" t="s">
        <v>286</v>
      </c>
      <c r="J192" s="15" t="str">
        <f>VLOOKUP(Table1[[#This Row],[LastName]]&amp;"."&amp;Table1[[#This Row],[FirstName]],Fencers!C:H,6,FALSE)</f>
        <v>Men</v>
      </c>
      <c r="K192" s="24" t="str">
        <f>VLOOKUP(Table1[[#This Row],[LastName]]&amp;"."&amp;Table1[[#This Row],[FirstName]],Fencers!C:G,4,FALSE)</f>
        <v>CSFC</v>
      </c>
      <c r="L192" s="28">
        <v>0</v>
      </c>
      <c r="M192" s="12">
        <f>COUNTIFS(A:A,Table1[[#This Row],[LastName]],B:B,Table1[[#This Row],[FirstName]],F:F,"S",H:H,Table1[[#This Row],[Category]],I:I,Table1[[#This Row],[Weapon]])</f>
        <v>3</v>
      </c>
      <c r="N192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92" s="17">
        <f>IF(Table1[[#This Row],[Rank]]="Cancelled",1,IF(Table1[[#This Row],[Rank]]&gt;64,0,IF(L192=0,VLOOKUP(C192,'Ranking Values'!A:C,2,FALSE),VLOOKUP(C192,'Ranking Values'!A:C,3,FALSE))))</f>
        <v>12</v>
      </c>
      <c r="P192" s="17">
        <f>IF(OR(Table1[[#This Row],[Rank]]="Cancelled",Table1[[#This Row],[Rank]]&gt;64),1,VLOOKUP(Table1[[#This Row],[GenderCount]],'Ranking Values'!E:F,2,FALSE))</f>
        <v>1</v>
      </c>
      <c r="Q192" s="18">
        <f>Table1[[#This Row],[Ranking.Points]]*Table1[[#This Row],[Mulitplier]]*Table1[[#This Row],[NI.Mult]]</f>
        <v>12</v>
      </c>
    </row>
    <row r="193" spans="1:17" x14ac:dyDescent="0.25">
      <c r="A193" s="19" t="s">
        <v>68</v>
      </c>
      <c r="B193" s="19" t="s">
        <v>69</v>
      </c>
      <c r="C193" s="20">
        <v>1</v>
      </c>
      <c r="D193" s="12">
        <f>COUNTIFS(E:E,Table1[[#This Row],[EventDate]],G:G,Table1[[#This Row],[EventName]],H:H,Table1[[#This Row],[Category]],I:I,Table1[[#This Row],[Weapon]],J:J,Table1[[#This Row],[Gender]])</f>
        <v>3</v>
      </c>
      <c r="E193" s="22">
        <v>44339</v>
      </c>
      <c r="F193" s="23" t="s">
        <v>385</v>
      </c>
      <c r="G193" s="10" t="s">
        <v>284</v>
      </c>
      <c r="H193" s="19" t="s">
        <v>321</v>
      </c>
      <c r="I193" s="19" t="s">
        <v>286</v>
      </c>
      <c r="J193" s="15" t="str">
        <f>VLOOKUP(Table1[[#This Row],[LastName]]&amp;"."&amp;Table1[[#This Row],[FirstName]],Fencers!C:H,6,FALSE)</f>
        <v>Women</v>
      </c>
      <c r="K193" s="24" t="str">
        <f>VLOOKUP(Table1[[#This Row],[LastName]]&amp;"."&amp;Table1[[#This Row],[FirstName]],Fencers!C:G,4,FALSE)</f>
        <v>ASC</v>
      </c>
      <c r="L193" s="28">
        <v>0</v>
      </c>
      <c r="M193" s="12">
        <f>COUNTIFS(A:A,Table1[[#This Row],[LastName]],B:B,Table1[[#This Row],[FirstName]],F:F,"S",H:H,Table1[[#This Row],[Category]],I:I,Table1[[#This Row],[Weapon]])</f>
        <v>1</v>
      </c>
      <c r="N193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93" s="17">
        <f>IF(Table1[[#This Row],[Rank]]="Cancelled",1,IF(Table1[[#This Row],[Rank]]&gt;64,0,IF(L193=0,VLOOKUP(C193,'Ranking Values'!A:C,2,FALSE),VLOOKUP(C193,'Ranking Values'!A:C,3,FALSE))))</f>
        <v>28</v>
      </c>
      <c r="P193" s="17">
        <f>IF(OR(Table1[[#This Row],[Rank]]="Cancelled",Table1[[#This Row],[Rank]]&gt;64),1,VLOOKUP(Table1[[#This Row],[GenderCount]],'Ranking Values'!E:F,2,FALSE))</f>
        <v>0.6</v>
      </c>
      <c r="Q193" s="18">
        <f>Table1[[#This Row],[Ranking.Points]]*Table1[[#This Row],[Mulitplier]]*Table1[[#This Row],[NI.Mult]]</f>
        <v>16.8</v>
      </c>
    </row>
    <row r="194" spans="1:17" x14ac:dyDescent="0.25">
      <c r="A194" s="19" t="s">
        <v>181</v>
      </c>
      <c r="B194" s="19" t="s">
        <v>182</v>
      </c>
      <c r="C194" s="20">
        <v>2</v>
      </c>
      <c r="D194" s="12">
        <f>COUNTIFS(E:E,Table1[[#This Row],[EventDate]],G:G,Table1[[#This Row],[EventName]],H:H,Table1[[#This Row],[Category]],I:I,Table1[[#This Row],[Weapon]],J:J,Table1[[#This Row],[Gender]])</f>
        <v>3</v>
      </c>
      <c r="E194" s="22">
        <v>44339</v>
      </c>
      <c r="F194" s="23" t="s">
        <v>385</v>
      </c>
      <c r="G194" s="10" t="s">
        <v>284</v>
      </c>
      <c r="H194" s="19" t="s">
        <v>321</v>
      </c>
      <c r="I194" s="19" t="s">
        <v>286</v>
      </c>
      <c r="J194" s="15" t="str">
        <f>VLOOKUP(Table1[[#This Row],[LastName]]&amp;"."&amp;Table1[[#This Row],[FirstName]],Fencers!C:H,6,FALSE)</f>
        <v>Women</v>
      </c>
      <c r="K194" s="24" t="str">
        <f>VLOOKUP(Table1[[#This Row],[LastName]]&amp;"."&amp;Table1[[#This Row],[FirstName]],Fencers!C:G,4,FALSE)</f>
        <v>CSFC</v>
      </c>
      <c r="L194" s="28">
        <v>0</v>
      </c>
      <c r="M194" s="12">
        <f>COUNTIFS(A:A,Table1[[#This Row],[LastName]],B:B,Table1[[#This Row],[FirstName]],F:F,"S",H:H,Table1[[#This Row],[Category]],I:I,Table1[[#This Row],[Weapon]])</f>
        <v>4</v>
      </c>
      <c r="N194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94" s="17">
        <f>IF(Table1[[#This Row],[Rank]]="Cancelled",1,IF(Table1[[#This Row],[Rank]]&gt;64,0,IF(L194=0,VLOOKUP(C194,'Ranking Values'!A:C,2,FALSE),VLOOKUP(C194,'Ranking Values'!A:C,3,FALSE))))</f>
        <v>23</v>
      </c>
      <c r="P194" s="17">
        <f>IF(OR(Table1[[#This Row],[Rank]]="Cancelled",Table1[[#This Row],[Rank]]&gt;64),1,VLOOKUP(Table1[[#This Row],[GenderCount]],'Ranking Values'!E:F,2,FALSE))</f>
        <v>0.6</v>
      </c>
      <c r="Q194" s="18">
        <f>Table1[[#This Row],[Ranking.Points]]*Table1[[#This Row],[Mulitplier]]*Table1[[#This Row],[NI.Mult]]</f>
        <v>13.799999999999999</v>
      </c>
    </row>
    <row r="195" spans="1:17" x14ac:dyDescent="0.25">
      <c r="A195" s="19" t="s">
        <v>123</v>
      </c>
      <c r="B195" s="19" t="s">
        <v>136</v>
      </c>
      <c r="C195" s="20">
        <v>3</v>
      </c>
      <c r="D195" s="12">
        <f>COUNTIFS(E:E,Table1[[#This Row],[EventDate]],G:G,Table1[[#This Row],[EventName]],H:H,Table1[[#This Row],[Category]],I:I,Table1[[#This Row],[Weapon]],J:J,Table1[[#This Row],[Gender]])</f>
        <v>3</v>
      </c>
      <c r="E195" s="22">
        <v>44339</v>
      </c>
      <c r="F195" s="23" t="s">
        <v>385</v>
      </c>
      <c r="G195" s="10" t="s">
        <v>284</v>
      </c>
      <c r="H195" s="19" t="s">
        <v>321</v>
      </c>
      <c r="I195" s="19" t="s">
        <v>286</v>
      </c>
      <c r="J195" s="15" t="str">
        <f>VLOOKUP(Table1[[#This Row],[LastName]]&amp;"."&amp;Table1[[#This Row],[FirstName]],Fencers!C:H,6,FALSE)</f>
        <v>Women</v>
      </c>
      <c r="K195" s="24" t="str">
        <f>VLOOKUP(Table1[[#This Row],[LastName]]&amp;"."&amp;Table1[[#This Row],[FirstName]],Fencers!C:G,4,FALSE)</f>
        <v>CSFC</v>
      </c>
      <c r="L195" s="28">
        <v>0</v>
      </c>
      <c r="M195" s="12">
        <f>COUNTIFS(A:A,Table1[[#This Row],[LastName]],B:B,Table1[[#This Row],[FirstName]],F:F,"S",H:H,Table1[[#This Row],[Category]],I:I,Table1[[#This Row],[Weapon]])</f>
        <v>4</v>
      </c>
      <c r="N195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95" s="17">
        <f>IF(Table1[[#This Row],[Rank]]="Cancelled",1,IF(Table1[[#This Row],[Rank]]&gt;64,0,IF(L195=0,VLOOKUP(C195,'Ranking Values'!A:C,2,FALSE),VLOOKUP(C195,'Ranking Values'!A:C,3,FALSE))))</f>
        <v>18</v>
      </c>
      <c r="P195" s="17">
        <f>IF(OR(Table1[[#This Row],[Rank]]="Cancelled",Table1[[#This Row],[Rank]]&gt;64),1,VLOOKUP(Table1[[#This Row],[GenderCount]],'Ranking Values'!E:F,2,FALSE))</f>
        <v>0.6</v>
      </c>
      <c r="Q195" s="18">
        <f>Table1[[#This Row],[Ranking.Points]]*Table1[[#This Row],[Mulitplier]]*Table1[[#This Row],[NI.Mult]]</f>
        <v>10.799999999999999</v>
      </c>
    </row>
    <row r="196" spans="1:17" x14ac:dyDescent="0.25">
      <c r="A196" s="19" t="s">
        <v>120</v>
      </c>
      <c r="B196" s="19" t="s">
        <v>133</v>
      </c>
      <c r="C196" s="20">
        <v>1</v>
      </c>
      <c r="D196" s="12">
        <f>COUNTIFS(E:E,Table1[[#This Row],[EventDate]],G:G,Table1[[#This Row],[EventName]],H:H,Table1[[#This Row],[Category]],I:I,Table1[[#This Row],[Weapon]],J:J,Table1[[#This Row],[Gender]])</f>
        <v>11</v>
      </c>
      <c r="E196" s="22">
        <v>44346</v>
      </c>
      <c r="F196" s="23" t="s">
        <v>385</v>
      </c>
      <c r="G196" s="10" t="s">
        <v>387</v>
      </c>
      <c r="H196" s="19" t="s">
        <v>306</v>
      </c>
      <c r="I196" s="19" t="s">
        <v>288</v>
      </c>
      <c r="J196" s="15" t="str">
        <f>VLOOKUP(Table1[[#This Row],[LastName]]&amp;"."&amp;Table1[[#This Row],[FirstName]],Fencers!C:H,6,FALSE)</f>
        <v>Men</v>
      </c>
      <c r="K196" s="24" t="str">
        <f>VLOOKUP(Table1[[#This Row],[LastName]]&amp;"."&amp;Table1[[#This Row],[FirstName]],Fencers!C:G,4,FALSE)</f>
        <v>ASC</v>
      </c>
      <c r="L196" s="28">
        <v>1</v>
      </c>
      <c r="M196" s="12">
        <f>COUNTIFS(A:A,Table1[[#This Row],[LastName]],B:B,Table1[[#This Row],[FirstName]],F:F,"S",H:H,Table1[[#This Row],[Category]],I:I,Table1[[#This Row],[Weapon]])</f>
        <v>4</v>
      </c>
      <c r="N196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96" s="17">
        <f>IF(Table1[[#This Row],[Rank]]="Cancelled",1,IF(Table1[[#This Row],[Rank]]&gt;64,0,IF(L196=0,VLOOKUP(C196,'Ranking Values'!A:C,2,FALSE),VLOOKUP(C196,'Ranking Values'!A:C,3,FALSE))))</f>
        <v>32</v>
      </c>
      <c r="P196" s="17">
        <f>IF(OR(Table1[[#This Row],[Rank]]="Cancelled",Table1[[#This Row],[Rank]]&gt;64),1,VLOOKUP(Table1[[#This Row],[GenderCount]],'Ranking Values'!E:F,2,FALSE))</f>
        <v>1</v>
      </c>
      <c r="Q196" s="18">
        <f>Table1[[#This Row],[Ranking.Points]]*Table1[[#This Row],[Mulitplier]]*Table1[[#This Row],[NI.Mult]]</f>
        <v>32</v>
      </c>
    </row>
    <row r="197" spans="1:17" x14ac:dyDescent="0.25">
      <c r="A197" s="19" t="s">
        <v>19</v>
      </c>
      <c r="B197" s="19" t="s">
        <v>32</v>
      </c>
      <c r="C197" s="20">
        <v>2</v>
      </c>
      <c r="D197" s="12">
        <f>COUNTIFS(E:E,Table1[[#This Row],[EventDate]],G:G,Table1[[#This Row],[EventName]],H:H,Table1[[#This Row],[Category]],I:I,Table1[[#This Row],[Weapon]],J:J,Table1[[#This Row],[Gender]])</f>
        <v>11</v>
      </c>
      <c r="E197" s="22">
        <v>44346</v>
      </c>
      <c r="F197" s="23" t="s">
        <v>385</v>
      </c>
      <c r="G197" s="10" t="s">
        <v>387</v>
      </c>
      <c r="H197" s="19" t="s">
        <v>306</v>
      </c>
      <c r="I197" s="19" t="s">
        <v>288</v>
      </c>
      <c r="J197" s="15" t="str">
        <f>VLOOKUP(Table1[[#This Row],[LastName]]&amp;"."&amp;Table1[[#This Row],[FirstName]],Fencers!C:H,6,FALSE)</f>
        <v>Men</v>
      </c>
      <c r="K197" s="24" t="str">
        <f>VLOOKUP(Table1[[#This Row],[LastName]]&amp;"."&amp;Table1[[#This Row],[FirstName]],Fencers!C:G,4,FALSE)</f>
        <v>ASC</v>
      </c>
      <c r="L197" s="28">
        <v>1</v>
      </c>
      <c r="M197" s="12">
        <f>COUNTIFS(A:A,Table1[[#This Row],[LastName]],B:B,Table1[[#This Row],[FirstName]],F:F,"S",H:H,Table1[[#This Row],[Category]],I:I,Table1[[#This Row],[Weapon]])</f>
        <v>5</v>
      </c>
      <c r="N197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97" s="17">
        <f>IF(Table1[[#This Row],[Rank]]="Cancelled",1,IF(Table1[[#This Row],[Rank]]&gt;64,0,IF(L197=0,VLOOKUP(C197,'Ranking Values'!A:C,2,FALSE),VLOOKUP(C197,'Ranking Values'!A:C,3,FALSE))))</f>
        <v>26</v>
      </c>
      <c r="P197" s="17">
        <f>IF(OR(Table1[[#This Row],[Rank]]="Cancelled",Table1[[#This Row],[Rank]]&gt;64),1,VLOOKUP(Table1[[#This Row],[GenderCount]],'Ranking Values'!E:F,2,FALSE))</f>
        <v>1</v>
      </c>
      <c r="Q197" s="18">
        <f>Table1[[#This Row],[Ranking.Points]]*Table1[[#This Row],[Mulitplier]]*Table1[[#This Row],[NI.Mult]]</f>
        <v>26</v>
      </c>
    </row>
    <row r="198" spans="1:17" x14ac:dyDescent="0.25">
      <c r="A198" s="19" t="s">
        <v>57</v>
      </c>
      <c r="B198" s="19" t="s">
        <v>59</v>
      </c>
      <c r="C198" s="20">
        <v>3</v>
      </c>
      <c r="D198" s="12">
        <f>COUNTIFS(E:E,Table1[[#This Row],[EventDate]],G:G,Table1[[#This Row],[EventName]],H:H,Table1[[#This Row],[Category]],I:I,Table1[[#This Row],[Weapon]],J:J,Table1[[#This Row],[Gender]])</f>
        <v>11</v>
      </c>
      <c r="E198" s="22">
        <v>44346</v>
      </c>
      <c r="F198" s="23" t="s">
        <v>385</v>
      </c>
      <c r="G198" s="10" t="s">
        <v>387</v>
      </c>
      <c r="H198" s="19" t="s">
        <v>306</v>
      </c>
      <c r="I198" s="19" t="s">
        <v>288</v>
      </c>
      <c r="J198" s="15" t="str">
        <f>VLOOKUP(Table1[[#This Row],[LastName]]&amp;"."&amp;Table1[[#This Row],[FirstName]],Fencers!C:H,6,FALSE)</f>
        <v>Men</v>
      </c>
      <c r="K198" s="24" t="str">
        <f>VLOOKUP(Table1[[#This Row],[LastName]]&amp;"."&amp;Table1[[#This Row],[FirstName]],Fencers!C:G,4,FALSE)</f>
        <v>AHFC</v>
      </c>
      <c r="L198" s="28">
        <v>1</v>
      </c>
      <c r="M198" s="12">
        <f>COUNTIFS(A:A,Table1[[#This Row],[LastName]],B:B,Table1[[#This Row],[FirstName]],F:F,"S",H:H,Table1[[#This Row],[Category]],I:I,Table1[[#This Row],[Weapon]])</f>
        <v>3</v>
      </c>
      <c r="N198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98" s="17">
        <f>IF(Table1[[#This Row],[Rank]]="Cancelled",1,IF(Table1[[#This Row],[Rank]]&gt;64,0,IF(L198=0,VLOOKUP(C198,'Ranking Values'!A:C,2,FALSE),VLOOKUP(C198,'Ranking Values'!A:C,3,FALSE))))</f>
        <v>20</v>
      </c>
      <c r="P198" s="17">
        <f>IF(OR(Table1[[#This Row],[Rank]]="Cancelled",Table1[[#This Row],[Rank]]&gt;64),1,VLOOKUP(Table1[[#This Row],[GenderCount]],'Ranking Values'!E:F,2,FALSE))</f>
        <v>1</v>
      </c>
      <c r="Q198" s="18">
        <f>Table1[[#This Row],[Ranking.Points]]*Table1[[#This Row],[Mulitplier]]*Table1[[#This Row],[NI.Mult]]</f>
        <v>20</v>
      </c>
    </row>
    <row r="199" spans="1:17" x14ac:dyDescent="0.25">
      <c r="A199" s="19" t="s">
        <v>310</v>
      </c>
      <c r="B199" s="19" t="s">
        <v>311</v>
      </c>
      <c r="C199" s="20">
        <v>3</v>
      </c>
      <c r="D199" s="12">
        <f>COUNTIFS(E:E,Table1[[#This Row],[EventDate]],G:G,Table1[[#This Row],[EventName]],H:H,Table1[[#This Row],[Category]],I:I,Table1[[#This Row],[Weapon]],J:J,Table1[[#This Row],[Gender]])</f>
        <v>11</v>
      </c>
      <c r="E199" s="22">
        <v>44346</v>
      </c>
      <c r="F199" s="23" t="s">
        <v>385</v>
      </c>
      <c r="G199" s="10" t="s">
        <v>387</v>
      </c>
      <c r="H199" s="19" t="s">
        <v>306</v>
      </c>
      <c r="I199" s="19" t="s">
        <v>288</v>
      </c>
      <c r="J199" s="15" t="str">
        <f>VLOOKUP(Table1[[#This Row],[LastName]]&amp;"."&amp;Table1[[#This Row],[FirstName]],Fencers!C:H,6,FALSE)</f>
        <v>Men</v>
      </c>
      <c r="K199" s="24" t="str">
        <f>VLOOKUP(Table1[[#This Row],[LastName]]&amp;"."&amp;Table1[[#This Row],[FirstName]],Fencers!C:G,4,FALSE)</f>
        <v>ASC</v>
      </c>
      <c r="L199" s="28">
        <v>1</v>
      </c>
      <c r="M199" s="12">
        <f>COUNTIFS(A:A,Table1[[#This Row],[LastName]],B:B,Table1[[#This Row],[FirstName]],F:F,"S",H:H,Table1[[#This Row],[Category]],I:I,Table1[[#This Row],[Weapon]])</f>
        <v>3</v>
      </c>
      <c r="N199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99" s="17">
        <f>IF(Table1[[#This Row],[Rank]]="Cancelled",1,IF(Table1[[#This Row],[Rank]]&gt;64,0,IF(L199=0,VLOOKUP(C199,'Ranking Values'!A:C,2,FALSE),VLOOKUP(C199,'Ranking Values'!A:C,3,FALSE))))</f>
        <v>20</v>
      </c>
      <c r="P199" s="17">
        <f>IF(OR(Table1[[#This Row],[Rank]]="Cancelled",Table1[[#This Row],[Rank]]&gt;64),1,VLOOKUP(Table1[[#This Row],[GenderCount]],'Ranking Values'!E:F,2,FALSE))</f>
        <v>1</v>
      </c>
      <c r="Q199" s="18">
        <f>Table1[[#This Row],[Ranking.Points]]*Table1[[#This Row],[Mulitplier]]*Table1[[#This Row],[NI.Mult]]</f>
        <v>20</v>
      </c>
    </row>
    <row r="200" spans="1:17" x14ac:dyDescent="0.25">
      <c r="A200" s="19" t="s">
        <v>61</v>
      </c>
      <c r="B200" s="19" t="s">
        <v>63</v>
      </c>
      <c r="C200" s="20">
        <v>5</v>
      </c>
      <c r="D200" s="12">
        <f>COUNTIFS(E:E,Table1[[#This Row],[EventDate]],G:G,Table1[[#This Row],[EventName]],H:H,Table1[[#This Row],[Category]],I:I,Table1[[#This Row],[Weapon]],J:J,Table1[[#This Row],[Gender]])</f>
        <v>11</v>
      </c>
      <c r="E200" s="22">
        <v>44346</v>
      </c>
      <c r="F200" s="23" t="s">
        <v>385</v>
      </c>
      <c r="G200" s="10" t="s">
        <v>387</v>
      </c>
      <c r="H200" s="19" t="s">
        <v>306</v>
      </c>
      <c r="I200" s="19" t="s">
        <v>288</v>
      </c>
      <c r="J200" s="15" t="str">
        <f>VLOOKUP(Table1[[#This Row],[LastName]]&amp;"."&amp;Table1[[#This Row],[FirstName]],Fencers!C:H,6,FALSE)</f>
        <v>Men</v>
      </c>
      <c r="K200" s="24" t="str">
        <f>VLOOKUP(Table1[[#This Row],[LastName]]&amp;"."&amp;Table1[[#This Row],[FirstName]],Fencers!C:G,4,FALSE)</f>
        <v>CSFC</v>
      </c>
      <c r="L200" s="28">
        <v>1</v>
      </c>
      <c r="M200" s="12">
        <f>COUNTIFS(A:A,Table1[[#This Row],[LastName]],B:B,Table1[[#This Row],[FirstName]],F:F,"S",H:H,Table1[[#This Row],[Category]],I:I,Table1[[#This Row],[Weapon]])</f>
        <v>6</v>
      </c>
      <c r="N200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00" s="17">
        <f>IF(Table1[[#This Row],[Rank]]="Cancelled",1,IF(Table1[[#This Row],[Rank]]&gt;64,0,IF(L200=0,VLOOKUP(C200,'Ranking Values'!A:C,2,FALSE),VLOOKUP(C200,'Ranking Values'!A:C,3,FALSE))))</f>
        <v>14</v>
      </c>
      <c r="P200" s="17">
        <f>IF(OR(Table1[[#This Row],[Rank]]="Cancelled",Table1[[#This Row],[Rank]]&gt;64),1,VLOOKUP(Table1[[#This Row],[GenderCount]],'Ranking Values'!E:F,2,FALSE))</f>
        <v>1</v>
      </c>
      <c r="Q200" s="18">
        <f>Table1[[#This Row],[Ranking.Points]]*Table1[[#This Row],[Mulitplier]]*Table1[[#This Row],[NI.Mult]]</f>
        <v>14</v>
      </c>
    </row>
    <row r="201" spans="1:17" x14ac:dyDescent="0.25">
      <c r="A201" s="19" t="s">
        <v>70</v>
      </c>
      <c r="B201" s="19" t="s">
        <v>71</v>
      </c>
      <c r="C201" s="20">
        <v>6</v>
      </c>
      <c r="D201" s="12">
        <f>COUNTIFS(E:E,Table1[[#This Row],[EventDate]],G:G,Table1[[#This Row],[EventName]],H:H,Table1[[#This Row],[Category]],I:I,Table1[[#This Row],[Weapon]],J:J,Table1[[#This Row],[Gender]])</f>
        <v>11</v>
      </c>
      <c r="E201" s="22">
        <v>44346</v>
      </c>
      <c r="F201" s="23" t="s">
        <v>385</v>
      </c>
      <c r="G201" s="10" t="s">
        <v>387</v>
      </c>
      <c r="H201" s="19" t="s">
        <v>306</v>
      </c>
      <c r="I201" s="19" t="s">
        <v>288</v>
      </c>
      <c r="J201" s="15" t="str">
        <f>VLOOKUP(Table1[[#This Row],[LastName]]&amp;"."&amp;Table1[[#This Row],[FirstName]],Fencers!C:H,6,FALSE)</f>
        <v>Men</v>
      </c>
      <c r="K201" s="24" t="str">
        <f>VLOOKUP(Table1[[#This Row],[LastName]]&amp;"."&amp;Table1[[#This Row],[FirstName]],Fencers!C:G,4,FALSE)</f>
        <v>AHFC</v>
      </c>
      <c r="L201" s="28">
        <v>1</v>
      </c>
      <c r="M201" s="12">
        <f>COUNTIFS(A:A,Table1[[#This Row],[LastName]],B:B,Table1[[#This Row],[FirstName]],F:F,"S",H:H,Table1[[#This Row],[Category]],I:I,Table1[[#This Row],[Weapon]])</f>
        <v>4</v>
      </c>
      <c r="N201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01" s="17">
        <f>IF(Table1[[#This Row],[Rank]]="Cancelled",1,IF(Table1[[#This Row],[Rank]]&gt;64,0,IF(L201=0,VLOOKUP(C201,'Ranking Values'!A:C,2,FALSE),VLOOKUP(C201,'Ranking Values'!A:C,3,FALSE))))</f>
        <v>14</v>
      </c>
      <c r="P201" s="17">
        <f>IF(OR(Table1[[#This Row],[Rank]]="Cancelled",Table1[[#This Row],[Rank]]&gt;64),1,VLOOKUP(Table1[[#This Row],[GenderCount]],'Ranking Values'!E:F,2,FALSE))</f>
        <v>1</v>
      </c>
      <c r="Q201" s="18">
        <f>Table1[[#This Row],[Ranking.Points]]*Table1[[#This Row],[Mulitplier]]*Table1[[#This Row],[NI.Mult]]</f>
        <v>14</v>
      </c>
    </row>
    <row r="202" spans="1:17" x14ac:dyDescent="0.25">
      <c r="A202" s="19" t="s">
        <v>30</v>
      </c>
      <c r="B202" s="19" t="s">
        <v>45</v>
      </c>
      <c r="C202" s="20">
        <v>7</v>
      </c>
      <c r="D202" s="12">
        <f>COUNTIFS(E:E,Table1[[#This Row],[EventDate]],G:G,Table1[[#This Row],[EventName]],H:H,Table1[[#This Row],[Category]],I:I,Table1[[#This Row],[Weapon]],J:J,Table1[[#This Row],[Gender]])</f>
        <v>11</v>
      </c>
      <c r="E202" s="22">
        <v>44346</v>
      </c>
      <c r="F202" s="23" t="s">
        <v>385</v>
      </c>
      <c r="G202" s="10" t="s">
        <v>387</v>
      </c>
      <c r="H202" s="19" t="s">
        <v>306</v>
      </c>
      <c r="I202" s="19" t="s">
        <v>288</v>
      </c>
      <c r="J202" s="15" t="str">
        <f>VLOOKUP(Table1[[#This Row],[LastName]]&amp;"."&amp;Table1[[#This Row],[FirstName]],Fencers!C:H,6,FALSE)</f>
        <v>Men</v>
      </c>
      <c r="K202" s="24" t="str">
        <f>VLOOKUP(Table1[[#This Row],[LastName]]&amp;"."&amp;Table1[[#This Row],[FirstName]],Fencers!C:G,4,FALSE)</f>
        <v>AHFC</v>
      </c>
      <c r="L202" s="28">
        <v>1</v>
      </c>
      <c r="M202" s="12">
        <f>COUNTIFS(A:A,Table1[[#This Row],[LastName]],B:B,Table1[[#This Row],[FirstName]],F:F,"S",H:H,Table1[[#This Row],[Category]],I:I,Table1[[#This Row],[Weapon]])</f>
        <v>5</v>
      </c>
      <c r="N202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02" s="17">
        <f>IF(Table1[[#This Row],[Rank]]="Cancelled",1,IF(Table1[[#This Row],[Rank]]&gt;64,0,IF(L202=0,VLOOKUP(C202,'Ranking Values'!A:C,2,FALSE),VLOOKUP(C202,'Ranking Values'!A:C,3,FALSE))))</f>
        <v>14</v>
      </c>
      <c r="P202" s="17">
        <f>IF(OR(Table1[[#This Row],[Rank]]="Cancelled",Table1[[#This Row],[Rank]]&gt;64),1,VLOOKUP(Table1[[#This Row],[GenderCount]],'Ranking Values'!E:F,2,FALSE))</f>
        <v>1</v>
      </c>
      <c r="Q202" s="18">
        <f>Table1[[#This Row],[Ranking.Points]]*Table1[[#This Row],[Mulitplier]]*Table1[[#This Row],[NI.Mult]]</f>
        <v>14</v>
      </c>
    </row>
    <row r="203" spans="1:17" x14ac:dyDescent="0.25">
      <c r="A203" s="19" t="s">
        <v>377</v>
      </c>
      <c r="B203" s="19" t="s">
        <v>378</v>
      </c>
      <c r="C203" s="20">
        <v>8</v>
      </c>
      <c r="D203" s="12">
        <f>COUNTIFS(E:E,Table1[[#This Row],[EventDate]],G:G,Table1[[#This Row],[EventName]],H:H,Table1[[#This Row],[Category]],I:I,Table1[[#This Row],[Weapon]],J:J,Table1[[#This Row],[Gender]])</f>
        <v>11</v>
      </c>
      <c r="E203" s="22">
        <v>44346</v>
      </c>
      <c r="F203" s="23" t="s">
        <v>385</v>
      </c>
      <c r="G203" s="10" t="s">
        <v>387</v>
      </c>
      <c r="H203" s="19" t="s">
        <v>306</v>
      </c>
      <c r="I203" s="19" t="s">
        <v>288</v>
      </c>
      <c r="J203" s="15" t="str">
        <f>VLOOKUP(Table1[[#This Row],[LastName]]&amp;"."&amp;Table1[[#This Row],[FirstName]],Fencers!C:H,6,FALSE)</f>
        <v>Men</v>
      </c>
      <c r="K203" s="24" t="str">
        <f>VLOOKUP(Table1[[#This Row],[LastName]]&amp;"."&amp;Table1[[#This Row],[FirstName]],Fencers!C:G,4,FALSE)</f>
        <v>ASC</v>
      </c>
      <c r="L203" s="28">
        <v>1</v>
      </c>
      <c r="M203" s="12">
        <f>COUNTIFS(A:A,Table1[[#This Row],[LastName]],B:B,Table1[[#This Row],[FirstName]],F:F,"S",H:H,Table1[[#This Row],[Category]],I:I,Table1[[#This Row],[Weapon]])</f>
        <v>4</v>
      </c>
      <c r="N203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03" s="17">
        <f>IF(Table1[[#This Row],[Rank]]="Cancelled",1,IF(Table1[[#This Row],[Rank]]&gt;64,0,IF(L203=0,VLOOKUP(C203,'Ranking Values'!A:C,2,FALSE),VLOOKUP(C203,'Ranking Values'!A:C,3,FALSE))))</f>
        <v>14</v>
      </c>
      <c r="P203" s="17">
        <f>IF(OR(Table1[[#This Row],[Rank]]="Cancelled",Table1[[#This Row],[Rank]]&gt;64),1,VLOOKUP(Table1[[#This Row],[GenderCount]],'Ranking Values'!E:F,2,FALSE))</f>
        <v>1</v>
      </c>
      <c r="Q203" s="18">
        <f>Table1[[#This Row],[Ranking.Points]]*Table1[[#This Row],[Mulitplier]]*Table1[[#This Row],[NI.Mult]]</f>
        <v>14</v>
      </c>
    </row>
    <row r="204" spans="1:17" x14ac:dyDescent="0.25">
      <c r="A204" s="19" t="s">
        <v>78</v>
      </c>
      <c r="B204" s="19" t="s">
        <v>48</v>
      </c>
      <c r="C204" s="20">
        <v>9</v>
      </c>
      <c r="D204" s="12">
        <f>COUNTIFS(E:E,Table1[[#This Row],[EventDate]],G:G,Table1[[#This Row],[EventName]],H:H,Table1[[#This Row],[Category]],I:I,Table1[[#This Row],[Weapon]],J:J,Table1[[#This Row],[Gender]])</f>
        <v>11</v>
      </c>
      <c r="E204" s="22">
        <v>44346</v>
      </c>
      <c r="F204" s="23" t="s">
        <v>385</v>
      </c>
      <c r="G204" s="10" t="s">
        <v>387</v>
      </c>
      <c r="H204" s="19" t="s">
        <v>306</v>
      </c>
      <c r="I204" s="19" t="s">
        <v>288</v>
      </c>
      <c r="J204" s="15" t="str">
        <f>VLOOKUP(Table1[[#This Row],[LastName]]&amp;"."&amp;Table1[[#This Row],[FirstName]],Fencers!C:H,6,FALSE)</f>
        <v>Men</v>
      </c>
      <c r="K204" s="24" t="str">
        <f>VLOOKUP(Table1[[#This Row],[LastName]]&amp;"."&amp;Table1[[#This Row],[FirstName]],Fencers!C:G,4,FALSE)</f>
        <v>ASC</v>
      </c>
      <c r="L204" s="28">
        <v>1</v>
      </c>
      <c r="M204" s="12">
        <f>COUNTIFS(A:A,Table1[[#This Row],[LastName]],B:B,Table1[[#This Row],[FirstName]],F:F,"S",H:H,Table1[[#This Row],[Category]],I:I,Table1[[#This Row],[Weapon]])</f>
        <v>4</v>
      </c>
      <c r="N204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04" s="17">
        <f>IF(Table1[[#This Row],[Rank]]="Cancelled",1,IF(Table1[[#This Row],[Rank]]&gt;64,0,IF(L204=0,VLOOKUP(C204,'Ranking Values'!A:C,2,FALSE),VLOOKUP(C204,'Ranking Values'!A:C,3,FALSE))))</f>
        <v>8</v>
      </c>
      <c r="P204" s="17">
        <f>IF(OR(Table1[[#This Row],[Rank]]="Cancelled",Table1[[#This Row],[Rank]]&gt;64),1,VLOOKUP(Table1[[#This Row],[GenderCount]],'Ranking Values'!E:F,2,FALSE))</f>
        <v>1</v>
      </c>
      <c r="Q204" s="18">
        <f>Table1[[#This Row],[Ranking.Points]]*Table1[[#This Row],[Mulitplier]]*Table1[[#This Row],[NI.Mult]]</f>
        <v>8</v>
      </c>
    </row>
    <row r="205" spans="1:17" x14ac:dyDescent="0.25">
      <c r="A205" s="19" t="s">
        <v>126</v>
      </c>
      <c r="B205" s="19" t="s">
        <v>139</v>
      </c>
      <c r="C205" s="20">
        <v>10</v>
      </c>
      <c r="D205" s="12">
        <f>COUNTIFS(E:E,Table1[[#This Row],[EventDate]],G:G,Table1[[#This Row],[EventName]],H:H,Table1[[#This Row],[Category]],I:I,Table1[[#This Row],[Weapon]],J:J,Table1[[#This Row],[Gender]])</f>
        <v>11</v>
      </c>
      <c r="E205" s="22">
        <v>44346</v>
      </c>
      <c r="F205" s="23" t="s">
        <v>385</v>
      </c>
      <c r="G205" s="10" t="s">
        <v>387</v>
      </c>
      <c r="H205" s="19" t="s">
        <v>306</v>
      </c>
      <c r="I205" s="19" t="s">
        <v>288</v>
      </c>
      <c r="J205" s="15" t="str">
        <f>VLOOKUP(Table1[[#This Row],[LastName]]&amp;"."&amp;Table1[[#This Row],[FirstName]],Fencers!C:H,6,FALSE)</f>
        <v>Men</v>
      </c>
      <c r="K205" s="24" t="str">
        <f>VLOOKUP(Table1[[#This Row],[LastName]]&amp;"."&amp;Table1[[#This Row],[FirstName]],Fencers!C:G,4,FALSE)</f>
        <v>ASC</v>
      </c>
      <c r="L205" s="28">
        <v>1</v>
      </c>
      <c r="M205" s="12">
        <f>COUNTIFS(A:A,Table1[[#This Row],[LastName]],B:B,Table1[[#This Row],[FirstName]],F:F,"S",H:H,Table1[[#This Row],[Category]],I:I,Table1[[#This Row],[Weapon]])</f>
        <v>3</v>
      </c>
      <c r="N205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05" s="17">
        <f>IF(Table1[[#This Row],[Rank]]="Cancelled",1,IF(Table1[[#This Row],[Rank]]&gt;64,0,IF(L205=0,VLOOKUP(C205,'Ranking Values'!A:C,2,FALSE),VLOOKUP(C205,'Ranking Values'!A:C,3,FALSE))))</f>
        <v>8</v>
      </c>
      <c r="P205" s="17">
        <f>IF(OR(Table1[[#This Row],[Rank]]="Cancelled",Table1[[#This Row],[Rank]]&gt;64),1,VLOOKUP(Table1[[#This Row],[GenderCount]],'Ranking Values'!E:F,2,FALSE))</f>
        <v>1</v>
      </c>
      <c r="Q205" s="18">
        <f>Table1[[#This Row],[Ranking.Points]]*Table1[[#This Row],[Mulitplier]]*Table1[[#This Row],[NI.Mult]]</f>
        <v>8</v>
      </c>
    </row>
    <row r="206" spans="1:17" x14ac:dyDescent="0.25">
      <c r="A206" s="19" t="s">
        <v>153</v>
      </c>
      <c r="B206" s="19" t="s">
        <v>157</v>
      </c>
      <c r="C206" s="20">
        <v>11</v>
      </c>
      <c r="D206" s="12">
        <f>COUNTIFS(E:E,Table1[[#This Row],[EventDate]],G:G,Table1[[#This Row],[EventName]],H:H,Table1[[#This Row],[Category]],I:I,Table1[[#This Row],[Weapon]],J:J,Table1[[#This Row],[Gender]])</f>
        <v>11</v>
      </c>
      <c r="E206" s="22">
        <v>44346</v>
      </c>
      <c r="F206" s="23" t="s">
        <v>385</v>
      </c>
      <c r="G206" s="10" t="s">
        <v>387</v>
      </c>
      <c r="H206" s="19" t="s">
        <v>306</v>
      </c>
      <c r="I206" s="19" t="s">
        <v>288</v>
      </c>
      <c r="J206" s="15" t="str">
        <f>VLOOKUP(Table1[[#This Row],[LastName]]&amp;"."&amp;Table1[[#This Row],[FirstName]],Fencers!C:H,6,FALSE)</f>
        <v>Men</v>
      </c>
      <c r="K206" s="24" t="str">
        <f>VLOOKUP(Table1[[#This Row],[LastName]]&amp;"."&amp;Table1[[#This Row],[FirstName]],Fencers!C:G,4,FALSE)</f>
        <v>TPFC</v>
      </c>
      <c r="L206" s="28">
        <v>1</v>
      </c>
      <c r="M206" s="12">
        <f>COUNTIFS(A:A,Table1[[#This Row],[LastName]],B:B,Table1[[#This Row],[FirstName]],F:F,"S",H:H,Table1[[#This Row],[Category]],I:I,Table1[[#This Row],[Weapon]])</f>
        <v>2</v>
      </c>
      <c r="N206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06" s="17">
        <f>IF(Table1[[#This Row],[Rank]]="Cancelled",1,IF(Table1[[#This Row],[Rank]]&gt;64,0,IF(L206=0,VLOOKUP(C206,'Ranking Values'!A:C,2,FALSE),VLOOKUP(C206,'Ranking Values'!A:C,3,FALSE))))</f>
        <v>8</v>
      </c>
      <c r="P206" s="17">
        <f>IF(OR(Table1[[#This Row],[Rank]]="Cancelled",Table1[[#This Row],[Rank]]&gt;64),1,VLOOKUP(Table1[[#This Row],[GenderCount]],'Ranking Values'!E:F,2,FALSE))</f>
        <v>1</v>
      </c>
      <c r="Q206" s="18">
        <f>Table1[[#This Row],[Ranking.Points]]*Table1[[#This Row],[Mulitplier]]*Table1[[#This Row],[NI.Mult]]</f>
        <v>8</v>
      </c>
    </row>
    <row r="207" spans="1:17" x14ac:dyDescent="0.25">
      <c r="A207" s="19" t="s">
        <v>122</v>
      </c>
      <c r="B207" s="19" t="s">
        <v>135</v>
      </c>
      <c r="C207" s="20">
        <v>1</v>
      </c>
      <c r="D207" s="12">
        <f>COUNTIFS(E:E,Table1[[#This Row],[EventDate]],G:G,Table1[[#This Row],[EventName]],H:H,Table1[[#This Row],[Category]],I:I,Table1[[#This Row],[Weapon]],J:J,Table1[[#This Row],[Gender]])</f>
        <v>4</v>
      </c>
      <c r="E207" s="22">
        <v>44346</v>
      </c>
      <c r="F207" s="23" t="s">
        <v>385</v>
      </c>
      <c r="G207" s="10" t="s">
        <v>388</v>
      </c>
      <c r="H207" s="19" t="s">
        <v>306</v>
      </c>
      <c r="I207" s="19" t="s">
        <v>288</v>
      </c>
      <c r="J207" s="15" t="str">
        <f>VLOOKUP(Table1[[#This Row],[LastName]]&amp;"."&amp;Table1[[#This Row],[FirstName]],Fencers!C:H,6,FALSE)</f>
        <v>Women</v>
      </c>
      <c r="K207" s="24" t="str">
        <f>VLOOKUP(Table1[[#This Row],[LastName]]&amp;"."&amp;Table1[[#This Row],[FirstName]],Fencers!C:G,4,FALSE)</f>
        <v>ASC</v>
      </c>
      <c r="L207" s="28">
        <v>1</v>
      </c>
      <c r="M207" s="12">
        <f>COUNTIFS(A:A,Table1[[#This Row],[LastName]],B:B,Table1[[#This Row],[FirstName]],F:F,"S",H:H,Table1[[#This Row],[Category]],I:I,Table1[[#This Row],[Weapon]])</f>
        <v>5</v>
      </c>
      <c r="N207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07" s="17">
        <f>IF(Table1[[#This Row],[Rank]]="Cancelled",1,IF(Table1[[#This Row],[Rank]]&gt;64,0,IF(L207=0,VLOOKUP(C207,'Ranking Values'!A:C,2,FALSE),VLOOKUP(C207,'Ranking Values'!A:C,3,FALSE))))</f>
        <v>32</v>
      </c>
      <c r="P207" s="17">
        <f>IF(OR(Table1[[#This Row],[Rank]]="Cancelled",Table1[[#This Row],[Rank]]&gt;64),1,VLOOKUP(Table1[[#This Row],[GenderCount]],'Ranking Values'!E:F,2,FALSE))</f>
        <v>0.8</v>
      </c>
      <c r="Q207" s="18">
        <f>Table1[[#This Row],[Ranking.Points]]*Table1[[#This Row],[Mulitplier]]*Table1[[#This Row],[NI.Mult]]</f>
        <v>25.6</v>
      </c>
    </row>
    <row r="208" spans="1:17" x14ac:dyDescent="0.25">
      <c r="A208" s="19" t="s">
        <v>307</v>
      </c>
      <c r="B208" s="19" t="s">
        <v>308</v>
      </c>
      <c r="C208" s="20">
        <v>2</v>
      </c>
      <c r="D208" s="12">
        <f>COUNTIFS(E:E,Table1[[#This Row],[EventDate]],G:G,Table1[[#This Row],[EventName]],H:H,Table1[[#This Row],[Category]],I:I,Table1[[#This Row],[Weapon]],J:J,Table1[[#This Row],[Gender]])</f>
        <v>4</v>
      </c>
      <c r="E208" s="22">
        <v>44346</v>
      </c>
      <c r="F208" s="23" t="s">
        <v>385</v>
      </c>
      <c r="G208" s="10" t="s">
        <v>388</v>
      </c>
      <c r="H208" s="19" t="s">
        <v>306</v>
      </c>
      <c r="I208" s="19" t="s">
        <v>288</v>
      </c>
      <c r="J208" s="15" t="str">
        <f>VLOOKUP(Table1[[#This Row],[LastName]]&amp;"."&amp;Table1[[#This Row],[FirstName]],Fencers!C:H,6,FALSE)</f>
        <v>Women</v>
      </c>
      <c r="K208" s="24" t="str">
        <f>VLOOKUP(Table1[[#This Row],[LastName]]&amp;"."&amp;Table1[[#This Row],[FirstName]],Fencers!C:G,4,FALSE)</f>
        <v>AUFeC</v>
      </c>
      <c r="L208" s="28">
        <v>1</v>
      </c>
      <c r="M208" s="12">
        <f>COUNTIFS(A:A,Table1[[#This Row],[LastName]],B:B,Table1[[#This Row],[FirstName]],F:F,"S",H:H,Table1[[#This Row],[Category]],I:I,Table1[[#This Row],[Weapon]])</f>
        <v>3</v>
      </c>
      <c r="N208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08" s="17">
        <f>IF(Table1[[#This Row],[Rank]]="Cancelled",1,IF(Table1[[#This Row],[Rank]]&gt;64,0,IF(L208=0,VLOOKUP(C208,'Ranking Values'!A:C,2,FALSE),VLOOKUP(C208,'Ranking Values'!A:C,3,FALSE))))</f>
        <v>26</v>
      </c>
      <c r="P208" s="17">
        <f>IF(OR(Table1[[#This Row],[Rank]]="Cancelled",Table1[[#This Row],[Rank]]&gt;64),1,VLOOKUP(Table1[[#This Row],[GenderCount]],'Ranking Values'!E:F,2,FALSE))</f>
        <v>0.8</v>
      </c>
      <c r="Q208" s="18">
        <f>Table1[[#This Row],[Ranking.Points]]*Table1[[#This Row],[Mulitplier]]*Table1[[#This Row],[NI.Mult]]</f>
        <v>20.8</v>
      </c>
    </row>
    <row r="209" spans="1:17" x14ac:dyDescent="0.25">
      <c r="A209" s="19" t="s">
        <v>179</v>
      </c>
      <c r="B209" s="19" t="s">
        <v>180</v>
      </c>
      <c r="C209" s="20">
        <v>3</v>
      </c>
      <c r="D209" s="12">
        <f>COUNTIFS(E:E,Table1[[#This Row],[EventDate]],G:G,Table1[[#This Row],[EventName]],H:H,Table1[[#This Row],[Category]],I:I,Table1[[#This Row],[Weapon]],J:J,Table1[[#This Row],[Gender]])</f>
        <v>4</v>
      </c>
      <c r="E209" s="22">
        <v>44346</v>
      </c>
      <c r="F209" s="23" t="s">
        <v>385</v>
      </c>
      <c r="G209" s="10" t="s">
        <v>388</v>
      </c>
      <c r="H209" s="19" t="s">
        <v>306</v>
      </c>
      <c r="I209" s="19" t="s">
        <v>288</v>
      </c>
      <c r="J209" s="15" t="str">
        <f>VLOOKUP(Table1[[#This Row],[LastName]]&amp;"."&amp;Table1[[#This Row],[FirstName]],Fencers!C:H,6,FALSE)</f>
        <v>Women</v>
      </c>
      <c r="K209" s="24" t="str">
        <f>VLOOKUP(Table1[[#This Row],[LastName]]&amp;"."&amp;Table1[[#This Row],[FirstName]],Fencers!C:G,4,FALSE)</f>
        <v>ASC</v>
      </c>
      <c r="L209" s="28">
        <v>1</v>
      </c>
      <c r="M209" s="12">
        <f>COUNTIFS(A:A,Table1[[#This Row],[LastName]],B:B,Table1[[#This Row],[FirstName]],F:F,"S",H:H,Table1[[#This Row],[Category]],I:I,Table1[[#This Row],[Weapon]])</f>
        <v>2</v>
      </c>
      <c r="N209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09" s="17">
        <f>IF(Table1[[#This Row],[Rank]]="Cancelled",1,IF(Table1[[#This Row],[Rank]]&gt;64,0,IF(L209=0,VLOOKUP(C209,'Ranking Values'!A:C,2,FALSE),VLOOKUP(C209,'Ranking Values'!A:C,3,FALSE))))</f>
        <v>20</v>
      </c>
      <c r="P209" s="17">
        <f>IF(OR(Table1[[#This Row],[Rank]]="Cancelled",Table1[[#This Row],[Rank]]&gt;64),1,VLOOKUP(Table1[[#This Row],[GenderCount]],'Ranking Values'!E:F,2,FALSE))</f>
        <v>0.8</v>
      </c>
      <c r="Q209" s="18">
        <f>Table1[[#This Row],[Ranking.Points]]*Table1[[#This Row],[Mulitplier]]*Table1[[#This Row],[NI.Mult]]</f>
        <v>16</v>
      </c>
    </row>
    <row r="210" spans="1:17" x14ac:dyDescent="0.25">
      <c r="A210" s="19" t="s">
        <v>108</v>
      </c>
      <c r="B210" s="19" t="s">
        <v>115</v>
      </c>
      <c r="C210" s="20">
        <v>3</v>
      </c>
      <c r="D210" s="12">
        <f>COUNTIFS(E:E,Table1[[#This Row],[EventDate]],G:G,Table1[[#This Row],[EventName]],H:H,Table1[[#This Row],[Category]],I:I,Table1[[#This Row],[Weapon]],J:J,Table1[[#This Row],[Gender]])</f>
        <v>4</v>
      </c>
      <c r="E210" s="22">
        <v>44346</v>
      </c>
      <c r="F210" s="23" t="s">
        <v>385</v>
      </c>
      <c r="G210" s="10" t="s">
        <v>388</v>
      </c>
      <c r="H210" s="19" t="s">
        <v>306</v>
      </c>
      <c r="I210" s="19" t="s">
        <v>288</v>
      </c>
      <c r="J210" s="15" t="str">
        <f>VLOOKUP(Table1[[#This Row],[LastName]]&amp;"."&amp;Table1[[#This Row],[FirstName]],Fencers!C:H,6,FALSE)</f>
        <v>Women</v>
      </c>
      <c r="K210" s="24" t="str">
        <f>VLOOKUP(Table1[[#This Row],[LastName]]&amp;"."&amp;Table1[[#This Row],[FirstName]],Fencers!C:G,4,FALSE)</f>
        <v>ASC</v>
      </c>
      <c r="L210" s="28">
        <v>1</v>
      </c>
      <c r="M210" s="12">
        <f>COUNTIFS(A:A,Table1[[#This Row],[LastName]],B:B,Table1[[#This Row],[FirstName]],F:F,"S",H:H,Table1[[#This Row],[Category]],I:I,Table1[[#This Row],[Weapon]])</f>
        <v>6</v>
      </c>
      <c r="N210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10" s="17">
        <f>IF(Table1[[#This Row],[Rank]]="Cancelled",1,IF(Table1[[#This Row],[Rank]]&gt;64,0,IF(L210=0,VLOOKUP(C210,'Ranking Values'!A:C,2,FALSE),VLOOKUP(C210,'Ranking Values'!A:C,3,FALSE))))</f>
        <v>20</v>
      </c>
      <c r="P210" s="17">
        <f>IF(OR(Table1[[#This Row],[Rank]]="Cancelled",Table1[[#This Row],[Rank]]&gt;64),1,VLOOKUP(Table1[[#This Row],[GenderCount]],'Ranking Values'!E:F,2,FALSE))</f>
        <v>0.8</v>
      </c>
      <c r="Q210" s="18">
        <f>Table1[[#This Row],[Ranking.Points]]*Table1[[#This Row],[Mulitplier]]*Table1[[#This Row],[NI.Mult]]</f>
        <v>16</v>
      </c>
    </row>
    <row r="211" spans="1:17" x14ac:dyDescent="0.25">
      <c r="A211" s="19" t="s">
        <v>61</v>
      </c>
      <c r="B211" s="19" t="s">
        <v>62</v>
      </c>
      <c r="C211" s="20">
        <v>1</v>
      </c>
      <c r="D211" s="12">
        <f>COUNTIFS(E:E,Table1[[#This Row],[EventDate]],G:G,Table1[[#This Row],[EventName]],H:H,Table1[[#This Row],[Category]],I:I,Table1[[#This Row],[Weapon]],J:J,Table1[[#This Row],[Gender]])</f>
        <v>5</v>
      </c>
      <c r="E211" s="22">
        <v>44346</v>
      </c>
      <c r="F211" s="23" t="s">
        <v>385</v>
      </c>
      <c r="G211" s="10" t="s">
        <v>390</v>
      </c>
      <c r="H211" s="19" t="s">
        <v>306</v>
      </c>
      <c r="I211" s="19" t="s">
        <v>286</v>
      </c>
      <c r="J211" s="15" t="str">
        <f>VLOOKUP(Table1[[#This Row],[LastName]]&amp;"."&amp;Table1[[#This Row],[FirstName]],Fencers!C:H,6,FALSE)</f>
        <v>Men</v>
      </c>
      <c r="K211" s="24" t="str">
        <f>VLOOKUP(Table1[[#This Row],[LastName]]&amp;"."&amp;Table1[[#This Row],[FirstName]],Fencers!C:G,4,FALSE)</f>
        <v>CSFC</v>
      </c>
      <c r="L211" s="28">
        <v>1</v>
      </c>
      <c r="M211" s="12">
        <f>COUNTIFS(A:A,Table1[[#This Row],[LastName]],B:B,Table1[[#This Row],[FirstName]],F:F,"S",H:H,Table1[[#This Row],[Category]],I:I,Table1[[#This Row],[Weapon]])</f>
        <v>5</v>
      </c>
      <c r="N211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11" s="17">
        <f>IF(Table1[[#This Row],[Rank]]="Cancelled",1,IF(Table1[[#This Row],[Rank]]&gt;64,0,IF(L211=0,VLOOKUP(C211,'Ranking Values'!A:C,2,FALSE),VLOOKUP(C211,'Ranking Values'!A:C,3,FALSE))))</f>
        <v>32</v>
      </c>
      <c r="P211" s="17">
        <f>IF(OR(Table1[[#This Row],[Rank]]="Cancelled",Table1[[#This Row],[Rank]]&gt;64),1,VLOOKUP(Table1[[#This Row],[GenderCount]],'Ranking Values'!E:F,2,FALSE))</f>
        <v>1</v>
      </c>
      <c r="Q211" s="18">
        <f>Table1[[#This Row],[Ranking.Points]]*Table1[[#This Row],[Mulitplier]]*Table1[[#This Row],[NI.Mult]]</f>
        <v>32</v>
      </c>
    </row>
    <row r="212" spans="1:17" x14ac:dyDescent="0.25">
      <c r="A212" s="19" t="s">
        <v>70</v>
      </c>
      <c r="B212" s="19" t="s">
        <v>71</v>
      </c>
      <c r="C212" s="20">
        <v>2</v>
      </c>
      <c r="D212" s="12">
        <f>COUNTIFS(E:E,Table1[[#This Row],[EventDate]],G:G,Table1[[#This Row],[EventName]],H:H,Table1[[#This Row],[Category]],I:I,Table1[[#This Row],[Weapon]],J:J,Table1[[#This Row],[Gender]])</f>
        <v>5</v>
      </c>
      <c r="E212" s="22">
        <v>44346</v>
      </c>
      <c r="F212" s="23" t="s">
        <v>385</v>
      </c>
      <c r="G212" s="10" t="s">
        <v>390</v>
      </c>
      <c r="H212" s="19" t="s">
        <v>306</v>
      </c>
      <c r="I212" s="19" t="s">
        <v>286</v>
      </c>
      <c r="J212" s="15" t="str">
        <f>VLOOKUP(Table1[[#This Row],[LastName]]&amp;"."&amp;Table1[[#This Row],[FirstName]],Fencers!C:H,6,FALSE)</f>
        <v>Men</v>
      </c>
      <c r="K212" s="24" t="str">
        <f>VLOOKUP(Table1[[#This Row],[LastName]]&amp;"."&amp;Table1[[#This Row],[FirstName]],Fencers!C:G,4,FALSE)</f>
        <v>AHFC</v>
      </c>
      <c r="L212" s="28">
        <v>1</v>
      </c>
      <c r="M212" s="12">
        <f>COUNTIFS(A:A,Table1[[#This Row],[LastName]],B:B,Table1[[#This Row],[FirstName]],F:F,"S",H:H,Table1[[#This Row],[Category]],I:I,Table1[[#This Row],[Weapon]])</f>
        <v>4</v>
      </c>
      <c r="N212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12" s="17">
        <f>IF(Table1[[#This Row],[Rank]]="Cancelled",1,IF(Table1[[#This Row],[Rank]]&gt;64,0,IF(L212=0,VLOOKUP(C212,'Ranking Values'!A:C,2,FALSE),VLOOKUP(C212,'Ranking Values'!A:C,3,FALSE))))</f>
        <v>26</v>
      </c>
      <c r="P212" s="17">
        <f>IF(OR(Table1[[#This Row],[Rank]]="Cancelled",Table1[[#This Row],[Rank]]&gt;64),1,VLOOKUP(Table1[[#This Row],[GenderCount]],'Ranking Values'!E:F,2,FALSE))</f>
        <v>1</v>
      </c>
      <c r="Q212" s="18">
        <f>Table1[[#This Row],[Ranking.Points]]*Table1[[#This Row],[Mulitplier]]*Table1[[#This Row],[NI.Mult]]</f>
        <v>26</v>
      </c>
    </row>
    <row r="213" spans="1:17" x14ac:dyDescent="0.25">
      <c r="A213" s="19" t="s">
        <v>147</v>
      </c>
      <c r="B213" s="19" t="s">
        <v>141</v>
      </c>
      <c r="C213" s="20">
        <v>3</v>
      </c>
      <c r="D213" s="12">
        <f>COUNTIFS(E:E,Table1[[#This Row],[EventDate]],G:G,Table1[[#This Row],[EventName]],H:H,Table1[[#This Row],[Category]],I:I,Table1[[#This Row],[Weapon]],J:J,Table1[[#This Row],[Gender]])</f>
        <v>5</v>
      </c>
      <c r="E213" s="22">
        <v>44346</v>
      </c>
      <c r="F213" s="23" t="s">
        <v>385</v>
      </c>
      <c r="G213" s="10" t="s">
        <v>390</v>
      </c>
      <c r="H213" s="19" t="s">
        <v>306</v>
      </c>
      <c r="I213" s="19" t="s">
        <v>286</v>
      </c>
      <c r="J213" s="15" t="str">
        <f>VLOOKUP(Table1[[#This Row],[LastName]]&amp;"."&amp;Table1[[#This Row],[FirstName]],Fencers!C:H,6,FALSE)</f>
        <v>Men</v>
      </c>
      <c r="K213" s="24" t="str">
        <f>VLOOKUP(Table1[[#This Row],[LastName]]&amp;"."&amp;Table1[[#This Row],[FirstName]],Fencers!C:G,4,FALSE)</f>
        <v>AUFeC</v>
      </c>
      <c r="L213" s="28">
        <v>1</v>
      </c>
      <c r="M213" s="12">
        <f>COUNTIFS(A:A,Table1[[#This Row],[LastName]],B:B,Table1[[#This Row],[FirstName]],F:F,"S",H:H,Table1[[#This Row],[Category]],I:I,Table1[[#This Row],[Weapon]])</f>
        <v>4</v>
      </c>
      <c r="N213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13" s="17">
        <f>IF(Table1[[#This Row],[Rank]]="Cancelled",1,IF(Table1[[#This Row],[Rank]]&gt;64,0,IF(L213=0,VLOOKUP(C213,'Ranking Values'!A:C,2,FALSE),VLOOKUP(C213,'Ranking Values'!A:C,3,FALSE))))</f>
        <v>20</v>
      </c>
      <c r="P213" s="17">
        <f>IF(OR(Table1[[#This Row],[Rank]]="Cancelled",Table1[[#This Row],[Rank]]&gt;64),1,VLOOKUP(Table1[[#This Row],[GenderCount]],'Ranking Values'!E:F,2,FALSE))</f>
        <v>1</v>
      </c>
      <c r="Q213" s="18">
        <f>Table1[[#This Row],[Ranking.Points]]*Table1[[#This Row],[Mulitplier]]*Table1[[#This Row],[NI.Mult]]</f>
        <v>20</v>
      </c>
    </row>
    <row r="214" spans="1:17" x14ac:dyDescent="0.25">
      <c r="A214" s="19" t="s">
        <v>107</v>
      </c>
      <c r="B214" s="19" t="s">
        <v>143</v>
      </c>
      <c r="C214" s="20">
        <v>3</v>
      </c>
      <c r="D214" s="12">
        <f>COUNTIFS(E:E,Table1[[#This Row],[EventDate]],G:G,Table1[[#This Row],[EventName]],H:H,Table1[[#This Row],[Category]],I:I,Table1[[#This Row],[Weapon]],J:J,Table1[[#This Row],[Gender]])</f>
        <v>5</v>
      </c>
      <c r="E214" s="22">
        <v>44346</v>
      </c>
      <c r="F214" s="23" t="s">
        <v>385</v>
      </c>
      <c r="G214" s="10" t="s">
        <v>390</v>
      </c>
      <c r="H214" s="19" t="s">
        <v>306</v>
      </c>
      <c r="I214" s="19" t="s">
        <v>286</v>
      </c>
      <c r="J214" s="15" t="str">
        <f>VLOOKUP(Table1[[#This Row],[LastName]]&amp;"."&amp;Table1[[#This Row],[FirstName]],Fencers!C:H,6,FALSE)</f>
        <v>Men</v>
      </c>
      <c r="K214" s="24" t="str">
        <f>VLOOKUP(Table1[[#This Row],[LastName]]&amp;"."&amp;Table1[[#This Row],[FirstName]],Fencers!C:G,4,FALSE)</f>
        <v>ASC</v>
      </c>
      <c r="L214" s="28">
        <v>1</v>
      </c>
      <c r="M214" s="12">
        <f>COUNTIFS(A:A,Table1[[#This Row],[LastName]],B:B,Table1[[#This Row],[FirstName]],F:F,"S",H:H,Table1[[#This Row],[Category]],I:I,Table1[[#This Row],[Weapon]])</f>
        <v>4</v>
      </c>
      <c r="N214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14" s="17">
        <f>IF(Table1[[#This Row],[Rank]]="Cancelled",1,IF(Table1[[#This Row],[Rank]]&gt;64,0,IF(L214=0,VLOOKUP(C214,'Ranking Values'!A:C,2,FALSE),VLOOKUP(C214,'Ranking Values'!A:C,3,FALSE))))</f>
        <v>20</v>
      </c>
      <c r="P214" s="17">
        <f>IF(OR(Table1[[#This Row],[Rank]]="Cancelled",Table1[[#This Row],[Rank]]&gt;64),1,VLOOKUP(Table1[[#This Row],[GenderCount]],'Ranking Values'!E:F,2,FALSE))</f>
        <v>1</v>
      </c>
      <c r="Q214" s="18">
        <f>Table1[[#This Row],[Ranking.Points]]*Table1[[#This Row],[Mulitplier]]*Table1[[#This Row],[NI.Mult]]</f>
        <v>20</v>
      </c>
    </row>
    <row r="215" spans="1:17" x14ac:dyDescent="0.25">
      <c r="A215" s="19" t="s">
        <v>384</v>
      </c>
      <c r="B215" s="19" t="s">
        <v>145</v>
      </c>
      <c r="C215" s="20">
        <v>5</v>
      </c>
      <c r="D215" s="12">
        <f>COUNTIFS(E:E,Table1[[#This Row],[EventDate]],G:G,Table1[[#This Row],[EventName]],H:H,Table1[[#This Row],[Category]],I:I,Table1[[#This Row],[Weapon]],J:J,Table1[[#This Row],[Gender]])</f>
        <v>5</v>
      </c>
      <c r="E215" s="22">
        <v>44346</v>
      </c>
      <c r="F215" s="23" t="s">
        <v>385</v>
      </c>
      <c r="G215" s="10" t="s">
        <v>390</v>
      </c>
      <c r="H215" s="19" t="s">
        <v>306</v>
      </c>
      <c r="I215" s="19" t="s">
        <v>286</v>
      </c>
      <c r="J215" s="15" t="str">
        <f>VLOOKUP(Table1[[#This Row],[LastName]]&amp;"."&amp;Table1[[#This Row],[FirstName]],Fencers!C:H,6,FALSE)</f>
        <v>Men</v>
      </c>
      <c r="K215" s="24" t="str">
        <f>VLOOKUP(Table1[[#This Row],[LastName]]&amp;"."&amp;Table1[[#This Row],[FirstName]],Fencers!C:G,4,FALSE)</f>
        <v>TPFC</v>
      </c>
      <c r="L215" s="28">
        <v>1</v>
      </c>
      <c r="M215" s="12">
        <f>COUNTIFS(A:A,Table1[[#This Row],[LastName]],B:B,Table1[[#This Row],[FirstName]],F:F,"S",H:H,Table1[[#This Row],[Category]],I:I,Table1[[#This Row],[Weapon]])</f>
        <v>2</v>
      </c>
      <c r="N215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15" s="17">
        <f>IF(Table1[[#This Row],[Rank]]="Cancelled",1,IF(Table1[[#This Row],[Rank]]&gt;64,0,IF(L215=0,VLOOKUP(C215,'Ranking Values'!A:C,2,FALSE),VLOOKUP(C215,'Ranking Values'!A:C,3,FALSE))))</f>
        <v>14</v>
      </c>
      <c r="P215" s="17">
        <f>IF(OR(Table1[[#This Row],[Rank]]="Cancelled",Table1[[#This Row],[Rank]]&gt;64),1,VLOOKUP(Table1[[#This Row],[GenderCount]],'Ranking Values'!E:F,2,FALSE))</f>
        <v>1</v>
      </c>
      <c r="Q215" s="18">
        <f>Table1[[#This Row],[Ranking.Points]]*Table1[[#This Row],[Mulitplier]]*Table1[[#This Row],[NI.Mult]]</f>
        <v>14</v>
      </c>
    </row>
    <row r="216" spans="1:17" x14ac:dyDescent="0.25">
      <c r="A216" s="19" t="s">
        <v>146</v>
      </c>
      <c r="B216" s="19" t="s">
        <v>83</v>
      </c>
      <c r="C216" s="20">
        <v>1</v>
      </c>
      <c r="D216" s="12">
        <f>COUNTIFS(E:E,Table1[[#This Row],[EventDate]],G:G,Table1[[#This Row],[EventName]],H:H,Table1[[#This Row],[Category]],I:I,Table1[[#This Row],[Weapon]],J:J,Table1[[#This Row],[Gender]])</f>
        <v>4</v>
      </c>
      <c r="E216" s="22">
        <v>44346</v>
      </c>
      <c r="F216" s="23" t="s">
        <v>385</v>
      </c>
      <c r="G216" s="10" t="s">
        <v>389</v>
      </c>
      <c r="H216" s="19" t="s">
        <v>306</v>
      </c>
      <c r="I216" s="19" t="s">
        <v>286</v>
      </c>
      <c r="J216" s="15" t="str">
        <f>VLOOKUP(Table1[[#This Row],[LastName]]&amp;"."&amp;Table1[[#This Row],[FirstName]],Fencers!C:H,6,FALSE)</f>
        <v>Women</v>
      </c>
      <c r="K216" s="24" t="str">
        <f>VLOOKUP(Table1[[#This Row],[LastName]]&amp;"."&amp;Table1[[#This Row],[FirstName]],Fencers!C:G,4,FALSE)</f>
        <v>ASC</v>
      </c>
      <c r="L216" s="28">
        <v>1</v>
      </c>
      <c r="M216" s="12">
        <f>COUNTIFS(A:A,Table1[[#This Row],[LastName]],B:B,Table1[[#This Row],[FirstName]],F:F,"S",H:H,Table1[[#This Row],[Category]],I:I,Table1[[#This Row],[Weapon]])</f>
        <v>3</v>
      </c>
      <c r="N216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16" s="17">
        <f>IF(Table1[[#This Row],[Rank]]="Cancelled",1,IF(Table1[[#This Row],[Rank]]&gt;64,0,IF(L216=0,VLOOKUP(C216,'Ranking Values'!A:C,2,FALSE),VLOOKUP(C216,'Ranking Values'!A:C,3,FALSE))))</f>
        <v>32</v>
      </c>
      <c r="P216" s="17">
        <f>IF(OR(Table1[[#This Row],[Rank]]="Cancelled",Table1[[#This Row],[Rank]]&gt;64),1,VLOOKUP(Table1[[#This Row],[GenderCount]],'Ranking Values'!E:F,2,FALSE))</f>
        <v>0.8</v>
      </c>
      <c r="Q216" s="18">
        <f>Table1[[#This Row],[Ranking.Points]]*Table1[[#This Row],[Mulitplier]]*Table1[[#This Row],[NI.Mult]]</f>
        <v>25.6</v>
      </c>
    </row>
    <row r="217" spans="1:17" x14ac:dyDescent="0.25">
      <c r="A217" s="19" t="s">
        <v>68</v>
      </c>
      <c r="B217" s="19" t="s">
        <v>69</v>
      </c>
      <c r="C217" s="20">
        <v>2</v>
      </c>
      <c r="D217" s="12">
        <f>COUNTIFS(E:E,Table1[[#This Row],[EventDate]],G:G,Table1[[#This Row],[EventName]],H:H,Table1[[#This Row],[Category]],I:I,Table1[[#This Row],[Weapon]],J:J,Table1[[#This Row],[Gender]])</f>
        <v>4</v>
      </c>
      <c r="E217" s="22">
        <v>44346</v>
      </c>
      <c r="F217" s="23" t="s">
        <v>385</v>
      </c>
      <c r="G217" s="10" t="s">
        <v>389</v>
      </c>
      <c r="H217" s="19" t="s">
        <v>306</v>
      </c>
      <c r="I217" s="19" t="s">
        <v>286</v>
      </c>
      <c r="J217" s="15" t="str">
        <f>VLOOKUP(Table1[[#This Row],[LastName]]&amp;"."&amp;Table1[[#This Row],[FirstName]],Fencers!C:H,6,FALSE)</f>
        <v>Women</v>
      </c>
      <c r="K217" s="24" t="str">
        <f>VLOOKUP(Table1[[#This Row],[LastName]]&amp;"."&amp;Table1[[#This Row],[FirstName]],Fencers!C:G,4,FALSE)</f>
        <v>ASC</v>
      </c>
      <c r="L217" s="28">
        <v>1</v>
      </c>
      <c r="M217" s="12">
        <f>COUNTIFS(A:A,Table1[[#This Row],[LastName]],B:B,Table1[[#This Row],[FirstName]],F:F,"S",H:H,Table1[[#This Row],[Category]],I:I,Table1[[#This Row],[Weapon]])</f>
        <v>1</v>
      </c>
      <c r="N217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17" s="17">
        <f>IF(Table1[[#This Row],[Rank]]="Cancelled",1,IF(Table1[[#This Row],[Rank]]&gt;64,0,IF(L217=0,VLOOKUP(C217,'Ranking Values'!A:C,2,FALSE),VLOOKUP(C217,'Ranking Values'!A:C,3,FALSE))))</f>
        <v>26</v>
      </c>
      <c r="P217" s="17">
        <f>IF(OR(Table1[[#This Row],[Rank]]="Cancelled",Table1[[#This Row],[Rank]]&gt;64),1,VLOOKUP(Table1[[#This Row],[GenderCount]],'Ranking Values'!E:F,2,FALSE))</f>
        <v>0.8</v>
      </c>
      <c r="Q217" s="18">
        <f>Table1[[#This Row],[Ranking.Points]]*Table1[[#This Row],[Mulitplier]]*Table1[[#This Row],[NI.Mult]]</f>
        <v>20.8</v>
      </c>
    </row>
    <row r="218" spans="1:17" x14ac:dyDescent="0.25">
      <c r="A218" s="19" t="s">
        <v>181</v>
      </c>
      <c r="B218" s="19" t="s">
        <v>182</v>
      </c>
      <c r="C218" s="20">
        <v>3</v>
      </c>
      <c r="D218" s="12">
        <f>COUNTIFS(E:E,Table1[[#This Row],[EventDate]],G:G,Table1[[#This Row],[EventName]],H:H,Table1[[#This Row],[Category]],I:I,Table1[[#This Row],[Weapon]],J:J,Table1[[#This Row],[Gender]])</f>
        <v>4</v>
      </c>
      <c r="E218" s="22">
        <v>44346</v>
      </c>
      <c r="F218" s="23" t="s">
        <v>385</v>
      </c>
      <c r="G218" s="10" t="s">
        <v>389</v>
      </c>
      <c r="H218" s="19" t="s">
        <v>306</v>
      </c>
      <c r="I218" s="19" t="s">
        <v>286</v>
      </c>
      <c r="J218" s="15" t="str">
        <f>VLOOKUP(Table1[[#This Row],[LastName]]&amp;"."&amp;Table1[[#This Row],[FirstName]],Fencers!C:H,6,FALSE)</f>
        <v>Women</v>
      </c>
      <c r="K218" s="24" t="str">
        <f>VLOOKUP(Table1[[#This Row],[LastName]]&amp;"."&amp;Table1[[#This Row],[FirstName]],Fencers!C:G,4,FALSE)</f>
        <v>CSFC</v>
      </c>
      <c r="L218" s="28">
        <v>1</v>
      </c>
      <c r="M218" s="12">
        <f>COUNTIFS(A:A,Table1[[#This Row],[LastName]],B:B,Table1[[#This Row],[FirstName]],F:F,"S",H:H,Table1[[#This Row],[Category]],I:I,Table1[[#This Row],[Weapon]])</f>
        <v>4</v>
      </c>
      <c r="N218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18" s="17">
        <f>IF(Table1[[#This Row],[Rank]]="Cancelled",1,IF(Table1[[#This Row],[Rank]]&gt;64,0,IF(L218=0,VLOOKUP(C218,'Ranking Values'!A:C,2,FALSE),VLOOKUP(C218,'Ranking Values'!A:C,3,FALSE))))</f>
        <v>20</v>
      </c>
      <c r="P218" s="17">
        <f>IF(OR(Table1[[#This Row],[Rank]]="Cancelled",Table1[[#This Row],[Rank]]&gt;64),1,VLOOKUP(Table1[[#This Row],[GenderCount]],'Ranking Values'!E:F,2,FALSE))</f>
        <v>0.8</v>
      </c>
      <c r="Q218" s="18">
        <f>Table1[[#This Row],[Ranking.Points]]*Table1[[#This Row],[Mulitplier]]*Table1[[#This Row],[NI.Mult]]</f>
        <v>16</v>
      </c>
    </row>
    <row r="219" spans="1:17" x14ac:dyDescent="0.25">
      <c r="A219" s="19" t="s">
        <v>331</v>
      </c>
      <c r="B219" s="19" t="s">
        <v>332</v>
      </c>
      <c r="C219" s="20">
        <v>3</v>
      </c>
      <c r="D219" s="12">
        <f>COUNTIFS(E:E,Table1[[#This Row],[EventDate]],G:G,Table1[[#This Row],[EventName]],H:H,Table1[[#This Row],[Category]],I:I,Table1[[#This Row],[Weapon]],J:J,Table1[[#This Row],[Gender]])</f>
        <v>4</v>
      </c>
      <c r="E219" s="22">
        <v>44346</v>
      </c>
      <c r="F219" s="23" t="s">
        <v>385</v>
      </c>
      <c r="G219" s="10" t="s">
        <v>389</v>
      </c>
      <c r="H219" s="19" t="s">
        <v>306</v>
      </c>
      <c r="I219" s="19" t="s">
        <v>286</v>
      </c>
      <c r="J219" s="15" t="str">
        <f>VLOOKUP(Table1[[#This Row],[LastName]]&amp;"."&amp;Table1[[#This Row],[FirstName]],Fencers!C:H,6,FALSE)</f>
        <v>Women</v>
      </c>
      <c r="K219" s="24" t="str">
        <f>VLOOKUP(Table1[[#This Row],[LastName]]&amp;"."&amp;Table1[[#This Row],[FirstName]],Fencers!C:G,4,FALSE)</f>
        <v>AUFeC</v>
      </c>
      <c r="L219" s="28">
        <v>1</v>
      </c>
      <c r="M219" s="12">
        <f>COUNTIFS(A:A,Table1[[#This Row],[LastName]],B:B,Table1[[#This Row],[FirstName]],F:F,"S",H:H,Table1[[#This Row],[Category]],I:I,Table1[[#This Row],[Weapon]])</f>
        <v>4</v>
      </c>
      <c r="N219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19" s="17">
        <f>IF(Table1[[#This Row],[Rank]]="Cancelled",1,IF(Table1[[#This Row],[Rank]]&gt;64,0,IF(L219=0,VLOOKUP(C219,'Ranking Values'!A:C,2,FALSE),VLOOKUP(C219,'Ranking Values'!A:C,3,FALSE))))</f>
        <v>20</v>
      </c>
      <c r="P219" s="17">
        <f>IF(OR(Table1[[#This Row],[Rank]]="Cancelled",Table1[[#This Row],[Rank]]&gt;64),1,VLOOKUP(Table1[[#This Row],[GenderCount]],'Ranking Values'!E:F,2,FALSE))</f>
        <v>0.8</v>
      </c>
      <c r="Q219" s="18">
        <f>Table1[[#This Row],[Ranking.Points]]*Table1[[#This Row],[Mulitplier]]*Table1[[#This Row],[NI.Mult]]</f>
        <v>16</v>
      </c>
    </row>
    <row r="220" spans="1:17" x14ac:dyDescent="0.25">
      <c r="A220" s="19" t="s">
        <v>328</v>
      </c>
      <c r="B220" s="19" t="s">
        <v>329</v>
      </c>
      <c r="C220" s="20">
        <v>1</v>
      </c>
      <c r="D220" s="12">
        <f>COUNTIFS(E:E,Table1[[#This Row],[EventDate]],G:G,Table1[[#This Row],[EventName]],H:H,Table1[[#This Row],[Category]],I:I,Table1[[#This Row],[Weapon]],J:J,Table1[[#This Row],[Gender]])</f>
        <v>3</v>
      </c>
      <c r="E220" s="22">
        <v>44346</v>
      </c>
      <c r="F220" s="23" t="s">
        <v>385</v>
      </c>
      <c r="G220" s="10" t="s">
        <v>391</v>
      </c>
      <c r="H220" s="19" t="s">
        <v>306</v>
      </c>
      <c r="I220" s="19" t="s">
        <v>314</v>
      </c>
      <c r="J220" s="15" t="str">
        <f>VLOOKUP(Table1[[#This Row],[LastName]]&amp;"."&amp;Table1[[#This Row],[FirstName]],Fencers!C:H,6,FALSE)</f>
        <v>Men</v>
      </c>
      <c r="K220" s="24" t="str">
        <f>VLOOKUP(Table1[[#This Row],[LastName]]&amp;"."&amp;Table1[[#This Row],[FirstName]],Fencers!C:G,4,FALSE)</f>
        <v>CSFC</v>
      </c>
      <c r="L220" s="28">
        <v>1</v>
      </c>
      <c r="M220" s="12">
        <f>COUNTIFS(A:A,Table1[[#This Row],[LastName]],B:B,Table1[[#This Row],[FirstName]],F:F,"S",H:H,Table1[[#This Row],[Category]],I:I,Table1[[#This Row],[Weapon]])</f>
        <v>3</v>
      </c>
      <c r="N220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20" s="17">
        <f>IF(Table1[[#This Row],[Rank]]="Cancelled",1,IF(Table1[[#This Row],[Rank]]&gt;64,0,IF(L220=0,VLOOKUP(C220,'Ranking Values'!A:C,2,FALSE),VLOOKUP(C220,'Ranking Values'!A:C,3,FALSE))))</f>
        <v>32</v>
      </c>
      <c r="P220" s="17">
        <f>IF(OR(Table1[[#This Row],[Rank]]="Cancelled",Table1[[#This Row],[Rank]]&gt;64),1,VLOOKUP(Table1[[#This Row],[GenderCount]],'Ranking Values'!E:F,2,FALSE))</f>
        <v>0.6</v>
      </c>
      <c r="Q220" s="18">
        <f>Table1[[#This Row],[Ranking.Points]]*Table1[[#This Row],[Mulitplier]]*Table1[[#This Row],[NI.Mult]]</f>
        <v>19.2</v>
      </c>
    </row>
    <row r="221" spans="1:17" x14ac:dyDescent="0.25">
      <c r="A221" s="19" t="s">
        <v>23</v>
      </c>
      <c r="B221" s="19" t="s">
        <v>38</v>
      </c>
      <c r="C221" s="20">
        <v>2</v>
      </c>
      <c r="D221" s="12">
        <f>COUNTIFS(E:E,Table1[[#This Row],[EventDate]],G:G,Table1[[#This Row],[EventName]],H:H,Table1[[#This Row],[Category]],I:I,Table1[[#This Row],[Weapon]],J:J,Table1[[#This Row],[Gender]])</f>
        <v>3</v>
      </c>
      <c r="E221" s="22">
        <v>44346</v>
      </c>
      <c r="F221" s="23" t="s">
        <v>385</v>
      </c>
      <c r="G221" s="10" t="s">
        <v>391</v>
      </c>
      <c r="H221" s="19" t="s">
        <v>306</v>
      </c>
      <c r="I221" s="19" t="s">
        <v>314</v>
      </c>
      <c r="J221" s="15" t="str">
        <f>VLOOKUP(Table1[[#This Row],[LastName]]&amp;"."&amp;Table1[[#This Row],[FirstName]],Fencers!C:H,6,FALSE)</f>
        <v>Men</v>
      </c>
      <c r="K221" s="24" t="str">
        <f>VLOOKUP(Table1[[#This Row],[LastName]]&amp;"."&amp;Table1[[#This Row],[FirstName]],Fencers!C:G,4,FALSE)</f>
        <v>CSFC</v>
      </c>
      <c r="L221" s="28">
        <v>1</v>
      </c>
      <c r="M221" s="12">
        <f>COUNTIFS(A:A,Table1[[#This Row],[LastName]],B:B,Table1[[#This Row],[FirstName]],F:F,"S",H:H,Table1[[#This Row],[Category]],I:I,Table1[[#This Row],[Weapon]])</f>
        <v>3</v>
      </c>
      <c r="N221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21" s="17">
        <f>IF(Table1[[#This Row],[Rank]]="Cancelled",1,IF(Table1[[#This Row],[Rank]]&gt;64,0,IF(L221=0,VLOOKUP(C221,'Ranking Values'!A:C,2,FALSE),VLOOKUP(C221,'Ranking Values'!A:C,3,FALSE))))</f>
        <v>26</v>
      </c>
      <c r="P221" s="17">
        <f>IF(OR(Table1[[#This Row],[Rank]]="Cancelled",Table1[[#This Row],[Rank]]&gt;64),1,VLOOKUP(Table1[[#This Row],[GenderCount]],'Ranking Values'!E:F,2,FALSE))</f>
        <v>0.6</v>
      </c>
      <c r="Q221" s="18">
        <f>Table1[[#This Row],[Ranking.Points]]*Table1[[#This Row],[Mulitplier]]*Table1[[#This Row],[NI.Mult]]</f>
        <v>15.6</v>
      </c>
    </row>
    <row r="222" spans="1:17" x14ac:dyDescent="0.25">
      <c r="A222" s="19" t="s">
        <v>23</v>
      </c>
      <c r="B222" s="19" t="s">
        <v>113</v>
      </c>
      <c r="C222" s="20">
        <v>3</v>
      </c>
      <c r="D222" s="12">
        <f>COUNTIFS(E:E,Table1[[#This Row],[EventDate]],G:G,Table1[[#This Row],[EventName]],H:H,Table1[[#This Row],[Category]],I:I,Table1[[#This Row],[Weapon]],J:J,Table1[[#This Row],[Gender]])</f>
        <v>3</v>
      </c>
      <c r="E222" s="22">
        <v>44346</v>
      </c>
      <c r="F222" s="23" t="s">
        <v>385</v>
      </c>
      <c r="G222" s="10" t="s">
        <v>391</v>
      </c>
      <c r="H222" s="19" t="s">
        <v>306</v>
      </c>
      <c r="I222" s="19" t="s">
        <v>314</v>
      </c>
      <c r="J222" s="15" t="str">
        <f>VLOOKUP(Table1[[#This Row],[LastName]]&amp;"."&amp;Table1[[#This Row],[FirstName]],Fencers!C:H,6,FALSE)</f>
        <v>Men</v>
      </c>
      <c r="K222" s="24" t="str">
        <f>VLOOKUP(Table1[[#This Row],[LastName]]&amp;"."&amp;Table1[[#This Row],[FirstName]],Fencers!C:G,4,FALSE)</f>
        <v>CSFC</v>
      </c>
      <c r="L222" s="28">
        <v>1</v>
      </c>
      <c r="M222" s="12">
        <f>COUNTIFS(A:A,Table1[[#This Row],[LastName]],B:B,Table1[[#This Row],[FirstName]],F:F,"S",H:H,Table1[[#This Row],[Category]],I:I,Table1[[#This Row],[Weapon]])</f>
        <v>4</v>
      </c>
      <c r="N222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22" s="17">
        <f>IF(Table1[[#This Row],[Rank]]="Cancelled",1,IF(Table1[[#This Row],[Rank]]&gt;64,0,IF(L222=0,VLOOKUP(C222,'Ranking Values'!A:C,2,FALSE),VLOOKUP(C222,'Ranking Values'!A:C,3,FALSE))))</f>
        <v>20</v>
      </c>
      <c r="P222" s="17">
        <f>IF(OR(Table1[[#This Row],[Rank]]="Cancelled",Table1[[#This Row],[Rank]]&gt;64),1,VLOOKUP(Table1[[#This Row],[GenderCount]],'Ranking Values'!E:F,2,FALSE))</f>
        <v>0.6</v>
      </c>
      <c r="Q222" s="18">
        <f>Table1[[#This Row],[Ranking.Points]]*Table1[[#This Row],[Mulitplier]]*Table1[[#This Row],[NI.Mult]]</f>
        <v>12</v>
      </c>
    </row>
    <row r="223" spans="1:17" x14ac:dyDescent="0.25">
      <c r="A223" s="19" t="s">
        <v>68</v>
      </c>
      <c r="B223" s="19" t="s">
        <v>69</v>
      </c>
      <c r="C223" s="20">
        <v>1</v>
      </c>
      <c r="D223" s="12">
        <f>COUNTIFS(E:E,Table1[[#This Row],[EventDate]],G:G,Table1[[#This Row],[EventName]],H:H,Table1[[#This Row],[Category]],I:I,Table1[[#This Row],[Weapon]],J:J,Table1[[#This Row],[Gender]])</f>
        <v>2</v>
      </c>
      <c r="E223" s="22">
        <v>44346</v>
      </c>
      <c r="F223" s="23" t="s">
        <v>385</v>
      </c>
      <c r="G223" s="10" t="s">
        <v>391</v>
      </c>
      <c r="H223" s="19" t="s">
        <v>306</v>
      </c>
      <c r="I223" s="19" t="s">
        <v>314</v>
      </c>
      <c r="J223" s="15" t="str">
        <f>VLOOKUP(Table1[[#This Row],[LastName]]&amp;"."&amp;Table1[[#This Row],[FirstName]],Fencers!C:H,6,FALSE)</f>
        <v>Women</v>
      </c>
      <c r="K223" s="24" t="str">
        <f>VLOOKUP(Table1[[#This Row],[LastName]]&amp;"."&amp;Table1[[#This Row],[FirstName]],Fencers!C:G,4,FALSE)</f>
        <v>ASC</v>
      </c>
      <c r="L223" s="28">
        <v>1</v>
      </c>
      <c r="M223" s="12">
        <f>COUNTIFS(A:A,Table1[[#This Row],[LastName]],B:B,Table1[[#This Row],[FirstName]],F:F,"S",H:H,Table1[[#This Row],[Category]],I:I,Table1[[#This Row],[Weapon]])</f>
        <v>2</v>
      </c>
      <c r="N223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23" s="17">
        <f>IF(Table1[[#This Row],[Rank]]="Cancelled",1,IF(Table1[[#This Row],[Rank]]&gt;64,0,IF(L223=0,VLOOKUP(C223,'Ranking Values'!A:C,2,FALSE),VLOOKUP(C223,'Ranking Values'!A:C,3,FALSE))))</f>
        <v>32</v>
      </c>
      <c r="P223" s="17">
        <f>IF(OR(Table1[[#This Row],[Rank]]="Cancelled",Table1[[#This Row],[Rank]]&gt;64),1,VLOOKUP(Table1[[#This Row],[GenderCount]],'Ranking Values'!E:F,2,FALSE))</f>
        <v>0.4</v>
      </c>
      <c r="Q223" s="18">
        <f>Table1[[#This Row],[Ranking.Points]]*Table1[[#This Row],[Mulitplier]]*Table1[[#This Row],[NI.Mult]]</f>
        <v>12.8</v>
      </c>
    </row>
    <row r="224" spans="1:17" x14ac:dyDescent="0.25">
      <c r="A224" s="19" t="s">
        <v>307</v>
      </c>
      <c r="B224" s="19" t="s">
        <v>308</v>
      </c>
      <c r="C224" s="20">
        <v>2</v>
      </c>
      <c r="D224" s="12">
        <f>COUNTIFS(E:E,Table1[[#This Row],[EventDate]],G:G,Table1[[#This Row],[EventName]],H:H,Table1[[#This Row],[Category]],I:I,Table1[[#This Row],[Weapon]],J:J,Table1[[#This Row],[Gender]])</f>
        <v>2</v>
      </c>
      <c r="E224" s="22">
        <v>44346</v>
      </c>
      <c r="F224" s="23" t="s">
        <v>385</v>
      </c>
      <c r="G224" s="10" t="s">
        <v>391</v>
      </c>
      <c r="H224" s="19" t="s">
        <v>306</v>
      </c>
      <c r="I224" s="19" t="s">
        <v>314</v>
      </c>
      <c r="J224" s="15" t="str">
        <f>VLOOKUP(Table1[[#This Row],[LastName]]&amp;"."&amp;Table1[[#This Row],[FirstName]],Fencers!C:H,6,FALSE)</f>
        <v>Women</v>
      </c>
      <c r="K224" s="24" t="str">
        <f>VLOOKUP(Table1[[#This Row],[LastName]]&amp;"."&amp;Table1[[#This Row],[FirstName]],Fencers!C:G,4,FALSE)</f>
        <v>AUFeC</v>
      </c>
      <c r="L224" s="28">
        <v>1</v>
      </c>
      <c r="M224" s="12">
        <f>COUNTIFS(A:A,Table1[[#This Row],[LastName]],B:B,Table1[[#This Row],[FirstName]],F:F,"S",H:H,Table1[[#This Row],[Category]],I:I,Table1[[#This Row],[Weapon]])</f>
        <v>4</v>
      </c>
      <c r="N224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24" s="17">
        <f>IF(Table1[[#This Row],[Rank]]="Cancelled",1,IF(Table1[[#This Row],[Rank]]&gt;64,0,IF(L224=0,VLOOKUP(C224,'Ranking Values'!A:C,2,FALSE),VLOOKUP(C224,'Ranking Values'!A:C,3,FALSE))))</f>
        <v>26</v>
      </c>
      <c r="P224" s="17">
        <f>IF(OR(Table1[[#This Row],[Rank]]="Cancelled",Table1[[#This Row],[Rank]]&gt;64),1,VLOOKUP(Table1[[#This Row],[GenderCount]],'Ranking Values'!E:F,2,FALSE))</f>
        <v>0.4</v>
      </c>
      <c r="Q224" s="18">
        <f>Table1[[#This Row],[Ranking.Points]]*Table1[[#This Row],[Mulitplier]]*Table1[[#This Row],[NI.Mult]]</f>
        <v>10.4</v>
      </c>
    </row>
    <row r="225" spans="1:17" x14ac:dyDescent="0.25">
      <c r="A225" s="19" t="s">
        <v>61</v>
      </c>
      <c r="B225" s="19" t="s">
        <v>63</v>
      </c>
      <c r="C225" s="20">
        <v>1</v>
      </c>
      <c r="D225" s="12">
        <f>COUNTIFS(E:E,Table1[[#This Row],[EventDate]],G:G,Table1[[#This Row],[EventName]],H:H,Table1[[#This Row],[Category]],I:I,Table1[[#This Row],[Weapon]],J:J,Table1[[#This Row],[Gender]])</f>
        <v>4</v>
      </c>
      <c r="E225" s="22">
        <v>44346</v>
      </c>
      <c r="F225" s="23" t="s">
        <v>385</v>
      </c>
      <c r="G225" s="10" t="s">
        <v>284</v>
      </c>
      <c r="H225" s="19" t="s">
        <v>315</v>
      </c>
      <c r="I225" s="19" t="s">
        <v>288</v>
      </c>
      <c r="J225" s="15" t="str">
        <f>VLOOKUP(Table1[[#This Row],[LastName]]&amp;"."&amp;Table1[[#This Row],[FirstName]],Fencers!C:H,6,FALSE)</f>
        <v>Men</v>
      </c>
      <c r="K225" s="24" t="str">
        <f>VLOOKUP(Table1[[#This Row],[LastName]]&amp;"."&amp;Table1[[#This Row],[FirstName]],Fencers!C:G,4,FALSE)</f>
        <v>CSFC</v>
      </c>
      <c r="L225" s="28">
        <v>0</v>
      </c>
      <c r="M225" s="12">
        <f>COUNTIFS(A:A,Table1[[#This Row],[LastName]],B:B,Table1[[#This Row],[FirstName]],F:F,"S",H:H,Table1[[#This Row],[Category]],I:I,Table1[[#This Row],[Weapon]])</f>
        <v>6</v>
      </c>
      <c r="N225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25" s="17">
        <f>IF(Table1[[#This Row],[Rank]]="Cancelled",1,IF(Table1[[#This Row],[Rank]]&gt;64,0,IF(L225=0,VLOOKUP(C225,'Ranking Values'!A:C,2,FALSE),VLOOKUP(C225,'Ranking Values'!A:C,3,FALSE))))</f>
        <v>28</v>
      </c>
      <c r="P225" s="17">
        <f>IF(OR(Table1[[#This Row],[Rank]]="Cancelled",Table1[[#This Row],[Rank]]&gt;64),1,VLOOKUP(Table1[[#This Row],[GenderCount]],'Ranking Values'!E:F,2,FALSE))</f>
        <v>0.8</v>
      </c>
      <c r="Q225" s="18">
        <f>Table1[[#This Row],[Ranking.Points]]*Table1[[#This Row],[Mulitplier]]*Table1[[#This Row],[NI.Mult]]</f>
        <v>22.400000000000002</v>
      </c>
    </row>
    <row r="226" spans="1:17" x14ac:dyDescent="0.25">
      <c r="A226" s="19" t="s">
        <v>57</v>
      </c>
      <c r="B226" s="19" t="s">
        <v>59</v>
      </c>
      <c r="C226" s="20">
        <v>2</v>
      </c>
      <c r="D226" s="12">
        <f>COUNTIFS(E:E,Table1[[#This Row],[EventDate]],G:G,Table1[[#This Row],[EventName]],H:H,Table1[[#This Row],[Category]],I:I,Table1[[#This Row],[Weapon]],J:J,Table1[[#This Row],[Gender]])</f>
        <v>4</v>
      </c>
      <c r="E226" s="22">
        <v>44346</v>
      </c>
      <c r="F226" s="23" t="s">
        <v>385</v>
      </c>
      <c r="G226" s="10" t="s">
        <v>284</v>
      </c>
      <c r="H226" s="19" t="s">
        <v>315</v>
      </c>
      <c r="I226" s="19" t="s">
        <v>288</v>
      </c>
      <c r="J226" s="15" t="str">
        <f>VLOOKUP(Table1[[#This Row],[LastName]]&amp;"."&amp;Table1[[#This Row],[FirstName]],Fencers!C:H,6,FALSE)</f>
        <v>Men</v>
      </c>
      <c r="K226" s="24" t="str">
        <f>VLOOKUP(Table1[[#This Row],[LastName]]&amp;"."&amp;Table1[[#This Row],[FirstName]],Fencers!C:G,4,FALSE)</f>
        <v>AHFC</v>
      </c>
      <c r="L226" s="28">
        <v>0</v>
      </c>
      <c r="M226" s="12">
        <f>COUNTIFS(A:A,Table1[[#This Row],[LastName]],B:B,Table1[[#This Row],[FirstName]],F:F,"S",H:H,Table1[[#This Row],[Category]],I:I,Table1[[#This Row],[Weapon]])</f>
        <v>3</v>
      </c>
      <c r="N226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26" s="17">
        <f>IF(Table1[[#This Row],[Rank]]="Cancelled",1,IF(Table1[[#This Row],[Rank]]&gt;64,0,IF(L226=0,VLOOKUP(C226,'Ranking Values'!A:C,2,FALSE),VLOOKUP(C226,'Ranking Values'!A:C,3,FALSE))))</f>
        <v>23</v>
      </c>
      <c r="P226" s="17">
        <f>IF(OR(Table1[[#This Row],[Rank]]="Cancelled",Table1[[#This Row],[Rank]]&gt;64),1,VLOOKUP(Table1[[#This Row],[GenderCount]],'Ranking Values'!E:F,2,FALSE))</f>
        <v>0.8</v>
      </c>
      <c r="Q226" s="18">
        <f>Table1[[#This Row],[Ranking.Points]]*Table1[[#This Row],[Mulitplier]]*Table1[[#This Row],[NI.Mult]]</f>
        <v>18.400000000000002</v>
      </c>
    </row>
    <row r="227" spans="1:17" x14ac:dyDescent="0.25">
      <c r="A227" s="19" t="s">
        <v>126</v>
      </c>
      <c r="B227" s="19" t="s">
        <v>48</v>
      </c>
      <c r="C227" s="20">
        <v>3</v>
      </c>
      <c r="D227" s="12">
        <f>COUNTIFS(E:E,Table1[[#This Row],[EventDate]],G:G,Table1[[#This Row],[EventName]],H:H,Table1[[#This Row],[Category]],I:I,Table1[[#This Row],[Weapon]],J:J,Table1[[#This Row],[Gender]])</f>
        <v>4</v>
      </c>
      <c r="E227" s="22">
        <v>44346</v>
      </c>
      <c r="F227" s="23" t="s">
        <v>385</v>
      </c>
      <c r="G227" s="10" t="s">
        <v>284</v>
      </c>
      <c r="H227" s="19" t="s">
        <v>315</v>
      </c>
      <c r="I227" s="19" t="s">
        <v>288</v>
      </c>
      <c r="J227" s="15" t="str">
        <f>VLOOKUP(Table1[[#This Row],[LastName]]&amp;"."&amp;Table1[[#This Row],[FirstName]],Fencers!C:H,6,FALSE)</f>
        <v>Men</v>
      </c>
      <c r="K227" s="24" t="str">
        <f>VLOOKUP(Table1[[#This Row],[LastName]]&amp;"."&amp;Table1[[#This Row],[FirstName]],Fencers!C:G,4,FALSE)</f>
        <v>ASC</v>
      </c>
      <c r="L227" s="28">
        <v>0</v>
      </c>
      <c r="M227" s="12">
        <f>COUNTIFS(A:A,Table1[[#This Row],[LastName]],B:B,Table1[[#This Row],[FirstName]],F:F,"S",H:H,Table1[[#This Row],[Category]],I:I,Table1[[#This Row],[Weapon]])</f>
        <v>3</v>
      </c>
      <c r="N227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27" s="17">
        <f>IF(Table1[[#This Row],[Rank]]="Cancelled",1,IF(Table1[[#This Row],[Rank]]&gt;64,0,IF(L227=0,VLOOKUP(C227,'Ranking Values'!A:C,2,FALSE),VLOOKUP(C227,'Ranking Values'!A:C,3,FALSE))))</f>
        <v>18</v>
      </c>
      <c r="P227" s="17">
        <f>IF(OR(Table1[[#This Row],[Rank]]="Cancelled",Table1[[#This Row],[Rank]]&gt;64),1,VLOOKUP(Table1[[#This Row],[GenderCount]],'Ranking Values'!E:F,2,FALSE))</f>
        <v>0.8</v>
      </c>
      <c r="Q227" s="18">
        <f>Table1[[#This Row],[Ranking.Points]]*Table1[[#This Row],[Mulitplier]]*Table1[[#This Row],[NI.Mult]]</f>
        <v>14.4</v>
      </c>
    </row>
    <row r="228" spans="1:17" x14ac:dyDescent="0.25">
      <c r="A228" s="19" t="s">
        <v>30</v>
      </c>
      <c r="B228" s="19" t="s">
        <v>45</v>
      </c>
      <c r="C228" s="20">
        <v>3</v>
      </c>
      <c r="D228" s="12">
        <f>COUNTIFS(E:E,Table1[[#This Row],[EventDate]],G:G,Table1[[#This Row],[EventName]],H:H,Table1[[#This Row],[Category]],I:I,Table1[[#This Row],[Weapon]],J:J,Table1[[#This Row],[Gender]])</f>
        <v>4</v>
      </c>
      <c r="E228" s="22">
        <v>44346</v>
      </c>
      <c r="F228" s="23" t="s">
        <v>385</v>
      </c>
      <c r="G228" s="10" t="s">
        <v>284</v>
      </c>
      <c r="H228" s="19" t="s">
        <v>315</v>
      </c>
      <c r="I228" s="19" t="s">
        <v>288</v>
      </c>
      <c r="J228" s="15" t="str">
        <f>VLOOKUP(Table1[[#This Row],[LastName]]&amp;"."&amp;Table1[[#This Row],[FirstName]],Fencers!C:H,6,FALSE)</f>
        <v>Men</v>
      </c>
      <c r="K228" s="24" t="str">
        <f>VLOOKUP(Table1[[#This Row],[LastName]]&amp;"."&amp;Table1[[#This Row],[FirstName]],Fencers!C:G,4,FALSE)</f>
        <v>AHFC</v>
      </c>
      <c r="L228" s="28">
        <v>0</v>
      </c>
      <c r="M228" s="12">
        <f>COUNTIFS(A:A,Table1[[#This Row],[LastName]],B:B,Table1[[#This Row],[FirstName]],F:F,"S",H:H,Table1[[#This Row],[Category]],I:I,Table1[[#This Row],[Weapon]])</f>
        <v>5</v>
      </c>
      <c r="N228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28" s="17">
        <f>IF(Table1[[#This Row],[Rank]]="Cancelled",1,IF(Table1[[#This Row],[Rank]]&gt;64,0,IF(L228=0,VLOOKUP(C228,'Ranking Values'!A:C,2,FALSE),VLOOKUP(C228,'Ranking Values'!A:C,3,FALSE))))</f>
        <v>18</v>
      </c>
      <c r="P228" s="17">
        <f>IF(OR(Table1[[#This Row],[Rank]]="Cancelled",Table1[[#This Row],[Rank]]&gt;64),1,VLOOKUP(Table1[[#This Row],[GenderCount]],'Ranking Values'!E:F,2,FALSE))</f>
        <v>0.8</v>
      </c>
      <c r="Q228" s="18">
        <f>Table1[[#This Row],[Ranking.Points]]*Table1[[#This Row],[Mulitplier]]*Table1[[#This Row],[NI.Mult]]</f>
        <v>14.4</v>
      </c>
    </row>
    <row r="229" spans="1:17" x14ac:dyDescent="0.25">
      <c r="A229" s="19" t="s">
        <v>108</v>
      </c>
      <c r="B229" s="19" t="s">
        <v>115</v>
      </c>
      <c r="C229" s="20">
        <v>5</v>
      </c>
      <c r="D229" s="12">
        <f>COUNTIFS(E:E,Table1[[#This Row],[EventDate]],G:G,Table1[[#This Row],[EventName]],H:H,Table1[[#This Row],[Category]],I:I,Table1[[#This Row],[Weapon]],J:J,Table1[[#This Row],[Gender]])</f>
        <v>1</v>
      </c>
      <c r="E229" s="22">
        <v>44346</v>
      </c>
      <c r="F229" s="23" t="s">
        <v>385</v>
      </c>
      <c r="G229" s="10" t="s">
        <v>284</v>
      </c>
      <c r="H229" s="19" t="s">
        <v>315</v>
      </c>
      <c r="I229" s="19" t="s">
        <v>288</v>
      </c>
      <c r="J229" s="15" t="str">
        <f>VLOOKUP(Table1[[#This Row],[LastName]]&amp;"."&amp;Table1[[#This Row],[FirstName]],Fencers!C:H,6,FALSE)</f>
        <v>Women</v>
      </c>
      <c r="K229" s="24" t="str">
        <f>VLOOKUP(Table1[[#This Row],[LastName]]&amp;"."&amp;Table1[[#This Row],[FirstName]],Fencers!C:G,4,FALSE)</f>
        <v>ASC</v>
      </c>
      <c r="L229" s="28">
        <v>0</v>
      </c>
      <c r="M229" s="12">
        <f>COUNTIFS(A:A,Table1[[#This Row],[LastName]],B:B,Table1[[#This Row],[FirstName]],F:F,"S",H:H,Table1[[#This Row],[Category]],I:I,Table1[[#This Row],[Weapon]])</f>
        <v>5</v>
      </c>
      <c r="N229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29" s="17">
        <f>IF(Table1[[#This Row],[Rank]]="Cancelled",1,IF(Table1[[#This Row],[Rank]]&gt;64,0,IF(L229=0,VLOOKUP(C229,'Ranking Values'!A:C,2,FALSE),VLOOKUP(C229,'Ranking Values'!A:C,3,FALSE))))</f>
        <v>12</v>
      </c>
      <c r="P229" s="17">
        <f>IF(OR(Table1[[#This Row],[Rank]]="Cancelled",Table1[[#This Row],[Rank]]&gt;64),1,VLOOKUP(Table1[[#This Row],[GenderCount]],'Ranking Values'!E:F,2,FALSE))</f>
        <v>0.2</v>
      </c>
      <c r="Q229" s="18">
        <f>Table1[[#This Row],[Ranking.Points]]*Table1[[#This Row],[Mulitplier]]*Table1[[#This Row],[NI.Mult]]</f>
        <v>2.4000000000000004</v>
      </c>
    </row>
    <row r="230" spans="1:17" x14ac:dyDescent="0.25">
      <c r="A230" s="19" t="s">
        <v>304</v>
      </c>
      <c r="B230" s="19" t="s">
        <v>305</v>
      </c>
      <c r="C230" s="20">
        <v>3</v>
      </c>
      <c r="D230" s="12">
        <v>20</v>
      </c>
      <c r="E230" s="22">
        <v>44359</v>
      </c>
      <c r="F230" s="23" t="s">
        <v>386</v>
      </c>
      <c r="G230" s="10" t="s">
        <v>395</v>
      </c>
      <c r="H230" s="19" t="s">
        <v>306</v>
      </c>
      <c r="I230" s="19" t="s">
        <v>288</v>
      </c>
      <c r="J230" s="15" t="str">
        <f>VLOOKUP(Table1[[#This Row],[LastName]]&amp;"."&amp;Table1[[#This Row],[FirstName]],Fencers!C:H,6,FALSE)</f>
        <v>Women</v>
      </c>
      <c r="K230" s="24" t="str">
        <f>VLOOKUP(Table1[[#This Row],[LastName]]&amp;"."&amp;Table1[[#This Row],[FirstName]],Fencers!C:G,4,FALSE)</f>
        <v>ASC</v>
      </c>
      <c r="L230" s="28">
        <v>1</v>
      </c>
      <c r="M230" s="12">
        <f>COUNTIFS(A:A,Table1[[#This Row],[LastName]],B:B,Table1[[#This Row],[FirstName]],F:F,"S",H:H,Table1[[#This Row],[Category]],I:I,Table1[[#This Row],[Weapon]])</f>
        <v>0</v>
      </c>
      <c r="N230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230" s="17">
        <f>IF(Table1[[#This Row],[Rank]]="Cancelled",1,IF(Table1[[#This Row],[Rank]]&gt;64,0,IF(L230=0,VLOOKUP(C230,'Ranking Values'!A:C,2,FALSE),VLOOKUP(C230,'Ranking Values'!A:C,3,FALSE))))</f>
        <v>20</v>
      </c>
      <c r="P230" s="17">
        <f>IF(OR(Table1[[#This Row],[Rank]]="Cancelled",Table1[[#This Row],[Rank]]&gt;64),1,VLOOKUP(Table1[[#This Row],[GenderCount]],'Ranking Values'!E:F,2,FALSE))</f>
        <v>1.2</v>
      </c>
      <c r="Q230" s="18">
        <f>Table1[[#This Row],[Ranking.Points]]*Table1[[#This Row],[Mulitplier]]*Table1[[#This Row],[NI.Mult]]</f>
        <v>0</v>
      </c>
    </row>
    <row r="231" spans="1:17" x14ac:dyDescent="0.25">
      <c r="A231" s="19" t="s">
        <v>61</v>
      </c>
      <c r="B231" s="19" t="s">
        <v>64</v>
      </c>
      <c r="C231" s="20">
        <v>12</v>
      </c>
      <c r="D231" s="12">
        <v>20</v>
      </c>
      <c r="E231" s="22">
        <v>44359</v>
      </c>
      <c r="F231" s="23" t="s">
        <v>386</v>
      </c>
      <c r="G231" s="10" t="s">
        <v>395</v>
      </c>
      <c r="H231" s="19" t="s">
        <v>306</v>
      </c>
      <c r="I231" s="19" t="s">
        <v>288</v>
      </c>
      <c r="J231" s="15" t="str">
        <f>VLOOKUP(Table1[[#This Row],[LastName]]&amp;"."&amp;Table1[[#This Row],[FirstName]],Fencers!C:H,6,FALSE)</f>
        <v>Women</v>
      </c>
      <c r="K231" s="24" t="str">
        <f>VLOOKUP(Table1[[#This Row],[LastName]]&amp;"."&amp;Table1[[#This Row],[FirstName]],Fencers!C:G,4,FALSE)</f>
        <v>CSFC</v>
      </c>
      <c r="L231" s="28">
        <v>1</v>
      </c>
      <c r="M231" s="12">
        <f>COUNTIFS(A:A,Table1[[#This Row],[LastName]],B:B,Table1[[#This Row],[FirstName]],F:F,"S",H:H,Table1[[#This Row],[Category]],I:I,Table1[[#This Row],[Weapon]])</f>
        <v>5</v>
      </c>
      <c r="N231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31" s="17">
        <f>IF(Table1[[#This Row],[Rank]]="Cancelled",1,IF(Table1[[#This Row],[Rank]]&gt;64,0,IF(L231=0,VLOOKUP(C231,'Ranking Values'!A:C,2,FALSE),VLOOKUP(C231,'Ranking Values'!A:C,3,FALSE))))</f>
        <v>8</v>
      </c>
      <c r="P231" s="17">
        <f>IF(OR(Table1[[#This Row],[Rank]]="Cancelled",Table1[[#This Row],[Rank]]&gt;64),1,VLOOKUP(Table1[[#This Row],[GenderCount]],'Ranking Values'!E:F,2,FALSE))</f>
        <v>1.2</v>
      </c>
      <c r="Q231" s="18">
        <f>Table1[[#This Row],[Ranking.Points]]*Table1[[#This Row],[Mulitplier]]*Table1[[#This Row],[NI.Mult]]</f>
        <v>9.6</v>
      </c>
    </row>
    <row r="232" spans="1:17" x14ac:dyDescent="0.25">
      <c r="A232" s="19" t="s">
        <v>57</v>
      </c>
      <c r="B232" s="19" t="s">
        <v>58</v>
      </c>
      <c r="C232" s="20">
        <v>15</v>
      </c>
      <c r="D232" s="12">
        <v>20</v>
      </c>
      <c r="E232" s="22">
        <v>44359</v>
      </c>
      <c r="F232" s="23" t="s">
        <v>386</v>
      </c>
      <c r="G232" s="10" t="s">
        <v>395</v>
      </c>
      <c r="H232" s="19" t="s">
        <v>306</v>
      </c>
      <c r="I232" s="19" t="s">
        <v>288</v>
      </c>
      <c r="J232" s="15" t="str">
        <f>VLOOKUP(Table1[[#This Row],[LastName]]&amp;"."&amp;Table1[[#This Row],[FirstName]],Fencers!C:H,6,FALSE)</f>
        <v>Women</v>
      </c>
      <c r="K232" s="24" t="str">
        <f>VLOOKUP(Table1[[#This Row],[LastName]]&amp;"."&amp;Table1[[#This Row],[FirstName]],Fencers!C:G,4,FALSE)</f>
        <v>AHFC</v>
      </c>
      <c r="L232" s="28">
        <v>1</v>
      </c>
      <c r="M232" s="12">
        <f>COUNTIFS(A:A,Table1[[#This Row],[LastName]],B:B,Table1[[#This Row],[FirstName]],F:F,"S",H:H,Table1[[#This Row],[Category]],I:I,Table1[[#This Row],[Weapon]])</f>
        <v>1</v>
      </c>
      <c r="N232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232" s="17">
        <f>IF(Table1[[#This Row],[Rank]]="Cancelled",1,IF(Table1[[#This Row],[Rank]]&gt;64,0,IF(L232=0,VLOOKUP(C232,'Ranking Values'!A:C,2,FALSE),VLOOKUP(C232,'Ranking Values'!A:C,3,FALSE))))</f>
        <v>8</v>
      </c>
      <c r="P232" s="17">
        <f>IF(OR(Table1[[#This Row],[Rank]]="Cancelled",Table1[[#This Row],[Rank]]&gt;64),1,VLOOKUP(Table1[[#This Row],[GenderCount]],'Ranking Values'!E:F,2,FALSE))</f>
        <v>1.2</v>
      </c>
      <c r="Q232" s="18">
        <f>Table1[[#This Row],[Ranking.Points]]*Table1[[#This Row],[Mulitplier]]*Table1[[#This Row],[NI.Mult]]</f>
        <v>0</v>
      </c>
    </row>
    <row r="233" spans="1:17" x14ac:dyDescent="0.25">
      <c r="A233" s="19" t="s">
        <v>108</v>
      </c>
      <c r="B233" s="19" t="s">
        <v>115</v>
      </c>
      <c r="C233" s="20">
        <v>20</v>
      </c>
      <c r="D233" s="12">
        <v>20</v>
      </c>
      <c r="E233" s="22">
        <v>44359</v>
      </c>
      <c r="F233" s="23" t="s">
        <v>386</v>
      </c>
      <c r="G233" s="10" t="s">
        <v>395</v>
      </c>
      <c r="H233" s="19" t="s">
        <v>306</v>
      </c>
      <c r="I233" s="19" t="s">
        <v>288</v>
      </c>
      <c r="J233" s="15" t="str">
        <f>VLOOKUP(Table1[[#This Row],[LastName]]&amp;"."&amp;Table1[[#This Row],[FirstName]],Fencers!C:H,6,FALSE)</f>
        <v>Women</v>
      </c>
      <c r="K233" s="24" t="str">
        <f>VLOOKUP(Table1[[#This Row],[LastName]]&amp;"."&amp;Table1[[#This Row],[FirstName]],Fencers!C:G,4,FALSE)</f>
        <v>ASC</v>
      </c>
      <c r="L233" s="28">
        <v>1</v>
      </c>
      <c r="M233" s="12">
        <f>COUNTIFS(A:A,Table1[[#This Row],[LastName]],B:B,Table1[[#This Row],[FirstName]],F:F,"S",H:H,Table1[[#This Row],[Category]],I:I,Table1[[#This Row],[Weapon]])</f>
        <v>6</v>
      </c>
      <c r="N233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33" s="17">
        <f>IF(Table1[[#This Row],[Rank]]="Cancelled",1,IF(Table1[[#This Row],[Rank]]&gt;64,0,IF(L233=0,VLOOKUP(C233,'Ranking Values'!A:C,2,FALSE),VLOOKUP(C233,'Ranking Values'!A:C,3,FALSE))))</f>
        <v>4</v>
      </c>
      <c r="P233" s="17">
        <f>IF(OR(Table1[[#This Row],[Rank]]="Cancelled",Table1[[#This Row],[Rank]]&gt;64),1,VLOOKUP(Table1[[#This Row],[GenderCount]],'Ranking Values'!E:F,2,FALSE))</f>
        <v>1.2</v>
      </c>
      <c r="Q233" s="18">
        <f>Table1[[#This Row],[Ranking.Points]]*Table1[[#This Row],[Mulitplier]]*Table1[[#This Row],[NI.Mult]]</f>
        <v>4.8</v>
      </c>
    </row>
    <row r="234" spans="1:17" x14ac:dyDescent="0.25">
      <c r="A234" s="19" t="s">
        <v>61</v>
      </c>
      <c r="B234" s="19" t="s">
        <v>62</v>
      </c>
      <c r="C234" s="20">
        <v>7</v>
      </c>
      <c r="D234" s="12">
        <v>25</v>
      </c>
      <c r="E234" s="22">
        <v>44359</v>
      </c>
      <c r="F234" s="23" t="s">
        <v>386</v>
      </c>
      <c r="G234" s="10" t="s">
        <v>395</v>
      </c>
      <c r="H234" s="19" t="s">
        <v>306</v>
      </c>
      <c r="I234" s="19" t="s">
        <v>286</v>
      </c>
      <c r="J234" s="15" t="str">
        <f>VLOOKUP(Table1[[#This Row],[LastName]]&amp;"."&amp;Table1[[#This Row],[FirstName]],Fencers!C:H,6,FALSE)</f>
        <v>Men</v>
      </c>
      <c r="K234" s="24" t="str">
        <f>VLOOKUP(Table1[[#This Row],[LastName]]&amp;"."&amp;Table1[[#This Row],[FirstName]],Fencers!C:G,4,FALSE)</f>
        <v>CSFC</v>
      </c>
      <c r="L234" s="28">
        <v>1</v>
      </c>
      <c r="M234" s="12">
        <f>COUNTIFS(A:A,Table1[[#This Row],[LastName]],B:B,Table1[[#This Row],[FirstName]],F:F,"S",H:H,Table1[[#This Row],[Category]],I:I,Table1[[#This Row],[Weapon]])</f>
        <v>5</v>
      </c>
      <c r="N234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34" s="17">
        <f>IF(Table1[[#This Row],[Rank]]="Cancelled",1,IF(Table1[[#This Row],[Rank]]&gt;64,0,IF(L234=0,VLOOKUP(C234,'Ranking Values'!A:C,2,FALSE),VLOOKUP(C234,'Ranking Values'!A:C,3,FALSE))))</f>
        <v>14</v>
      </c>
      <c r="P234" s="17">
        <f>IF(OR(Table1[[#This Row],[Rank]]="Cancelled",Table1[[#This Row],[Rank]]&gt;64),1,VLOOKUP(Table1[[#This Row],[GenderCount]],'Ranking Values'!E:F,2,FALSE))</f>
        <v>1.2</v>
      </c>
      <c r="Q234" s="18">
        <f>Table1[[#This Row],[Ranking.Points]]*Table1[[#This Row],[Mulitplier]]*Table1[[#This Row],[NI.Mult]]</f>
        <v>16.8</v>
      </c>
    </row>
    <row r="235" spans="1:17" x14ac:dyDescent="0.25">
      <c r="A235" s="19" t="s">
        <v>362</v>
      </c>
      <c r="B235" s="19" t="s">
        <v>363</v>
      </c>
      <c r="C235" s="20">
        <v>11</v>
      </c>
      <c r="D235" s="12">
        <v>25</v>
      </c>
      <c r="E235" s="22">
        <v>44359</v>
      </c>
      <c r="F235" s="23" t="s">
        <v>386</v>
      </c>
      <c r="G235" s="10" t="s">
        <v>395</v>
      </c>
      <c r="H235" s="19" t="s">
        <v>306</v>
      </c>
      <c r="I235" s="19" t="s">
        <v>286</v>
      </c>
      <c r="J235" s="15" t="str">
        <f>VLOOKUP(Table1[[#This Row],[LastName]]&amp;"."&amp;Table1[[#This Row],[FirstName]],Fencers!C:H,6,FALSE)</f>
        <v>Men</v>
      </c>
      <c r="K235" s="24" t="str">
        <f>VLOOKUP(Table1[[#This Row],[LastName]]&amp;"."&amp;Table1[[#This Row],[FirstName]],Fencers!C:G,4,FALSE)</f>
        <v>ASC</v>
      </c>
      <c r="L235" s="28">
        <v>1</v>
      </c>
      <c r="M235" s="12">
        <f>COUNTIFS(A:A,Table1[[#This Row],[LastName]],B:B,Table1[[#This Row],[FirstName]],F:F,"S",H:H,Table1[[#This Row],[Category]],I:I,Table1[[#This Row],[Weapon]])</f>
        <v>2</v>
      </c>
      <c r="N235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235" s="17">
        <f>IF(Table1[[#This Row],[Rank]]="Cancelled",1,IF(Table1[[#This Row],[Rank]]&gt;64,0,IF(L235=0,VLOOKUP(C235,'Ranking Values'!A:C,2,FALSE),VLOOKUP(C235,'Ranking Values'!A:C,3,FALSE))))</f>
        <v>8</v>
      </c>
      <c r="P235" s="17">
        <f>IF(OR(Table1[[#This Row],[Rank]]="Cancelled",Table1[[#This Row],[Rank]]&gt;64),1,VLOOKUP(Table1[[#This Row],[GenderCount]],'Ranking Values'!E:F,2,FALSE))</f>
        <v>1.2</v>
      </c>
      <c r="Q235" s="18">
        <f>Table1[[#This Row],[Ranking.Points]]*Table1[[#This Row],[Mulitplier]]*Table1[[#This Row],[NI.Mult]]</f>
        <v>0</v>
      </c>
    </row>
    <row r="236" spans="1:17" x14ac:dyDescent="0.25">
      <c r="A236" s="19" t="s">
        <v>226</v>
      </c>
      <c r="B236" s="19" t="s">
        <v>139</v>
      </c>
      <c r="C236" s="20">
        <v>23</v>
      </c>
      <c r="D236" s="12">
        <v>25</v>
      </c>
      <c r="E236" s="22">
        <v>44359</v>
      </c>
      <c r="F236" s="23" t="s">
        <v>386</v>
      </c>
      <c r="G236" s="10" t="s">
        <v>395</v>
      </c>
      <c r="H236" s="19" t="s">
        <v>306</v>
      </c>
      <c r="I236" s="19" t="s">
        <v>286</v>
      </c>
      <c r="J236" s="15" t="str">
        <f>VLOOKUP(Table1[[#This Row],[LastName]]&amp;"."&amp;Table1[[#This Row],[FirstName]],Fencers!C:H,6,FALSE)</f>
        <v>Men</v>
      </c>
      <c r="K236" s="24" t="str">
        <f>VLOOKUP(Table1[[#This Row],[LastName]]&amp;"."&amp;Table1[[#This Row],[FirstName]],Fencers!C:G,4,FALSE)</f>
        <v>ASC</v>
      </c>
      <c r="L236" s="28">
        <v>1</v>
      </c>
      <c r="M236" s="12">
        <f>COUNTIFS(A:A,Table1[[#This Row],[LastName]],B:B,Table1[[#This Row],[FirstName]],F:F,"S",H:H,Table1[[#This Row],[Category]],I:I,Table1[[#This Row],[Weapon]])</f>
        <v>0</v>
      </c>
      <c r="N236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236" s="17">
        <f>IF(Table1[[#This Row],[Rank]]="Cancelled",1,IF(Table1[[#This Row],[Rank]]&gt;64,0,IF(L236=0,VLOOKUP(C236,'Ranking Values'!A:C,2,FALSE),VLOOKUP(C236,'Ranking Values'!A:C,3,FALSE))))</f>
        <v>4</v>
      </c>
      <c r="P236" s="17">
        <f>IF(OR(Table1[[#This Row],[Rank]]="Cancelled",Table1[[#This Row],[Rank]]&gt;64),1,VLOOKUP(Table1[[#This Row],[GenderCount]],'Ranking Values'!E:F,2,FALSE))</f>
        <v>1.2</v>
      </c>
      <c r="Q236" s="18">
        <f>Table1[[#This Row],[Ranking.Points]]*Table1[[#This Row],[Mulitplier]]*Table1[[#This Row],[NI.Mult]]</f>
        <v>0</v>
      </c>
    </row>
    <row r="237" spans="1:17" x14ac:dyDescent="0.25">
      <c r="A237" s="19" t="s">
        <v>90</v>
      </c>
      <c r="B237" s="19" t="s">
        <v>91</v>
      </c>
      <c r="C237" s="20">
        <v>24</v>
      </c>
      <c r="D237" s="12">
        <v>25</v>
      </c>
      <c r="E237" s="22">
        <v>44359</v>
      </c>
      <c r="F237" s="23" t="s">
        <v>386</v>
      </c>
      <c r="G237" s="10" t="s">
        <v>395</v>
      </c>
      <c r="H237" s="19" t="s">
        <v>306</v>
      </c>
      <c r="I237" s="19" t="s">
        <v>286</v>
      </c>
      <c r="J237" s="15" t="str">
        <f>VLOOKUP(Table1[[#This Row],[LastName]]&amp;"."&amp;Table1[[#This Row],[FirstName]],Fencers!C:H,6,FALSE)</f>
        <v>Men</v>
      </c>
      <c r="K237" s="24" t="str">
        <f>VLOOKUP(Table1[[#This Row],[LastName]]&amp;"."&amp;Table1[[#This Row],[FirstName]],Fencers!C:G,4,FALSE)</f>
        <v>TPFC</v>
      </c>
      <c r="L237" s="28">
        <v>1</v>
      </c>
      <c r="M237" s="12">
        <f>COUNTIFS(A:A,Table1[[#This Row],[LastName]],B:B,Table1[[#This Row],[FirstName]],F:F,"S",H:H,Table1[[#This Row],[Category]],I:I,Table1[[#This Row],[Weapon]])</f>
        <v>2</v>
      </c>
      <c r="N237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237" s="17">
        <f>IF(Table1[[#This Row],[Rank]]="Cancelled",1,IF(Table1[[#This Row],[Rank]]&gt;64,0,IF(L237=0,VLOOKUP(C237,'Ranking Values'!A:C,2,FALSE),VLOOKUP(C237,'Ranking Values'!A:C,3,FALSE))))</f>
        <v>4</v>
      </c>
      <c r="P237" s="17">
        <f>IF(OR(Table1[[#This Row],[Rank]]="Cancelled",Table1[[#This Row],[Rank]]&gt;64),1,VLOOKUP(Table1[[#This Row],[GenderCount]],'Ranking Values'!E:F,2,FALSE))</f>
        <v>1.2</v>
      </c>
      <c r="Q237" s="18">
        <f>Table1[[#This Row],[Ranking.Points]]*Table1[[#This Row],[Mulitplier]]*Table1[[#This Row],[NI.Mult]]</f>
        <v>0</v>
      </c>
    </row>
    <row r="238" spans="1:17" x14ac:dyDescent="0.25">
      <c r="A238" s="19" t="s">
        <v>61</v>
      </c>
      <c r="B238" s="19" t="s">
        <v>63</v>
      </c>
      <c r="C238" s="20">
        <v>2</v>
      </c>
      <c r="D238" s="12">
        <v>16</v>
      </c>
      <c r="E238" s="22">
        <v>44359</v>
      </c>
      <c r="F238" s="23" t="s">
        <v>386</v>
      </c>
      <c r="G238" s="10" t="s">
        <v>395</v>
      </c>
      <c r="H238" s="19" t="s">
        <v>315</v>
      </c>
      <c r="I238" s="19" t="s">
        <v>288</v>
      </c>
      <c r="J238" s="15" t="str">
        <f>VLOOKUP(Table1[[#This Row],[LastName]]&amp;"."&amp;Table1[[#This Row],[FirstName]],Fencers!C:H,6,FALSE)</f>
        <v>Men</v>
      </c>
      <c r="K238" s="24" t="str">
        <f>VLOOKUP(Table1[[#This Row],[LastName]]&amp;"."&amp;Table1[[#This Row],[FirstName]],Fencers!C:G,4,FALSE)</f>
        <v>CSFC</v>
      </c>
      <c r="L238" s="28">
        <v>1</v>
      </c>
      <c r="M238" s="12">
        <f>COUNTIFS(A:A,Table1[[#This Row],[LastName]],B:B,Table1[[#This Row],[FirstName]],F:F,"S",H:H,Table1[[#This Row],[Category]],I:I,Table1[[#This Row],[Weapon]])</f>
        <v>6</v>
      </c>
      <c r="N238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38" s="17">
        <f>IF(Table1[[#This Row],[Rank]]="Cancelled",1,IF(Table1[[#This Row],[Rank]]&gt;64,0,IF(L238=0,VLOOKUP(C238,'Ranking Values'!A:C,2,FALSE),VLOOKUP(C238,'Ranking Values'!A:C,3,FALSE))))</f>
        <v>26</v>
      </c>
      <c r="P238" s="17">
        <f>IF(OR(Table1[[#This Row],[Rank]]="Cancelled",Table1[[#This Row],[Rank]]&gt;64),1,VLOOKUP(Table1[[#This Row],[GenderCount]],'Ranking Values'!E:F,2,FALSE))</f>
        <v>1</v>
      </c>
      <c r="Q238" s="18">
        <f>Table1[[#This Row],[Ranking.Points]]*Table1[[#This Row],[Mulitplier]]*Table1[[#This Row],[NI.Mult]]</f>
        <v>26</v>
      </c>
    </row>
    <row r="239" spans="1:17" x14ac:dyDescent="0.25">
      <c r="A239" s="19" t="s">
        <v>330</v>
      </c>
      <c r="B239" s="19" t="s">
        <v>319</v>
      </c>
      <c r="C239" s="20">
        <v>3</v>
      </c>
      <c r="D239" s="12">
        <v>16</v>
      </c>
      <c r="E239" s="22">
        <v>44359</v>
      </c>
      <c r="F239" s="23" t="s">
        <v>386</v>
      </c>
      <c r="G239" s="10" t="s">
        <v>395</v>
      </c>
      <c r="H239" s="19" t="s">
        <v>315</v>
      </c>
      <c r="I239" s="19" t="s">
        <v>288</v>
      </c>
      <c r="J239" s="15" t="str">
        <f>VLOOKUP(Table1[[#This Row],[LastName]]&amp;"."&amp;Table1[[#This Row],[FirstName]],Fencers!C:H,6,FALSE)</f>
        <v>Men</v>
      </c>
      <c r="K239" s="24" t="str">
        <f>VLOOKUP(Table1[[#This Row],[LastName]]&amp;"."&amp;Table1[[#This Row],[FirstName]],Fencers!C:G,4,FALSE)</f>
        <v>ASC</v>
      </c>
      <c r="L239" s="28">
        <v>1</v>
      </c>
      <c r="M239" s="12">
        <f>COUNTIFS(A:A,Table1[[#This Row],[LastName]],B:B,Table1[[#This Row],[FirstName]],F:F,"S",H:H,Table1[[#This Row],[Category]],I:I,Table1[[#This Row],[Weapon]])</f>
        <v>1</v>
      </c>
      <c r="N239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239" s="17">
        <f>IF(Table1[[#This Row],[Rank]]="Cancelled",1,IF(Table1[[#This Row],[Rank]]&gt;64,0,IF(L239=0,VLOOKUP(C239,'Ranking Values'!A:C,2,FALSE),VLOOKUP(C239,'Ranking Values'!A:C,3,FALSE))))</f>
        <v>20</v>
      </c>
      <c r="P239" s="17">
        <f>IF(OR(Table1[[#This Row],[Rank]]="Cancelled",Table1[[#This Row],[Rank]]&gt;64),1,VLOOKUP(Table1[[#This Row],[GenderCount]],'Ranking Values'!E:F,2,FALSE))</f>
        <v>1</v>
      </c>
      <c r="Q239" s="18">
        <f>Table1[[#This Row],[Ranking.Points]]*Table1[[#This Row],[Mulitplier]]*Table1[[#This Row],[NI.Mult]]</f>
        <v>0</v>
      </c>
    </row>
    <row r="240" spans="1:17" x14ac:dyDescent="0.25">
      <c r="A240" s="19" t="s">
        <v>30</v>
      </c>
      <c r="B240" s="19" t="s">
        <v>45</v>
      </c>
      <c r="C240" s="20">
        <v>7</v>
      </c>
      <c r="D240" s="12">
        <v>16</v>
      </c>
      <c r="E240" s="22">
        <v>44359</v>
      </c>
      <c r="F240" s="23" t="s">
        <v>386</v>
      </c>
      <c r="G240" s="10" t="s">
        <v>395</v>
      </c>
      <c r="H240" s="19" t="s">
        <v>315</v>
      </c>
      <c r="I240" s="19" t="s">
        <v>288</v>
      </c>
      <c r="J240" s="15" t="str">
        <f>VLOOKUP(Table1[[#This Row],[LastName]]&amp;"."&amp;Table1[[#This Row],[FirstName]],Fencers!C:H,6,FALSE)</f>
        <v>Men</v>
      </c>
      <c r="K240" s="24" t="str">
        <f>VLOOKUP(Table1[[#This Row],[LastName]]&amp;"."&amp;Table1[[#This Row],[FirstName]],Fencers!C:G,4,FALSE)</f>
        <v>AHFC</v>
      </c>
      <c r="L240" s="28">
        <v>1</v>
      </c>
      <c r="M240" s="12">
        <f>COUNTIFS(A:A,Table1[[#This Row],[LastName]],B:B,Table1[[#This Row],[FirstName]],F:F,"S",H:H,Table1[[#This Row],[Category]],I:I,Table1[[#This Row],[Weapon]])</f>
        <v>5</v>
      </c>
      <c r="N240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40" s="17">
        <f>IF(Table1[[#This Row],[Rank]]="Cancelled",1,IF(Table1[[#This Row],[Rank]]&gt;64,0,IF(L240=0,VLOOKUP(C240,'Ranking Values'!A:C,2,FALSE),VLOOKUP(C240,'Ranking Values'!A:C,3,FALSE))))</f>
        <v>14</v>
      </c>
      <c r="P240" s="17">
        <f>IF(OR(Table1[[#This Row],[Rank]]="Cancelled",Table1[[#This Row],[Rank]]&gt;64),1,VLOOKUP(Table1[[#This Row],[GenderCount]],'Ranking Values'!E:F,2,FALSE))</f>
        <v>1</v>
      </c>
      <c r="Q240" s="18">
        <f>Table1[[#This Row],[Ranking.Points]]*Table1[[#This Row],[Mulitplier]]*Table1[[#This Row],[NI.Mult]]</f>
        <v>14</v>
      </c>
    </row>
    <row r="241" spans="1:17" x14ac:dyDescent="0.25">
      <c r="A241" s="19" t="s">
        <v>153</v>
      </c>
      <c r="B241" s="19" t="s">
        <v>157</v>
      </c>
      <c r="C241" s="20">
        <v>16</v>
      </c>
      <c r="D241" s="12">
        <v>16</v>
      </c>
      <c r="E241" s="22">
        <v>44359</v>
      </c>
      <c r="F241" s="23" t="s">
        <v>386</v>
      </c>
      <c r="G241" s="10" t="s">
        <v>395</v>
      </c>
      <c r="H241" s="19" t="s">
        <v>315</v>
      </c>
      <c r="I241" s="19" t="s">
        <v>288</v>
      </c>
      <c r="J241" s="15" t="str">
        <f>VLOOKUP(Table1[[#This Row],[LastName]]&amp;"."&amp;Table1[[#This Row],[FirstName]],Fencers!C:H,6,FALSE)</f>
        <v>Men</v>
      </c>
      <c r="K241" s="24" t="str">
        <f>VLOOKUP(Table1[[#This Row],[LastName]]&amp;"."&amp;Table1[[#This Row],[FirstName]],Fencers!C:G,4,FALSE)</f>
        <v>TPFC</v>
      </c>
      <c r="L241" s="28">
        <v>1</v>
      </c>
      <c r="M241" s="12">
        <f>COUNTIFS(A:A,Table1[[#This Row],[LastName]],B:B,Table1[[#This Row],[FirstName]],F:F,"S",H:H,Table1[[#This Row],[Category]],I:I,Table1[[#This Row],[Weapon]])</f>
        <v>1</v>
      </c>
      <c r="N241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241" s="17">
        <f>IF(Table1[[#This Row],[Rank]]="Cancelled",1,IF(Table1[[#This Row],[Rank]]&gt;64,0,IF(L241=0,VLOOKUP(C241,'Ranking Values'!A:C,2,FALSE),VLOOKUP(C241,'Ranking Values'!A:C,3,FALSE))))</f>
        <v>8</v>
      </c>
      <c r="P241" s="17">
        <f>IF(OR(Table1[[#This Row],[Rank]]="Cancelled",Table1[[#This Row],[Rank]]&gt;64),1,VLOOKUP(Table1[[#This Row],[GenderCount]],'Ranking Values'!E:F,2,FALSE))</f>
        <v>1</v>
      </c>
      <c r="Q241" s="18">
        <f>Table1[[#This Row],[Ranking.Points]]*Table1[[#This Row],[Mulitplier]]*Table1[[#This Row],[NI.Mult]]</f>
        <v>0</v>
      </c>
    </row>
    <row r="242" spans="1:17" x14ac:dyDescent="0.25">
      <c r="A242" s="19" t="s">
        <v>61</v>
      </c>
      <c r="B242" s="19" t="s">
        <v>64</v>
      </c>
      <c r="C242" s="20">
        <v>2</v>
      </c>
      <c r="D242" s="12">
        <v>13</v>
      </c>
      <c r="E242" s="22">
        <v>44359</v>
      </c>
      <c r="F242" s="23" t="s">
        <v>386</v>
      </c>
      <c r="G242" s="10" t="s">
        <v>395</v>
      </c>
      <c r="H242" s="19" t="s">
        <v>315</v>
      </c>
      <c r="I242" s="19" t="s">
        <v>288</v>
      </c>
      <c r="J242" s="15" t="str">
        <f>VLOOKUP(Table1[[#This Row],[LastName]]&amp;"."&amp;Table1[[#This Row],[FirstName]],Fencers!C:H,6,FALSE)</f>
        <v>Women</v>
      </c>
      <c r="K242" s="24" t="str">
        <f>VLOOKUP(Table1[[#This Row],[LastName]]&amp;"."&amp;Table1[[#This Row],[FirstName]],Fencers!C:G,4,FALSE)</f>
        <v>CSFC</v>
      </c>
      <c r="L242" s="28">
        <v>1</v>
      </c>
      <c r="M242" s="12">
        <f>COUNTIFS(A:A,Table1[[#This Row],[LastName]],B:B,Table1[[#This Row],[FirstName]],F:F,"S",H:H,Table1[[#This Row],[Category]],I:I,Table1[[#This Row],[Weapon]])</f>
        <v>5</v>
      </c>
      <c r="N242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42" s="17">
        <f>IF(Table1[[#This Row],[Rank]]="Cancelled",1,IF(Table1[[#This Row],[Rank]]&gt;64,0,IF(L242=0,VLOOKUP(C242,'Ranking Values'!A:C,2,FALSE),VLOOKUP(C242,'Ranking Values'!A:C,3,FALSE))))</f>
        <v>26</v>
      </c>
      <c r="P242" s="17">
        <f>IF(OR(Table1[[#This Row],[Rank]]="Cancelled",Table1[[#This Row],[Rank]]&gt;64),1,VLOOKUP(Table1[[#This Row],[GenderCount]],'Ranking Values'!E:F,2,FALSE))</f>
        <v>1</v>
      </c>
      <c r="Q242" s="18">
        <f>Table1[[#This Row],[Ranking.Points]]*Table1[[#This Row],[Mulitplier]]*Table1[[#This Row],[NI.Mult]]</f>
        <v>26</v>
      </c>
    </row>
    <row r="243" spans="1:17" x14ac:dyDescent="0.25">
      <c r="A243" s="19" t="s">
        <v>57</v>
      </c>
      <c r="B243" s="19" t="s">
        <v>58</v>
      </c>
      <c r="C243" s="20">
        <v>3</v>
      </c>
      <c r="D243" s="12">
        <v>13</v>
      </c>
      <c r="E243" s="22">
        <v>44359</v>
      </c>
      <c r="F243" s="23" t="s">
        <v>386</v>
      </c>
      <c r="G243" s="10" t="s">
        <v>395</v>
      </c>
      <c r="H243" s="19" t="s">
        <v>315</v>
      </c>
      <c r="I243" s="19" t="s">
        <v>288</v>
      </c>
      <c r="J243" s="15" t="str">
        <f>VLOOKUP(Table1[[#This Row],[LastName]]&amp;"."&amp;Table1[[#This Row],[FirstName]],Fencers!C:H,6,FALSE)</f>
        <v>Women</v>
      </c>
      <c r="K243" s="24" t="str">
        <f>VLOOKUP(Table1[[#This Row],[LastName]]&amp;"."&amp;Table1[[#This Row],[FirstName]],Fencers!C:G,4,FALSE)</f>
        <v>AHFC</v>
      </c>
      <c r="L243" s="28">
        <v>1</v>
      </c>
      <c r="M243" s="12">
        <f>COUNTIFS(A:A,Table1[[#This Row],[LastName]],B:B,Table1[[#This Row],[FirstName]],F:F,"S",H:H,Table1[[#This Row],[Category]],I:I,Table1[[#This Row],[Weapon]])</f>
        <v>1</v>
      </c>
      <c r="N243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243" s="17">
        <f>IF(Table1[[#This Row],[Rank]]="Cancelled",1,IF(Table1[[#This Row],[Rank]]&gt;64,0,IF(L243=0,VLOOKUP(C243,'Ranking Values'!A:C,2,FALSE),VLOOKUP(C243,'Ranking Values'!A:C,3,FALSE))))</f>
        <v>20</v>
      </c>
      <c r="P243" s="17">
        <f>IF(OR(Table1[[#This Row],[Rank]]="Cancelled",Table1[[#This Row],[Rank]]&gt;64),1,VLOOKUP(Table1[[#This Row],[GenderCount]],'Ranking Values'!E:F,2,FALSE))</f>
        <v>1</v>
      </c>
      <c r="Q243" s="18">
        <f>Table1[[#This Row],[Ranking.Points]]*Table1[[#This Row],[Mulitplier]]*Table1[[#This Row],[NI.Mult]]</f>
        <v>0</v>
      </c>
    </row>
    <row r="244" spans="1:17" x14ac:dyDescent="0.25">
      <c r="A244" s="19" t="s">
        <v>29</v>
      </c>
      <c r="B244" s="19" t="s">
        <v>44</v>
      </c>
      <c r="C244" s="20">
        <v>3</v>
      </c>
      <c r="D244" s="12">
        <v>13</v>
      </c>
      <c r="E244" s="22">
        <v>44359</v>
      </c>
      <c r="F244" s="23" t="s">
        <v>386</v>
      </c>
      <c r="G244" s="10" t="s">
        <v>395</v>
      </c>
      <c r="H244" s="19" t="s">
        <v>315</v>
      </c>
      <c r="I244" s="19" t="s">
        <v>288</v>
      </c>
      <c r="J244" s="15" t="str">
        <f>VLOOKUP(Table1[[#This Row],[LastName]]&amp;"."&amp;Table1[[#This Row],[FirstName]],Fencers!C:H,6,FALSE)</f>
        <v>Women</v>
      </c>
      <c r="K244" s="24" t="str">
        <f>VLOOKUP(Table1[[#This Row],[LastName]]&amp;"."&amp;Table1[[#This Row],[FirstName]],Fencers!C:G,4,FALSE)</f>
        <v>ASC</v>
      </c>
      <c r="L244" s="28">
        <v>1</v>
      </c>
      <c r="M244" s="12">
        <f>COUNTIFS(A:A,Table1[[#This Row],[LastName]],B:B,Table1[[#This Row],[FirstName]],F:F,"S",H:H,Table1[[#This Row],[Category]],I:I,Table1[[#This Row],[Weapon]])</f>
        <v>2</v>
      </c>
      <c r="N244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244" s="17">
        <f>IF(Table1[[#This Row],[Rank]]="Cancelled",1,IF(Table1[[#This Row],[Rank]]&gt;64,0,IF(L244=0,VLOOKUP(C244,'Ranking Values'!A:C,2,FALSE),VLOOKUP(C244,'Ranking Values'!A:C,3,FALSE))))</f>
        <v>20</v>
      </c>
      <c r="P244" s="17">
        <f>IF(OR(Table1[[#This Row],[Rank]]="Cancelled",Table1[[#This Row],[Rank]]&gt;64),1,VLOOKUP(Table1[[#This Row],[GenderCount]],'Ranking Values'!E:F,2,FALSE))</f>
        <v>1</v>
      </c>
      <c r="Q244" s="18">
        <f>Table1[[#This Row],[Ranking.Points]]*Table1[[#This Row],[Mulitplier]]*Table1[[#This Row],[NI.Mult]]</f>
        <v>0</v>
      </c>
    </row>
    <row r="245" spans="1:17" x14ac:dyDescent="0.25">
      <c r="A245" s="19" t="s">
        <v>396</v>
      </c>
      <c r="B245" s="19" t="s">
        <v>305</v>
      </c>
      <c r="C245" s="20">
        <v>6</v>
      </c>
      <c r="D245" s="12">
        <v>13</v>
      </c>
      <c r="E245" s="22">
        <v>44359</v>
      </c>
      <c r="F245" s="23" t="s">
        <v>386</v>
      </c>
      <c r="G245" s="10" t="s">
        <v>395</v>
      </c>
      <c r="H245" s="19" t="s">
        <v>315</v>
      </c>
      <c r="I245" s="19" t="s">
        <v>288</v>
      </c>
      <c r="J245" s="15" t="str">
        <f>VLOOKUP(Table1[[#This Row],[LastName]]&amp;"."&amp;Table1[[#This Row],[FirstName]],Fencers!C:H,6,FALSE)</f>
        <v>Women</v>
      </c>
      <c r="K245" s="24" t="str">
        <f>VLOOKUP(Table1[[#This Row],[LastName]]&amp;"."&amp;Table1[[#This Row],[FirstName]],Fencers!C:G,4,FALSE)</f>
        <v>ASC</v>
      </c>
      <c r="L245" s="28">
        <v>1</v>
      </c>
      <c r="M245" s="12">
        <f>COUNTIFS(A:A,Table1[[#This Row],[LastName]],B:B,Table1[[#This Row],[FirstName]],F:F,"S",H:H,Table1[[#This Row],[Category]],I:I,Table1[[#This Row],[Weapon]])</f>
        <v>0</v>
      </c>
      <c r="N245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245" s="17">
        <f>IF(Table1[[#This Row],[Rank]]="Cancelled",1,IF(Table1[[#This Row],[Rank]]&gt;64,0,IF(L245=0,VLOOKUP(C245,'Ranking Values'!A:C,2,FALSE),VLOOKUP(C245,'Ranking Values'!A:C,3,FALSE))))</f>
        <v>14</v>
      </c>
      <c r="P245" s="17">
        <f>IF(OR(Table1[[#This Row],[Rank]]="Cancelled",Table1[[#This Row],[Rank]]&gt;64),1,VLOOKUP(Table1[[#This Row],[GenderCount]],'Ranking Values'!E:F,2,FALSE))</f>
        <v>1</v>
      </c>
      <c r="Q245" s="18">
        <f>Table1[[#This Row],[Ranking.Points]]*Table1[[#This Row],[Mulitplier]]*Table1[[#This Row],[NI.Mult]]</f>
        <v>0</v>
      </c>
    </row>
    <row r="246" spans="1:17" x14ac:dyDescent="0.25">
      <c r="A246" s="19" t="s">
        <v>108</v>
      </c>
      <c r="B246" s="19" t="s">
        <v>115</v>
      </c>
      <c r="C246" s="20">
        <v>13</v>
      </c>
      <c r="D246" s="12">
        <v>13</v>
      </c>
      <c r="E246" s="22">
        <v>44359</v>
      </c>
      <c r="F246" s="23" t="s">
        <v>386</v>
      </c>
      <c r="G246" s="10" t="s">
        <v>395</v>
      </c>
      <c r="H246" s="19" t="s">
        <v>315</v>
      </c>
      <c r="I246" s="19" t="s">
        <v>288</v>
      </c>
      <c r="J246" s="15" t="str">
        <f>VLOOKUP(Table1[[#This Row],[LastName]]&amp;"."&amp;Table1[[#This Row],[FirstName]],Fencers!C:H,6,FALSE)</f>
        <v>Women</v>
      </c>
      <c r="K246" s="24" t="str">
        <f>VLOOKUP(Table1[[#This Row],[LastName]]&amp;"."&amp;Table1[[#This Row],[FirstName]],Fencers!C:G,4,FALSE)</f>
        <v>ASC</v>
      </c>
      <c r="L246" s="28">
        <v>1</v>
      </c>
      <c r="M246" s="12">
        <f>COUNTIFS(A:A,Table1[[#This Row],[LastName]],B:B,Table1[[#This Row],[FirstName]],F:F,"S",H:H,Table1[[#This Row],[Category]],I:I,Table1[[#This Row],[Weapon]])</f>
        <v>5</v>
      </c>
      <c r="N246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46" s="17">
        <f>IF(Table1[[#This Row],[Rank]]="Cancelled",1,IF(Table1[[#This Row],[Rank]]&gt;64,0,IF(L246=0,VLOOKUP(C246,'Ranking Values'!A:C,2,FALSE),VLOOKUP(C246,'Ranking Values'!A:C,3,FALSE))))</f>
        <v>8</v>
      </c>
      <c r="P246" s="17">
        <f>IF(OR(Table1[[#This Row],[Rank]]="Cancelled",Table1[[#This Row],[Rank]]&gt;64),1,VLOOKUP(Table1[[#This Row],[GenderCount]],'Ranking Values'!E:F,2,FALSE))</f>
        <v>1</v>
      </c>
      <c r="Q246" s="18">
        <f>Table1[[#This Row],[Ranking.Points]]*Table1[[#This Row],[Mulitplier]]*Table1[[#This Row],[NI.Mult]]</f>
        <v>8</v>
      </c>
    </row>
    <row r="247" spans="1:17" x14ac:dyDescent="0.25">
      <c r="A247" s="19" t="s">
        <v>330</v>
      </c>
      <c r="B247" s="19" t="s">
        <v>319</v>
      </c>
      <c r="C247" s="20">
        <v>5</v>
      </c>
      <c r="D247" s="12">
        <v>29</v>
      </c>
      <c r="E247" s="22">
        <v>44360</v>
      </c>
      <c r="F247" s="23" t="s">
        <v>386</v>
      </c>
      <c r="G247" s="10" t="s">
        <v>395</v>
      </c>
      <c r="H247" s="19" t="s">
        <v>306</v>
      </c>
      <c r="I247" s="19" t="s">
        <v>288</v>
      </c>
      <c r="J247" s="15" t="str">
        <f>VLOOKUP(Table1[[#This Row],[LastName]]&amp;"."&amp;Table1[[#This Row],[FirstName]],Fencers!C:H,6,FALSE)</f>
        <v>Men</v>
      </c>
      <c r="K247" s="24" t="str">
        <f>VLOOKUP(Table1[[#This Row],[LastName]]&amp;"."&amp;Table1[[#This Row],[FirstName]],Fencers!C:G,4,FALSE)</f>
        <v>ASC</v>
      </c>
      <c r="L247" s="28">
        <v>1</v>
      </c>
      <c r="M247" s="12">
        <f>COUNTIFS(A:A,Table1[[#This Row],[LastName]],B:B,Table1[[#This Row],[FirstName]],F:F,"S",H:H,Table1[[#This Row],[Category]],I:I,Table1[[#This Row],[Weapon]])</f>
        <v>1</v>
      </c>
      <c r="N247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247" s="17">
        <f>IF(Table1[[#This Row],[Rank]]="Cancelled",1,IF(Table1[[#This Row],[Rank]]&gt;64,0,IF(L247=0,VLOOKUP(C247,'Ranking Values'!A:C,2,FALSE),VLOOKUP(C247,'Ranking Values'!A:C,3,FALSE))))</f>
        <v>14</v>
      </c>
      <c r="P247" s="17">
        <f>IF(OR(Table1[[#This Row],[Rank]]="Cancelled",Table1[[#This Row],[Rank]]&gt;64),1,VLOOKUP(Table1[[#This Row],[GenderCount]],'Ranking Values'!E:F,2,FALSE))</f>
        <v>1.2</v>
      </c>
      <c r="Q247" s="18">
        <f>Table1[[#This Row],[Ranking.Points]]*Table1[[#This Row],[Mulitplier]]*Table1[[#This Row],[NI.Mult]]</f>
        <v>0</v>
      </c>
    </row>
    <row r="248" spans="1:17" x14ac:dyDescent="0.25">
      <c r="A248" s="19" t="s">
        <v>120</v>
      </c>
      <c r="B248" s="19" t="s">
        <v>133</v>
      </c>
      <c r="C248" s="20">
        <v>9</v>
      </c>
      <c r="D248" s="12">
        <v>29</v>
      </c>
      <c r="E248" s="22">
        <v>44360</v>
      </c>
      <c r="F248" s="23" t="s">
        <v>386</v>
      </c>
      <c r="G248" s="10" t="s">
        <v>395</v>
      </c>
      <c r="H248" s="19" t="s">
        <v>306</v>
      </c>
      <c r="I248" s="19" t="s">
        <v>288</v>
      </c>
      <c r="J248" s="15" t="str">
        <f>VLOOKUP(Table1[[#This Row],[LastName]]&amp;"."&amp;Table1[[#This Row],[FirstName]],Fencers!C:H,6,FALSE)</f>
        <v>Men</v>
      </c>
      <c r="K248" s="24" t="str">
        <f>VLOOKUP(Table1[[#This Row],[LastName]]&amp;"."&amp;Table1[[#This Row],[FirstName]],Fencers!C:G,4,FALSE)</f>
        <v>ASC</v>
      </c>
      <c r="L248" s="28">
        <v>1</v>
      </c>
      <c r="M248" s="12">
        <f>COUNTIFS(A:A,Table1[[#This Row],[LastName]],B:B,Table1[[#This Row],[FirstName]],F:F,"S",H:H,Table1[[#This Row],[Category]],I:I,Table1[[#This Row],[Weapon]])</f>
        <v>4</v>
      </c>
      <c r="N248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48" s="17">
        <f>IF(Table1[[#This Row],[Rank]]="Cancelled",1,IF(Table1[[#This Row],[Rank]]&gt;64,0,IF(L248=0,VLOOKUP(C248,'Ranking Values'!A:C,2,FALSE),VLOOKUP(C248,'Ranking Values'!A:C,3,FALSE))))</f>
        <v>8</v>
      </c>
      <c r="P248" s="17">
        <f>IF(OR(Table1[[#This Row],[Rank]]="Cancelled",Table1[[#This Row],[Rank]]&gt;64),1,VLOOKUP(Table1[[#This Row],[GenderCount]],'Ranking Values'!E:F,2,FALSE))</f>
        <v>1.2</v>
      </c>
      <c r="Q248" s="18">
        <f>Table1[[#This Row],[Ranking.Points]]*Table1[[#This Row],[Mulitplier]]*Table1[[#This Row],[NI.Mult]]</f>
        <v>9.6</v>
      </c>
    </row>
    <row r="249" spans="1:17" x14ac:dyDescent="0.25">
      <c r="A249" s="19" t="s">
        <v>19</v>
      </c>
      <c r="B249" s="19" t="s">
        <v>32</v>
      </c>
      <c r="C249" s="20">
        <v>11</v>
      </c>
      <c r="D249" s="12">
        <v>29</v>
      </c>
      <c r="E249" s="22">
        <v>44360</v>
      </c>
      <c r="F249" s="23" t="s">
        <v>386</v>
      </c>
      <c r="G249" s="10" t="s">
        <v>395</v>
      </c>
      <c r="H249" s="19" t="s">
        <v>306</v>
      </c>
      <c r="I249" s="19" t="s">
        <v>288</v>
      </c>
      <c r="J249" s="15" t="str">
        <f>VLOOKUP(Table1[[#This Row],[LastName]]&amp;"."&amp;Table1[[#This Row],[FirstName]],Fencers!C:H,6,FALSE)</f>
        <v>Men</v>
      </c>
      <c r="K249" s="24" t="str">
        <f>VLOOKUP(Table1[[#This Row],[LastName]]&amp;"."&amp;Table1[[#This Row],[FirstName]],Fencers!C:G,4,FALSE)</f>
        <v>ASC</v>
      </c>
      <c r="L249" s="28">
        <v>1</v>
      </c>
      <c r="M249" s="12">
        <f>COUNTIFS(A:A,Table1[[#This Row],[LastName]],B:B,Table1[[#This Row],[FirstName]],F:F,"S",H:H,Table1[[#This Row],[Category]],I:I,Table1[[#This Row],[Weapon]])</f>
        <v>5</v>
      </c>
      <c r="N249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49" s="17">
        <f>IF(Table1[[#This Row],[Rank]]="Cancelled",1,IF(Table1[[#This Row],[Rank]]&gt;64,0,IF(L249=0,VLOOKUP(C249,'Ranking Values'!A:C,2,FALSE),VLOOKUP(C249,'Ranking Values'!A:C,3,FALSE))))</f>
        <v>8</v>
      </c>
      <c r="P249" s="17">
        <f>IF(OR(Table1[[#This Row],[Rank]]="Cancelled",Table1[[#This Row],[Rank]]&gt;64),1,VLOOKUP(Table1[[#This Row],[GenderCount]],'Ranking Values'!E:F,2,FALSE))</f>
        <v>1.2</v>
      </c>
      <c r="Q249" s="18">
        <f>Table1[[#This Row],[Ranking.Points]]*Table1[[#This Row],[Mulitplier]]*Table1[[#This Row],[NI.Mult]]</f>
        <v>9.6</v>
      </c>
    </row>
    <row r="250" spans="1:17" x14ac:dyDescent="0.25">
      <c r="A250" s="19" t="s">
        <v>30</v>
      </c>
      <c r="B250" s="19" t="s">
        <v>45</v>
      </c>
      <c r="C250" s="20">
        <v>21</v>
      </c>
      <c r="D250" s="12">
        <v>29</v>
      </c>
      <c r="E250" s="22">
        <v>44360</v>
      </c>
      <c r="F250" s="23" t="s">
        <v>386</v>
      </c>
      <c r="G250" s="10" t="s">
        <v>395</v>
      </c>
      <c r="H250" s="19" t="s">
        <v>306</v>
      </c>
      <c r="I250" s="19" t="s">
        <v>288</v>
      </c>
      <c r="J250" s="15" t="str">
        <f>VLOOKUP(Table1[[#This Row],[LastName]]&amp;"."&amp;Table1[[#This Row],[FirstName]],Fencers!C:H,6,FALSE)</f>
        <v>Men</v>
      </c>
      <c r="K250" s="24" t="str">
        <f>VLOOKUP(Table1[[#This Row],[LastName]]&amp;"."&amp;Table1[[#This Row],[FirstName]],Fencers!C:G,4,FALSE)</f>
        <v>AHFC</v>
      </c>
      <c r="L250" s="28">
        <v>1</v>
      </c>
      <c r="M250" s="12">
        <f>COUNTIFS(A:A,Table1[[#This Row],[LastName]],B:B,Table1[[#This Row],[FirstName]],F:F,"S",H:H,Table1[[#This Row],[Category]],I:I,Table1[[#This Row],[Weapon]])</f>
        <v>5</v>
      </c>
      <c r="N250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50" s="17">
        <f>IF(Table1[[#This Row],[Rank]]="Cancelled",1,IF(Table1[[#This Row],[Rank]]&gt;64,0,IF(L250=0,VLOOKUP(C250,'Ranking Values'!A:C,2,FALSE),VLOOKUP(C250,'Ranking Values'!A:C,3,FALSE))))</f>
        <v>4</v>
      </c>
      <c r="P250" s="17">
        <f>IF(OR(Table1[[#This Row],[Rank]]="Cancelled",Table1[[#This Row],[Rank]]&gt;64),1,VLOOKUP(Table1[[#This Row],[GenderCount]],'Ranking Values'!E:F,2,FALSE))</f>
        <v>1.2</v>
      </c>
      <c r="Q250" s="18">
        <f>Table1[[#This Row],[Ranking.Points]]*Table1[[#This Row],[Mulitplier]]*Table1[[#This Row],[NI.Mult]]</f>
        <v>4.8</v>
      </c>
    </row>
    <row r="251" spans="1:17" x14ac:dyDescent="0.25">
      <c r="A251" s="19" t="s">
        <v>70</v>
      </c>
      <c r="B251" s="19" t="s">
        <v>71</v>
      </c>
      <c r="C251" s="20">
        <v>23</v>
      </c>
      <c r="D251" s="12">
        <v>29</v>
      </c>
      <c r="E251" s="22">
        <v>44360</v>
      </c>
      <c r="F251" s="23" t="s">
        <v>386</v>
      </c>
      <c r="G251" s="10" t="s">
        <v>395</v>
      </c>
      <c r="H251" s="19" t="s">
        <v>306</v>
      </c>
      <c r="I251" s="19" t="s">
        <v>288</v>
      </c>
      <c r="J251" s="15" t="str">
        <f>VLOOKUP(Table1[[#This Row],[LastName]]&amp;"."&amp;Table1[[#This Row],[FirstName]],Fencers!C:H,6,FALSE)</f>
        <v>Men</v>
      </c>
      <c r="K251" s="24" t="str">
        <f>VLOOKUP(Table1[[#This Row],[LastName]]&amp;"."&amp;Table1[[#This Row],[FirstName]],Fencers!C:G,4,FALSE)</f>
        <v>AHFC</v>
      </c>
      <c r="L251" s="28">
        <v>1</v>
      </c>
      <c r="M251" s="12">
        <f>COUNTIFS(A:A,Table1[[#This Row],[LastName]],B:B,Table1[[#This Row],[FirstName]],F:F,"S",H:H,Table1[[#This Row],[Category]],I:I,Table1[[#This Row],[Weapon]])</f>
        <v>4</v>
      </c>
      <c r="N251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51" s="17">
        <f>IF(Table1[[#This Row],[Rank]]="Cancelled",1,IF(Table1[[#This Row],[Rank]]&gt;64,0,IF(L251=0,VLOOKUP(C251,'Ranking Values'!A:C,2,FALSE),VLOOKUP(C251,'Ranking Values'!A:C,3,FALSE))))</f>
        <v>4</v>
      </c>
      <c r="P251" s="17">
        <f>IF(OR(Table1[[#This Row],[Rank]]="Cancelled",Table1[[#This Row],[Rank]]&gt;64),1,VLOOKUP(Table1[[#This Row],[GenderCount]],'Ranking Values'!E:F,2,FALSE))</f>
        <v>1.2</v>
      </c>
      <c r="Q251" s="18">
        <f>Table1[[#This Row],[Ranking.Points]]*Table1[[#This Row],[Mulitplier]]*Table1[[#This Row],[NI.Mult]]</f>
        <v>4.8</v>
      </c>
    </row>
    <row r="252" spans="1:17" x14ac:dyDescent="0.25">
      <c r="A252" s="19" t="s">
        <v>61</v>
      </c>
      <c r="B252" s="19" t="s">
        <v>63</v>
      </c>
      <c r="C252" s="20">
        <v>28</v>
      </c>
      <c r="D252" s="12">
        <v>29</v>
      </c>
      <c r="E252" s="22">
        <v>44360</v>
      </c>
      <c r="F252" s="23" t="s">
        <v>386</v>
      </c>
      <c r="G252" s="10" t="s">
        <v>395</v>
      </c>
      <c r="H252" s="19" t="s">
        <v>306</v>
      </c>
      <c r="I252" s="19" t="s">
        <v>288</v>
      </c>
      <c r="J252" s="15" t="str">
        <f>VLOOKUP(Table1[[#This Row],[LastName]]&amp;"."&amp;Table1[[#This Row],[FirstName]],Fencers!C:H,6,FALSE)</f>
        <v>Men</v>
      </c>
      <c r="K252" s="24" t="str">
        <f>VLOOKUP(Table1[[#This Row],[LastName]]&amp;"."&amp;Table1[[#This Row],[FirstName]],Fencers!C:G,4,FALSE)</f>
        <v>CSFC</v>
      </c>
      <c r="L252" s="28">
        <v>1</v>
      </c>
      <c r="M252" s="12">
        <f>COUNTIFS(A:A,Table1[[#This Row],[LastName]],B:B,Table1[[#This Row],[FirstName]],F:F,"S",H:H,Table1[[#This Row],[Category]],I:I,Table1[[#This Row],[Weapon]])</f>
        <v>6</v>
      </c>
      <c r="N252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52" s="17">
        <f>IF(Table1[[#This Row],[Rank]]="Cancelled",1,IF(Table1[[#This Row],[Rank]]&gt;64,0,IF(L252=0,VLOOKUP(C252,'Ranking Values'!A:C,2,FALSE),VLOOKUP(C252,'Ranking Values'!A:C,3,FALSE))))</f>
        <v>4</v>
      </c>
      <c r="P252" s="17">
        <f>IF(OR(Table1[[#This Row],[Rank]]="Cancelled",Table1[[#This Row],[Rank]]&gt;64),1,VLOOKUP(Table1[[#This Row],[GenderCount]],'Ranking Values'!E:F,2,FALSE))</f>
        <v>1.2</v>
      </c>
      <c r="Q252" s="18">
        <f>Table1[[#This Row],[Ranking.Points]]*Table1[[#This Row],[Mulitplier]]*Table1[[#This Row],[NI.Mult]]</f>
        <v>4.8</v>
      </c>
    </row>
    <row r="253" spans="1:17" x14ac:dyDescent="0.25">
      <c r="A253" s="19" t="s">
        <v>78</v>
      </c>
      <c r="B253" s="19" t="s">
        <v>48</v>
      </c>
      <c r="C253" s="20">
        <v>29</v>
      </c>
      <c r="D253" s="12">
        <v>29</v>
      </c>
      <c r="E253" s="22">
        <v>44360</v>
      </c>
      <c r="F253" s="23" t="s">
        <v>386</v>
      </c>
      <c r="G253" s="10" t="s">
        <v>395</v>
      </c>
      <c r="H253" s="19" t="s">
        <v>306</v>
      </c>
      <c r="I253" s="19" t="s">
        <v>288</v>
      </c>
      <c r="J253" s="15" t="str">
        <f>VLOOKUP(Table1[[#This Row],[LastName]]&amp;"."&amp;Table1[[#This Row],[FirstName]],Fencers!C:H,6,FALSE)</f>
        <v>Men</v>
      </c>
      <c r="K253" s="24" t="str">
        <f>VLOOKUP(Table1[[#This Row],[LastName]]&amp;"."&amp;Table1[[#This Row],[FirstName]],Fencers!C:G,4,FALSE)</f>
        <v>ASC</v>
      </c>
      <c r="L253" s="28">
        <v>1</v>
      </c>
      <c r="M253" s="12">
        <f>COUNTIFS(A:A,Table1[[#This Row],[LastName]],B:B,Table1[[#This Row],[FirstName]],F:F,"S",H:H,Table1[[#This Row],[Category]],I:I,Table1[[#This Row],[Weapon]])</f>
        <v>4</v>
      </c>
      <c r="N253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53" s="17">
        <f>IF(Table1[[#This Row],[Rank]]="Cancelled",1,IF(Table1[[#This Row],[Rank]]&gt;64,0,IF(L253=0,VLOOKUP(C253,'Ranking Values'!A:C,2,FALSE),VLOOKUP(C253,'Ranking Values'!A:C,3,FALSE))))</f>
        <v>4</v>
      </c>
      <c r="P253" s="17">
        <f>IF(OR(Table1[[#This Row],[Rank]]="Cancelled",Table1[[#This Row],[Rank]]&gt;64),1,VLOOKUP(Table1[[#This Row],[GenderCount]],'Ranking Values'!E:F,2,FALSE))</f>
        <v>1.2</v>
      </c>
      <c r="Q253" s="18">
        <f>Table1[[#This Row],[Ranking.Points]]*Table1[[#This Row],[Mulitplier]]*Table1[[#This Row],[NI.Mult]]</f>
        <v>4.8</v>
      </c>
    </row>
    <row r="254" spans="1:17" x14ac:dyDescent="0.25">
      <c r="A254" s="19" t="s">
        <v>68</v>
      </c>
      <c r="B254" s="19" t="s">
        <v>69</v>
      </c>
      <c r="C254" s="20">
        <v>5</v>
      </c>
      <c r="D254" s="12">
        <v>8</v>
      </c>
      <c r="E254" s="22">
        <v>44360</v>
      </c>
      <c r="F254" s="23" t="s">
        <v>386</v>
      </c>
      <c r="G254" s="10" t="s">
        <v>395</v>
      </c>
      <c r="H254" s="19" t="s">
        <v>306</v>
      </c>
      <c r="I254" s="19" t="s">
        <v>314</v>
      </c>
      <c r="J254" s="15" t="str">
        <f>VLOOKUP(Table1[[#This Row],[LastName]]&amp;"."&amp;Table1[[#This Row],[FirstName]],Fencers!C:H,6,FALSE)</f>
        <v>Women</v>
      </c>
      <c r="K254" s="24" t="str">
        <f>VLOOKUP(Table1[[#This Row],[LastName]]&amp;"."&amp;Table1[[#This Row],[FirstName]],Fencers!C:G,4,FALSE)</f>
        <v>ASC</v>
      </c>
      <c r="L254" s="28">
        <v>1</v>
      </c>
      <c r="M254" s="12">
        <f>COUNTIFS(A:A,Table1[[#This Row],[LastName]],B:B,Table1[[#This Row],[FirstName]],F:F,"S",H:H,Table1[[#This Row],[Category]],I:I,Table1[[#This Row],[Weapon]])</f>
        <v>2</v>
      </c>
      <c r="N254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254" s="17">
        <f>IF(Table1[[#This Row],[Rank]]="Cancelled",1,IF(Table1[[#This Row],[Rank]]&gt;64,0,IF(L254=0,VLOOKUP(C254,'Ranking Values'!A:C,2,FALSE),VLOOKUP(C254,'Ranking Values'!A:C,3,FALSE))))</f>
        <v>14</v>
      </c>
      <c r="P254" s="17">
        <f>IF(OR(Table1[[#This Row],[Rank]]="Cancelled",Table1[[#This Row],[Rank]]&gt;64),1,VLOOKUP(Table1[[#This Row],[GenderCount]],'Ranking Values'!E:F,2,FALSE))</f>
        <v>1</v>
      </c>
      <c r="Q254" s="18">
        <f>Table1[[#This Row],[Ranking.Points]]*Table1[[#This Row],[Mulitplier]]*Table1[[#This Row],[NI.Mult]]</f>
        <v>0</v>
      </c>
    </row>
    <row r="255" spans="1:17" x14ac:dyDescent="0.25">
      <c r="A255" s="19" t="s">
        <v>147</v>
      </c>
      <c r="B255" s="19" t="s">
        <v>141</v>
      </c>
      <c r="C255" s="20">
        <v>2</v>
      </c>
      <c r="D255" s="12">
        <v>8</v>
      </c>
      <c r="E255" s="22">
        <v>44360</v>
      </c>
      <c r="F255" s="23" t="s">
        <v>386</v>
      </c>
      <c r="G255" s="10" t="s">
        <v>395</v>
      </c>
      <c r="H255" s="19" t="s">
        <v>315</v>
      </c>
      <c r="I255" s="19" t="s">
        <v>286</v>
      </c>
      <c r="J255" s="15" t="str">
        <f>VLOOKUP(Table1[[#This Row],[LastName]]&amp;"."&amp;Table1[[#This Row],[FirstName]],Fencers!C:H,6,FALSE)</f>
        <v>Men</v>
      </c>
      <c r="K255" s="24" t="str">
        <f>VLOOKUP(Table1[[#This Row],[LastName]]&amp;"."&amp;Table1[[#This Row],[FirstName]],Fencers!C:G,4,FALSE)</f>
        <v>AUFeC</v>
      </c>
      <c r="L255" s="28">
        <v>1</v>
      </c>
      <c r="M255" s="12">
        <f>COUNTIFS(A:A,Table1[[#This Row],[LastName]],B:B,Table1[[#This Row],[FirstName]],F:F,"S",H:H,Table1[[#This Row],[Category]],I:I,Table1[[#This Row],[Weapon]])</f>
        <v>1</v>
      </c>
      <c r="N255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255" s="17">
        <f>IF(Table1[[#This Row],[Rank]]="Cancelled",1,IF(Table1[[#This Row],[Rank]]&gt;64,0,IF(L255=0,VLOOKUP(C255,'Ranking Values'!A:C,2,FALSE),VLOOKUP(C255,'Ranking Values'!A:C,3,FALSE))))</f>
        <v>26</v>
      </c>
      <c r="P255" s="17">
        <f>IF(OR(Table1[[#This Row],[Rank]]="Cancelled",Table1[[#This Row],[Rank]]&gt;64),1,VLOOKUP(Table1[[#This Row],[GenderCount]],'Ranking Values'!E:F,2,FALSE))</f>
        <v>1</v>
      </c>
      <c r="Q255" s="18">
        <f>Table1[[#This Row],[Ranking.Points]]*Table1[[#This Row],[Mulitplier]]*Table1[[#This Row],[NI.Mult]]</f>
        <v>0</v>
      </c>
    </row>
    <row r="256" spans="1:17" x14ac:dyDescent="0.25">
      <c r="A256" s="19" t="s">
        <v>90</v>
      </c>
      <c r="B256" s="19" t="s">
        <v>91</v>
      </c>
      <c r="C256" s="20">
        <v>7</v>
      </c>
      <c r="D256" s="12">
        <v>8</v>
      </c>
      <c r="E256" s="22">
        <v>44360</v>
      </c>
      <c r="F256" s="23" t="s">
        <v>386</v>
      </c>
      <c r="G256" s="10" t="s">
        <v>395</v>
      </c>
      <c r="H256" s="19" t="s">
        <v>315</v>
      </c>
      <c r="I256" s="19" t="s">
        <v>286</v>
      </c>
      <c r="J256" s="15" t="str">
        <f>VLOOKUP(Table1[[#This Row],[LastName]]&amp;"."&amp;Table1[[#This Row],[FirstName]],Fencers!C:H,6,FALSE)</f>
        <v>Men</v>
      </c>
      <c r="K256" s="24" t="str">
        <f>VLOOKUP(Table1[[#This Row],[LastName]]&amp;"."&amp;Table1[[#This Row],[FirstName]],Fencers!C:G,4,FALSE)</f>
        <v>TPFC</v>
      </c>
      <c r="L256" s="28">
        <v>1</v>
      </c>
      <c r="M256" s="12">
        <f>COUNTIFS(A:A,Table1[[#This Row],[LastName]],B:B,Table1[[#This Row],[FirstName]],F:F,"S",H:H,Table1[[#This Row],[Category]],I:I,Table1[[#This Row],[Weapon]])</f>
        <v>2</v>
      </c>
      <c r="N256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256" s="17">
        <f>IF(Table1[[#This Row],[Rank]]="Cancelled",1,IF(Table1[[#This Row],[Rank]]&gt;64,0,IF(L256=0,VLOOKUP(C256,'Ranking Values'!A:C,2,FALSE),VLOOKUP(C256,'Ranking Values'!A:C,3,FALSE))))</f>
        <v>14</v>
      </c>
      <c r="P256" s="17">
        <f>IF(OR(Table1[[#This Row],[Rank]]="Cancelled",Table1[[#This Row],[Rank]]&gt;64),1,VLOOKUP(Table1[[#This Row],[GenderCount]],'Ranking Values'!E:F,2,FALSE))</f>
        <v>1</v>
      </c>
      <c r="Q256" s="18">
        <f>Table1[[#This Row],[Ranking.Points]]*Table1[[#This Row],[Mulitplier]]*Table1[[#This Row],[NI.Mult]]</f>
        <v>0</v>
      </c>
    </row>
    <row r="257" spans="1:17" x14ac:dyDescent="0.25">
      <c r="A257" s="19" t="s">
        <v>331</v>
      </c>
      <c r="B257" s="19" t="s">
        <v>332</v>
      </c>
      <c r="C257" s="20">
        <v>3</v>
      </c>
      <c r="D257" s="12">
        <v>9</v>
      </c>
      <c r="E257" s="22">
        <v>44360</v>
      </c>
      <c r="F257" s="23" t="s">
        <v>386</v>
      </c>
      <c r="G257" s="10" t="s">
        <v>395</v>
      </c>
      <c r="H257" s="19" t="s">
        <v>315</v>
      </c>
      <c r="I257" s="19" t="s">
        <v>286</v>
      </c>
      <c r="J257" s="15" t="str">
        <f>VLOOKUP(Table1[[#This Row],[LastName]]&amp;"."&amp;Table1[[#This Row],[FirstName]],Fencers!C:H,6,FALSE)</f>
        <v>Women</v>
      </c>
      <c r="K257" s="24" t="str">
        <f>VLOOKUP(Table1[[#This Row],[LastName]]&amp;"."&amp;Table1[[#This Row],[FirstName]],Fencers!C:G,4,FALSE)</f>
        <v>AUFeC</v>
      </c>
      <c r="L257" s="28">
        <v>1</v>
      </c>
      <c r="M257" s="12">
        <f>COUNTIFS(A:A,Table1[[#This Row],[LastName]],B:B,Table1[[#This Row],[FirstName]],F:F,"S",H:H,Table1[[#This Row],[Category]],I:I,Table1[[#This Row],[Weapon]])</f>
        <v>2</v>
      </c>
      <c r="N257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257" s="17">
        <f>IF(Table1[[#This Row],[Rank]]="Cancelled",1,IF(Table1[[#This Row],[Rank]]&gt;64,0,IF(L257=0,VLOOKUP(C257,'Ranking Values'!A:C,2,FALSE),VLOOKUP(C257,'Ranking Values'!A:C,3,FALSE))))</f>
        <v>20</v>
      </c>
      <c r="P257" s="17">
        <f>IF(OR(Table1[[#This Row],[Rank]]="Cancelled",Table1[[#This Row],[Rank]]&gt;64),1,VLOOKUP(Table1[[#This Row],[GenderCount]],'Ranking Values'!E:F,2,FALSE))</f>
        <v>1</v>
      </c>
      <c r="Q257" s="18">
        <f>Table1[[#This Row],[Ranking.Points]]*Table1[[#This Row],[Mulitplier]]*Table1[[#This Row],[NI.Mult]]</f>
        <v>0</v>
      </c>
    </row>
    <row r="258" spans="1:17" x14ac:dyDescent="0.25">
      <c r="A258" s="19" t="s">
        <v>396</v>
      </c>
      <c r="B258" s="19" t="s">
        <v>305</v>
      </c>
      <c r="C258" s="20">
        <v>6</v>
      </c>
      <c r="D258" s="12">
        <v>9</v>
      </c>
      <c r="E258" s="22">
        <v>44360</v>
      </c>
      <c r="F258" s="23" t="s">
        <v>386</v>
      </c>
      <c r="G258" s="10" t="s">
        <v>395</v>
      </c>
      <c r="H258" s="19" t="s">
        <v>315</v>
      </c>
      <c r="I258" s="19" t="s">
        <v>286</v>
      </c>
      <c r="J258" s="15" t="str">
        <f>VLOOKUP(Table1[[#This Row],[LastName]]&amp;"."&amp;Table1[[#This Row],[FirstName]],Fencers!C:H,6,FALSE)</f>
        <v>Women</v>
      </c>
      <c r="K258" s="24" t="str">
        <f>VLOOKUP(Table1[[#This Row],[LastName]]&amp;"."&amp;Table1[[#This Row],[FirstName]],Fencers!C:G,4,FALSE)</f>
        <v>ASC</v>
      </c>
      <c r="L258" s="28">
        <v>1</v>
      </c>
      <c r="M258" s="12">
        <f>COUNTIFS(A:A,Table1[[#This Row],[LastName]],B:B,Table1[[#This Row],[FirstName]],F:F,"S",H:H,Table1[[#This Row],[Category]],I:I,Table1[[#This Row],[Weapon]])</f>
        <v>0</v>
      </c>
      <c r="N258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258" s="17">
        <f>IF(Table1[[#This Row],[Rank]]="Cancelled",1,IF(Table1[[#This Row],[Rank]]&gt;64,0,IF(L258=0,VLOOKUP(C258,'Ranking Values'!A:C,2,FALSE),VLOOKUP(C258,'Ranking Values'!A:C,3,FALSE))))</f>
        <v>14</v>
      </c>
      <c r="P258" s="17">
        <f>IF(OR(Table1[[#This Row],[Rank]]="Cancelled",Table1[[#This Row],[Rank]]&gt;64),1,VLOOKUP(Table1[[#This Row],[GenderCount]],'Ranking Values'!E:F,2,FALSE))</f>
        <v>1</v>
      </c>
      <c r="Q258" s="18">
        <f>Table1[[#This Row],[Ranking.Points]]*Table1[[#This Row],[Mulitplier]]*Table1[[#This Row],[NI.Mult]]</f>
        <v>0</v>
      </c>
    </row>
    <row r="259" spans="1:17" x14ac:dyDescent="0.25">
      <c r="A259" s="19" t="s">
        <v>29</v>
      </c>
      <c r="B259" s="19" t="s">
        <v>44</v>
      </c>
      <c r="C259" s="20">
        <v>8</v>
      </c>
      <c r="D259" s="12">
        <v>9</v>
      </c>
      <c r="E259" s="22">
        <v>44360</v>
      </c>
      <c r="F259" s="23" t="s">
        <v>386</v>
      </c>
      <c r="G259" s="10" t="s">
        <v>395</v>
      </c>
      <c r="H259" s="19" t="s">
        <v>315</v>
      </c>
      <c r="I259" s="19" t="s">
        <v>286</v>
      </c>
      <c r="J259" s="15" t="str">
        <f>VLOOKUP(Table1[[#This Row],[LastName]]&amp;"."&amp;Table1[[#This Row],[FirstName]],Fencers!C:H,6,FALSE)</f>
        <v>Women</v>
      </c>
      <c r="K259" s="24" t="str">
        <f>VLOOKUP(Table1[[#This Row],[LastName]]&amp;"."&amp;Table1[[#This Row],[FirstName]],Fencers!C:G,4,FALSE)</f>
        <v>ASC</v>
      </c>
      <c r="L259" s="28">
        <v>1</v>
      </c>
      <c r="M259" s="12">
        <f>COUNTIFS(A:A,Table1[[#This Row],[LastName]],B:B,Table1[[#This Row],[FirstName]],F:F,"S",H:H,Table1[[#This Row],[Category]],I:I,Table1[[#This Row],[Weapon]])</f>
        <v>0</v>
      </c>
      <c r="N259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259" s="17">
        <f>IF(Table1[[#This Row],[Rank]]="Cancelled",1,IF(Table1[[#This Row],[Rank]]&gt;64,0,IF(L259=0,VLOOKUP(C259,'Ranking Values'!A:C,2,FALSE),VLOOKUP(C259,'Ranking Values'!A:C,3,FALSE))))</f>
        <v>14</v>
      </c>
      <c r="P259" s="17">
        <f>IF(OR(Table1[[#This Row],[Rank]]="Cancelled",Table1[[#This Row],[Rank]]&gt;64),1,VLOOKUP(Table1[[#This Row],[GenderCount]],'Ranking Values'!E:F,2,FALSE))</f>
        <v>1</v>
      </c>
      <c r="Q259" s="18">
        <f>Table1[[#This Row],[Ranking.Points]]*Table1[[#This Row],[Mulitplier]]*Table1[[#This Row],[NI.Mult]]</f>
        <v>0</v>
      </c>
    </row>
    <row r="260" spans="1:17" x14ac:dyDescent="0.25">
      <c r="A260" s="19" t="s">
        <v>146</v>
      </c>
      <c r="B260" s="19" t="s">
        <v>83</v>
      </c>
      <c r="C260" s="20">
        <v>3</v>
      </c>
      <c r="D260" s="12">
        <v>19</v>
      </c>
      <c r="E260" s="22">
        <v>44361</v>
      </c>
      <c r="F260" s="23" t="s">
        <v>386</v>
      </c>
      <c r="G260" s="10" t="s">
        <v>395</v>
      </c>
      <c r="H260" s="19" t="s">
        <v>306</v>
      </c>
      <c r="I260" s="19" t="s">
        <v>286</v>
      </c>
      <c r="J260" s="15" t="str">
        <f>VLOOKUP(Table1[[#This Row],[LastName]]&amp;"."&amp;Table1[[#This Row],[FirstName]],Fencers!C:H,6,FALSE)</f>
        <v>Women</v>
      </c>
      <c r="K260" s="24" t="str">
        <f>VLOOKUP(Table1[[#This Row],[LastName]]&amp;"."&amp;Table1[[#This Row],[FirstName]],Fencers!C:G,4,FALSE)</f>
        <v>ASC</v>
      </c>
      <c r="L260" s="28">
        <v>1</v>
      </c>
      <c r="M260" s="12">
        <f>COUNTIFS(A:A,Table1[[#This Row],[LastName]],B:B,Table1[[#This Row],[FirstName]],F:F,"S",H:H,Table1[[#This Row],[Category]],I:I,Table1[[#This Row],[Weapon]])</f>
        <v>3</v>
      </c>
      <c r="N260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60" s="17">
        <f>IF(Table1[[#This Row],[Rank]]="Cancelled",1,IF(Table1[[#This Row],[Rank]]&gt;64,0,IF(L260=0,VLOOKUP(C260,'Ranking Values'!A:C,2,FALSE),VLOOKUP(C260,'Ranking Values'!A:C,3,FALSE))))</f>
        <v>20</v>
      </c>
      <c r="P260" s="17">
        <f>IF(OR(Table1[[#This Row],[Rank]]="Cancelled",Table1[[#This Row],[Rank]]&gt;64),1,VLOOKUP(Table1[[#This Row],[GenderCount]],'Ranking Values'!E:F,2,FALSE))</f>
        <v>1.2</v>
      </c>
      <c r="Q260" s="18">
        <f>Table1[[#This Row],[Ranking.Points]]*Table1[[#This Row],[Mulitplier]]*Table1[[#This Row],[NI.Mult]]</f>
        <v>24</v>
      </c>
    </row>
    <row r="261" spans="1:17" x14ac:dyDescent="0.25">
      <c r="A261" s="19" t="s">
        <v>68</v>
      </c>
      <c r="B261" s="19" t="s">
        <v>69</v>
      </c>
      <c r="C261" s="20">
        <v>10</v>
      </c>
      <c r="D261" s="12">
        <v>19</v>
      </c>
      <c r="E261" s="22">
        <v>44361</v>
      </c>
      <c r="F261" s="23" t="s">
        <v>386</v>
      </c>
      <c r="G261" s="10" t="s">
        <v>395</v>
      </c>
      <c r="H261" s="19" t="s">
        <v>306</v>
      </c>
      <c r="I261" s="19" t="s">
        <v>286</v>
      </c>
      <c r="J261" s="15" t="str">
        <f>VLOOKUP(Table1[[#This Row],[LastName]]&amp;"."&amp;Table1[[#This Row],[FirstName]],Fencers!C:H,6,FALSE)</f>
        <v>Women</v>
      </c>
      <c r="K261" s="24" t="str">
        <f>VLOOKUP(Table1[[#This Row],[LastName]]&amp;"."&amp;Table1[[#This Row],[FirstName]],Fencers!C:G,4,FALSE)</f>
        <v>ASC</v>
      </c>
      <c r="L261" s="28">
        <v>1</v>
      </c>
      <c r="M261" s="12">
        <f>COUNTIFS(A:A,Table1[[#This Row],[LastName]],B:B,Table1[[#This Row],[FirstName]],F:F,"S",H:H,Table1[[#This Row],[Category]],I:I,Table1[[#This Row],[Weapon]])</f>
        <v>1</v>
      </c>
      <c r="N261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261" s="17">
        <f>IF(Table1[[#This Row],[Rank]]="Cancelled",1,IF(Table1[[#This Row],[Rank]]&gt;64,0,IF(L261=0,VLOOKUP(C261,'Ranking Values'!A:C,2,FALSE),VLOOKUP(C261,'Ranking Values'!A:C,3,FALSE))))</f>
        <v>8</v>
      </c>
      <c r="P261" s="17">
        <f>IF(OR(Table1[[#This Row],[Rank]]="Cancelled",Table1[[#This Row],[Rank]]&gt;64),1,VLOOKUP(Table1[[#This Row],[GenderCount]],'Ranking Values'!E:F,2,FALSE))</f>
        <v>1.2</v>
      </c>
      <c r="Q261" s="18">
        <f>Table1[[#This Row],[Ranking.Points]]*Table1[[#This Row],[Mulitplier]]*Table1[[#This Row],[NI.Mult]]</f>
        <v>0</v>
      </c>
    </row>
    <row r="262" spans="1:17" x14ac:dyDescent="0.25">
      <c r="A262" s="19" t="s">
        <v>181</v>
      </c>
      <c r="B262" s="19" t="s">
        <v>182</v>
      </c>
      <c r="C262" s="20">
        <v>12</v>
      </c>
      <c r="D262" s="12">
        <v>19</v>
      </c>
      <c r="E262" s="22">
        <v>44361</v>
      </c>
      <c r="F262" s="23" t="s">
        <v>386</v>
      </c>
      <c r="G262" s="10" t="s">
        <v>395</v>
      </c>
      <c r="H262" s="19" t="s">
        <v>306</v>
      </c>
      <c r="I262" s="19" t="s">
        <v>286</v>
      </c>
      <c r="J262" s="15" t="str">
        <f>VLOOKUP(Table1[[#This Row],[LastName]]&amp;"."&amp;Table1[[#This Row],[FirstName]],Fencers!C:H,6,FALSE)</f>
        <v>Women</v>
      </c>
      <c r="K262" s="24" t="str">
        <f>VLOOKUP(Table1[[#This Row],[LastName]]&amp;"."&amp;Table1[[#This Row],[FirstName]],Fencers!C:G,4,FALSE)</f>
        <v>CSFC</v>
      </c>
      <c r="L262" s="28">
        <v>1</v>
      </c>
      <c r="M262" s="12">
        <f>COUNTIFS(A:A,Table1[[#This Row],[LastName]],B:B,Table1[[#This Row],[FirstName]],F:F,"S",H:H,Table1[[#This Row],[Category]],I:I,Table1[[#This Row],[Weapon]])</f>
        <v>4</v>
      </c>
      <c r="N262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62" s="17">
        <f>IF(Table1[[#This Row],[Rank]]="Cancelled",1,IF(Table1[[#This Row],[Rank]]&gt;64,0,IF(L262=0,VLOOKUP(C262,'Ranking Values'!A:C,2,FALSE),VLOOKUP(C262,'Ranking Values'!A:C,3,FALSE))))</f>
        <v>8</v>
      </c>
      <c r="P262" s="17">
        <f>IF(OR(Table1[[#This Row],[Rank]]="Cancelled",Table1[[#This Row],[Rank]]&gt;64),1,VLOOKUP(Table1[[#This Row],[GenderCount]],'Ranking Values'!E:F,2,FALSE))</f>
        <v>1.2</v>
      </c>
      <c r="Q262" s="18">
        <f>Table1[[#This Row],[Ranking.Points]]*Table1[[#This Row],[Mulitplier]]*Table1[[#This Row],[NI.Mult]]</f>
        <v>9.6</v>
      </c>
    </row>
    <row r="263" spans="1:17" x14ac:dyDescent="0.25">
      <c r="A263" s="19" t="s">
        <v>331</v>
      </c>
      <c r="B263" s="19" t="s">
        <v>332</v>
      </c>
      <c r="C263" s="20">
        <v>13</v>
      </c>
      <c r="D263" s="12">
        <v>19</v>
      </c>
      <c r="E263" s="22">
        <v>44361</v>
      </c>
      <c r="F263" s="23" t="s">
        <v>386</v>
      </c>
      <c r="G263" s="10" t="s">
        <v>395</v>
      </c>
      <c r="H263" s="19" t="s">
        <v>306</v>
      </c>
      <c r="I263" s="19" t="s">
        <v>286</v>
      </c>
      <c r="J263" s="15" t="str">
        <f>VLOOKUP(Table1[[#This Row],[LastName]]&amp;"."&amp;Table1[[#This Row],[FirstName]],Fencers!C:H,6,FALSE)</f>
        <v>Women</v>
      </c>
      <c r="K263" s="24" t="str">
        <f>VLOOKUP(Table1[[#This Row],[LastName]]&amp;"."&amp;Table1[[#This Row],[FirstName]],Fencers!C:G,4,FALSE)</f>
        <v>AUFeC</v>
      </c>
      <c r="L263" s="28">
        <v>1</v>
      </c>
      <c r="M263" s="12">
        <f>COUNTIFS(A:A,Table1[[#This Row],[LastName]],B:B,Table1[[#This Row],[FirstName]],F:F,"S",H:H,Table1[[#This Row],[Category]],I:I,Table1[[#This Row],[Weapon]])</f>
        <v>4</v>
      </c>
      <c r="N263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63" s="17">
        <f>IF(Table1[[#This Row],[Rank]]="Cancelled",1,IF(Table1[[#This Row],[Rank]]&gt;64,0,IF(L263=0,VLOOKUP(C263,'Ranking Values'!A:C,2,FALSE),VLOOKUP(C263,'Ranking Values'!A:C,3,FALSE))))</f>
        <v>8</v>
      </c>
      <c r="P263" s="17">
        <f>IF(OR(Table1[[#This Row],[Rank]]="Cancelled",Table1[[#This Row],[Rank]]&gt;64),1,VLOOKUP(Table1[[#This Row],[GenderCount]],'Ranking Values'!E:F,2,FALSE))</f>
        <v>1.2</v>
      </c>
      <c r="Q263" s="18">
        <f>Table1[[#This Row],[Ranking.Points]]*Table1[[#This Row],[Mulitplier]]*Table1[[#This Row],[NI.Mult]]</f>
        <v>9.6</v>
      </c>
    </row>
    <row r="264" spans="1:17" x14ac:dyDescent="0.25">
      <c r="A264" s="19" t="s">
        <v>123</v>
      </c>
      <c r="B264" s="19" t="s">
        <v>136</v>
      </c>
      <c r="C264" s="20">
        <v>18</v>
      </c>
      <c r="D264" s="12">
        <v>19</v>
      </c>
      <c r="E264" s="22">
        <v>44361</v>
      </c>
      <c r="F264" s="23" t="s">
        <v>386</v>
      </c>
      <c r="G264" s="10" t="s">
        <v>395</v>
      </c>
      <c r="H264" s="19" t="s">
        <v>306</v>
      </c>
      <c r="I264" s="19" t="s">
        <v>286</v>
      </c>
      <c r="J264" s="15" t="str">
        <f>VLOOKUP(Table1[[#This Row],[LastName]]&amp;"."&amp;Table1[[#This Row],[FirstName]],Fencers!C:H,6,FALSE)</f>
        <v>Women</v>
      </c>
      <c r="K264" s="24" t="str">
        <f>VLOOKUP(Table1[[#This Row],[LastName]]&amp;"."&amp;Table1[[#This Row],[FirstName]],Fencers!C:G,4,FALSE)</f>
        <v>CSFC</v>
      </c>
      <c r="L264" s="28">
        <v>1</v>
      </c>
      <c r="M264" s="12">
        <f>COUNTIFS(A:A,Table1[[#This Row],[LastName]],B:B,Table1[[#This Row],[FirstName]],F:F,"S",H:H,Table1[[#This Row],[Category]],I:I,Table1[[#This Row],[Weapon]])</f>
        <v>3</v>
      </c>
      <c r="N264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64" s="17">
        <f>IF(Table1[[#This Row],[Rank]]="Cancelled",1,IF(Table1[[#This Row],[Rank]]&gt;64,0,IF(L264=0,VLOOKUP(C264,'Ranking Values'!A:C,2,FALSE),VLOOKUP(C264,'Ranking Values'!A:C,3,FALSE))))</f>
        <v>4</v>
      </c>
      <c r="P264" s="17">
        <f>IF(OR(Table1[[#This Row],[Rank]]="Cancelled",Table1[[#This Row],[Rank]]&gt;64),1,VLOOKUP(Table1[[#This Row],[GenderCount]],'Ranking Values'!E:F,2,FALSE))</f>
        <v>1.2</v>
      </c>
      <c r="Q264" s="18">
        <f>Table1[[#This Row],[Ranking.Points]]*Table1[[#This Row],[Mulitplier]]*Table1[[#This Row],[NI.Mult]]</f>
        <v>4.8</v>
      </c>
    </row>
    <row r="265" spans="1:17" x14ac:dyDescent="0.25">
      <c r="A265" s="19" t="s">
        <v>24</v>
      </c>
      <c r="B265" s="19" t="s">
        <v>39</v>
      </c>
      <c r="C265" s="20">
        <v>13</v>
      </c>
      <c r="D265" s="12">
        <v>19</v>
      </c>
      <c r="E265" s="22">
        <v>44361</v>
      </c>
      <c r="F265" s="23" t="s">
        <v>386</v>
      </c>
      <c r="G265" s="10" t="s">
        <v>395</v>
      </c>
      <c r="H265" s="19" t="s">
        <v>306</v>
      </c>
      <c r="I265" s="19" t="s">
        <v>314</v>
      </c>
      <c r="J265" s="15" t="str">
        <f>VLOOKUP(Table1[[#This Row],[LastName]]&amp;"."&amp;Table1[[#This Row],[FirstName]],Fencers!C:H,6,FALSE)</f>
        <v>Men</v>
      </c>
      <c r="K265" s="24" t="str">
        <f>VLOOKUP(Table1[[#This Row],[LastName]]&amp;"."&amp;Table1[[#This Row],[FirstName]],Fencers!C:G,4,FALSE)</f>
        <v>CSFC</v>
      </c>
      <c r="L265" s="28">
        <v>1</v>
      </c>
      <c r="M265" s="12">
        <f>COUNTIFS(A:A,Table1[[#This Row],[LastName]],B:B,Table1[[#This Row],[FirstName]],F:F,"S",H:H,Table1[[#This Row],[Category]],I:I,Table1[[#This Row],[Weapon]])</f>
        <v>1</v>
      </c>
      <c r="N265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265" s="17">
        <f>IF(Table1[[#This Row],[Rank]]="Cancelled",1,IF(Table1[[#This Row],[Rank]]&gt;64,0,IF(L265=0,VLOOKUP(C265,'Ranking Values'!A:C,2,FALSE),VLOOKUP(C265,'Ranking Values'!A:C,3,FALSE))))</f>
        <v>8</v>
      </c>
      <c r="P265" s="17">
        <f>IF(OR(Table1[[#This Row],[Rank]]="Cancelled",Table1[[#This Row],[Rank]]&gt;64),1,VLOOKUP(Table1[[#This Row],[GenderCount]],'Ranking Values'!E:F,2,FALSE))</f>
        <v>1.2</v>
      </c>
      <c r="Q265" s="18">
        <f>Table1[[#This Row],[Ranking.Points]]*Table1[[#This Row],[Mulitplier]]*Table1[[#This Row],[NI.Mult]]</f>
        <v>0</v>
      </c>
    </row>
    <row r="266" spans="1:17" x14ac:dyDescent="0.25">
      <c r="A266" s="19" t="s">
        <v>23</v>
      </c>
      <c r="B266" s="19" t="s">
        <v>38</v>
      </c>
      <c r="C266" s="20">
        <v>14</v>
      </c>
      <c r="D266" s="12">
        <v>19</v>
      </c>
      <c r="E266" s="22">
        <v>44361</v>
      </c>
      <c r="F266" s="23" t="s">
        <v>386</v>
      </c>
      <c r="G266" s="10" t="s">
        <v>395</v>
      </c>
      <c r="H266" s="19" t="s">
        <v>306</v>
      </c>
      <c r="I266" s="19" t="s">
        <v>314</v>
      </c>
      <c r="J266" s="15" t="str">
        <f>VLOOKUP(Table1[[#This Row],[LastName]]&amp;"."&amp;Table1[[#This Row],[FirstName]],Fencers!C:H,6,FALSE)</f>
        <v>Men</v>
      </c>
      <c r="K266" s="24" t="str">
        <f>VLOOKUP(Table1[[#This Row],[LastName]]&amp;"."&amp;Table1[[#This Row],[FirstName]],Fencers!C:G,4,FALSE)</f>
        <v>CSFC</v>
      </c>
      <c r="L266" s="28">
        <v>1</v>
      </c>
      <c r="M266" s="12">
        <f>COUNTIFS(A:A,Table1[[#This Row],[LastName]],B:B,Table1[[#This Row],[FirstName]],F:F,"S",H:H,Table1[[#This Row],[Category]],I:I,Table1[[#This Row],[Weapon]])</f>
        <v>3</v>
      </c>
      <c r="N266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66" s="17">
        <f>IF(Table1[[#This Row],[Rank]]="Cancelled",1,IF(Table1[[#This Row],[Rank]]&gt;64,0,IF(L266=0,VLOOKUP(C266,'Ranking Values'!A:C,2,FALSE),VLOOKUP(C266,'Ranking Values'!A:C,3,FALSE))))</f>
        <v>8</v>
      </c>
      <c r="P266" s="17">
        <f>IF(OR(Table1[[#This Row],[Rank]]="Cancelled",Table1[[#This Row],[Rank]]&gt;64),1,VLOOKUP(Table1[[#This Row],[GenderCount]],'Ranking Values'!E:F,2,FALSE))</f>
        <v>1.2</v>
      </c>
      <c r="Q266" s="18">
        <f>Table1[[#This Row],[Ranking.Points]]*Table1[[#This Row],[Mulitplier]]*Table1[[#This Row],[NI.Mult]]</f>
        <v>9.6</v>
      </c>
    </row>
    <row r="267" spans="1:17" x14ac:dyDescent="0.25">
      <c r="A267" s="19" t="s">
        <v>298</v>
      </c>
      <c r="B267" s="19" t="s">
        <v>112</v>
      </c>
      <c r="C267" s="20">
        <v>3</v>
      </c>
      <c r="D267" s="12">
        <v>5</v>
      </c>
      <c r="E267" s="22">
        <v>44361</v>
      </c>
      <c r="F267" s="23" t="s">
        <v>386</v>
      </c>
      <c r="G267" s="10" t="s">
        <v>395</v>
      </c>
      <c r="H267" s="19" t="s">
        <v>315</v>
      </c>
      <c r="I267" s="19" t="s">
        <v>314</v>
      </c>
      <c r="J267" s="15" t="str">
        <f>VLOOKUP(Table1[[#This Row],[LastName]]&amp;"."&amp;Table1[[#This Row],[FirstName]],Fencers!C:H,6,FALSE)</f>
        <v>Men</v>
      </c>
      <c r="K267" s="24" t="str">
        <f>VLOOKUP(Table1[[#This Row],[LastName]]&amp;"."&amp;Table1[[#This Row],[FirstName]],Fencers!C:G,4,FALSE)</f>
        <v>CSFC</v>
      </c>
      <c r="L267" s="28">
        <v>1</v>
      </c>
      <c r="M267" s="12">
        <f>COUNTIFS(A:A,Table1[[#This Row],[LastName]],B:B,Table1[[#This Row],[FirstName]],F:F,"S",H:H,Table1[[#This Row],[Category]],I:I,Table1[[#This Row],[Weapon]])</f>
        <v>0</v>
      </c>
      <c r="N267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267" s="17">
        <f>IF(Table1[[#This Row],[Rank]]="Cancelled",1,IF(Table1[[#This Row],[Rank]]&gt;64,0,IF(L267=0,VLOOKUP(C267,'Ranking Values'!A:C,2,FALSE),VLOOKUP(C267,'Ranking Values'!A:C,3,FALSE))))</f>
        <v>20</v>
      </c>
      <c r="P267" s="17">
        <f>IF(OR(Table1[[#This Row],[Rank]]="Cancelled",Table1[[#This Row],[Rank]]&gt;64),1,VLOOKUP(Table1[[#This Row],[GenderCount]],'Ranking Values'!E:F,2,FALSE))</f>
        <v>1</v>
      </c>
      <c r="Q267" s="18">
        <f>Table1[[#This Row],[Ranking.Points]]*Table1[[#This Row],[Mulitplier]]*Table1[[#This Row],[NI.Mult]]</f>
        <v>0</v>
      </c>
    </row>
    <row r="268" spans="1:17" x14ac:dyDescent="0.25">
      <c r="A268" s="19" t="s">
        <v>23</v>
      </c>
      <c r="B268" s="19" t="s">
        <v>37</v>
      </c>
      <c r="C268" s="20">
        <v>5</v>
      </c>
      <c r="D268" s="12">
        <v>5</v>
      </c>
      <c r="E268" s="22">
        <v>44361</v>
      </c>
      <c r="F268" s="23" t="s">
        <v>386</v>
      </c>
      <c r="G268" s="10" t="s">
        <v>395</v>
      </c>
      <c r="H268" s="19" t="s">
        <v>315</v>
      </c>
      <c r="I268" s="19" t="s">
        <v>314</v>
      </c>
      <c r="J268" s="15" t="str">
        <f>VLOOKUP(Table1[[#This Row],[LastName]]&amp;"."&amp;Table1[[#This Row],[FirstName]],Fencers!C:H,6,FALSE)</f>
        <v>Men</v>
      </c>
      <c r="K268" s="24" t="str">
        <f>VLOOKUP(Table1[[#This Row],[LastName]]&amp;"."&amp;Table1[[#This Row],[FirstName]],Fencers!C:G,4,FALSE)</f>
        <v>CSFC</v>
      </c>
      <c r="L268" s="28">
        <v>1</v>
      </c>
      <c r="M268" s="12">
        <f>COUNTIFS(A:A,Table1[[#This Row],[LastName]],B:B,Table1[[#This Row],[FirstName]],F:F,"S",H:H,Table1[[#This Row],[Category]],I:I,Table1[[#This Row],[Weapon]])</f>
        <v>1</v>
      </c>
      <c r="N268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268" s="17">
        <f>IF(Table1[[#This Row],[Rank]]="Cancelled",1,IF(Table1[[#This Row],[Rank]]&gt;64,0,IF(L268=0,VLOOKUP(C268,'Ranking Values'!A:C,2,FALSE),VLOOKUP(C268,'Ranking Values'!A:C,3,FALSE))))</f>
        <v>14</v>
      </c>
      <c r="P268" s="17">
        <f>IF(OR(Table1[[#This Row],[Rank]]="Cancelled",Table1[[#This Row],[Rank]]&gt;64),1,VLOOKUP(Table1[[#This Row],[GenderCount]],'Ranking Values'!E:F,2,FALSE))</f>
        <v>1</v>
      </c>
      <c r="Q268" s="18">
        <f>Table1[[#This Row],[Ranking.Points]]*Table1[[#This Row],[Mulitplier]]*Table1[[#This Row],[NI.Mult]]</f>
        <v>0</v>
      </c>
    </row>
    <row r="269" spans="1:17" x14ac:dyDescent="0.25">
      <c r="A269" s="19" t="s">
        <v>78</v>
      </c>
      <c r="B269" s="19" t="s">
        <v>48</v>
      </c>
      <c r="C269" s="20">
        <v>1</v>
      </c>
      <c r="D269" s="12">
        <f>COUNTIFS(E:E,Table1[[#This Row],[EventDate]],G:G,Table1[[#This Row],[EventName]],H:H,Table1[[#This Row],[Category]],I:I,Table1[[#This Row],[Weapon]],J:J,Table1[[#This Row],[Gender]])</f>
        <v>4</v>
      </c>
      <c r="E269" s="22">
        <v>44374</v>
      </c>
      <c r="F269" s="23" t="s">
        <v>385</v>
      </c>
      <c r="G269" s="10" t="s">
        <v>284</v>
      </c>
      <c r="H269" s="19" t="s">
        <v>323</v>
      </c>
      <c r="I269" s="19" t="s">
        <v>288</v>
      </c>
      <c r="J269" s="15" t="str">
        <f>VLOOKUP(Table1[[#This Row],[LastName]]&amp;"."&amp;Table1[[#This Row],[FirstName]],Fencers!C:H,6,FALSE)</f>
        <v>Men</v>
      </c>
      <c r="K269" s="24" t="str">
        <f>VLOOKUP(Table1[[#This Row],[LastName]]&amp;"."&amp;Table1[[#This Row],[FirstName]],Fencers!C:G,4,FALSE)</f>
        <v>ASC</v>
      </c>
      <c r="L269" s="28">
        <v>0</v>
      </c>
      <c r="M269" s="12">
        <f>COUNTIFS(A:A,Table1[[#This Row],[LastName]],B:B,Table1[[#This Row],[FirstName]],F:F,"S",H:H,Table1[[#This Row],[Category]],I:I,Table1[[#This Row],[Weapon]])</f>
        <v>1</v>
      </c>
      <c r="N269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69" s="17">
        <f>IF(Table1[[#This Row],[Rank]]="Cancelled",1,IF(Table1[[#This Row],[Rank]]&gt;64,0,IF(L269=0,VLOOKUP(C269,'Ranking Values'!A:C,2,FALSE),VLOOKUP(C269,'Ranking Values'!A:C,3,FALSE))))</f>
        <v>28</v>
      </c>
      <c r="P269" s="17">
        <f>IF(OR(Table1[[#This Row],[Rank]]="Cancelled",Table1[[#This Row],[Rank]]&gt;64),1,VLOOKUP(Table1[[#This Row],[GenderCount]],'Ranking Values'!E:F,2,FALSE))</f>
        <v>0.8</v>
      </c>
      <c r="Q269" s="18">
        <f>Table1[[#This Row],[Ranking.Points]]*Table1[[#This Row],[Mulitplier]]*Table1[[#This Row],[NI.Mult]]</f>
        <v>22.400000000000002</v>
      </c>
    </row>
    <row r="270" spans="1:17" x14ac:dyDescent="0.25">
      <c r="A270" s="19" t="s">
        <v>126</v>
      </c>
      <c r="B270" s="19" t="s">
        <v>139</v>
      </c>
      <c r="C270" s="20">
        <v>2</v>
      </c>
      <c r="D270" s="12">
        <f>COUNTIFS(E:E,Table1[[#This Row],[EventDate]],G:G,Table1[[#This Row],[EventName]],H:H,Table1[[#This Row],[Category]],I:I,Table1[[#This Row],[Weapon]],J:J,Table1[[#This Row],[Gender]])</f>
        <v>4</v>
      </c>
      <c r="E270" s="22">
        <v>44374</v>
      </c>
      <c r="F270" s="23" t="s">
        <v>385</v>
      </c>
      <c r="G270" s="10" t="s">
        <v>284</v>
      </c>
      <c r="H270" s="19" t="s">
        <v>323</v>
      </c>
      <c r="I270" s="19" t="s">
        <v>288</v>
      </c>
      <c r="J270" s="15" t="str">
        <f>VLOOKUP(Table1[[#This Row],[LastName]]&amp;"."&amp;Table1[[#This Row],[FirstName]],Fencers!C:H,6,FALSE)</f>
        <v>Men</v>
      </c>
      <c r="K270" s="24" t="str">
        <f>VLOOKUP(Table1[[#This Row],[LastName]]&amp;"."&amp;Table1[[#This Row],[FirstName]],Fencers!C:G,4,FALSE)</f>
        <v>ASC</v>
      </c>
      <c r="L270" s="28">
        <v>0</v>
      </c>
      <c r="M270" s="12">
        <f>COUNTIFS(A:A,Table1[[#This Row],[LastName]],B:B,Table1[[#This Row],[FirstName]],F:F,"S",H:H,Table1[[#This Row],[Category]],I:I,Table1[[#This Row],[Weapon]])</f>
        <v>3</v>
      </c>
      <c r="N270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70" s="17">
        <f>IF(Table1[[#This Row],[Rank]]="Cancelled",1,IF(Table1[[#This Row],[Rank]]&gt;64,0,IF(L270=0,VLOOKUP(C270,'Ranking Values'!A:C,2,FALSE),VLOOKUP(C270,'Ranking Values'!A:C,3,FALSE))))</f>
        <v>23</v>
      </c>
      <c r="P270" s="17">
        <f>IF(OR(Table1[[#This Row],[Rank]]="Cancelled",Table1[[#This Row],[Rank]]&gt;64),1,VLOOKUP(Table1[[#This Row],[GenderCount]],'Ranking Values'!E:F,2,FALSE))</f>
        <v>0.8</v>
      </c>
      <c r="Q270" s="18">
        <f>Table1[[#This Row],[Ranking.Points]]*Table1[[#This Row],[Mulitplier]]*Table1[[#This Row],[NI.Mult]]</f>
        <v>18.400000000000002</v>
      </c>
    </row>
    <row r="271" spans="1:17" x14ac:dyDescent="0.25">
      <c r="A271" s="19" t="s">
        <v>377</v>
      </c>
      <c r="B271" s="19" t="s">
        <v>378</v>
      </c>
      <c r="C271" s="20">
        <v>3</v>
      </c>
      <c r="D271" s="12">
        <f>COUNTIFS(E:E,Table1[[#This Row],[EventDate]],G:G,Table1[[#This Row],[EventName]],H:H,Table1[[#This Row],[Category]],I:I,Table1[[#This Row],[Weapon]],J:J,Table1[[#This Row],[Gender]])</f>
        <v>4</v>
      </c>
      <c r="E271" s="22">
        <v>44374</v>
      </c>
      <c r="F271" s="23" t="s">
        <v>385</v>
      </c>
      <c r="G271" s="10" t="s">
        <v>284</v>
      </c>
      <c r="H271" s="19" t="s">
        <v>323</v>
      </c>
      <c r="I271" s="19" t="s">
        <v>288</v>
      </c>
      <c r="J271" s="15" t="str">
        <f>VLOOKUP(Table1[[#This Row],[LastName]]&amp;"."&amp;Table1[[#This Row],[FirstName]],Fencers!C:H,6,FALSE)</f>
        <v>Men</v>
      </c>
      <c r="K271" s="24" t="str">
        <f>VLOOKUP(Table1[[#This Row],[LastName]]&amp;"."&amp;Table1[[#This Row],[FirstName]],Fencers!C:G,4,FALSE)</f>
        <v>ASC</v>
      </c>
      <c r="L271" s="28">
        <v>0</v>
      </c>
      <c r="M271" s="12">
        <f>COUNTIFS(A:A,Table1[[#This Row],[LastName]],B:B,Table1[[#This Row],[FirstName]],F:F,"S",H:H,Table1[[#This Row],[Category]],I:I,Table1[[#This Row],[Weapon]])</f>
        <v>4</v>
      </c>
      <c r="N271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71" s="17">
        <f>IF(Table1[[#This Row],[Rank]]="Cancelled",1,IF(Table1[[#This Row],[Rank]]&gt;64,0,IF(L271=0,VLOOKUP(C271,'Ranking Values'!A:C,2,FALSE),VLOOKUP(C271,'Ranking Values'!A:C,3,FALSE))))</f>
        <v>18</v>
      </c>
      <c r="P271" s="17">
        <f>IF(OR(Table1[[#This Row],[Rank]]="Cancelled",Table1[[#This Row],[Rank]]&gt;64),1,VLOOKUP(Table1[[#This Row],[GenderCount]],'Ranking Values'!E:F,2,FALSE))</f>
        <v>0.8</v>
      </c>
      <c r="Q271" s="18">
        <f>Table1[[#This Row],[Ranking.Points]]*Table1[[#This Row],[Mulitplier]]*Table1[[#This Row],[NI.Mult]]</f>
        <v>14.4</v>
      </c>
    </row>
    <row r="272" spans="1:17" x14ac:dyDescent="0.25">
      <c r="A272" s="19" t="s">
        <v>153</v>
      </c>
      <c r="B272" s="19" t="s">
        <v>157</v>
      </c>
      <c r="C272" s="20">
        <v>5</v>
      </c>
      <c r="D272" s="12">
        <f>COUNTIFS(E:E,Table1[[#This Row],[EventDate]],G:G,Table1[[#This Row],[EventName]],H:H,Table1[[#This Row],[Category]],I:I,Table1[[#This Row],[Weapon]],J:J,Table1[[#This Row],[Gender]])</f>
        <v>4</v>
      </c>
      <c r="E272" s="22">
        <v>44374</v>
      </c>
      <c r="F272" s="23" t="s">
        <v>385</v>
      </c>
      <c r="G272" s="10" t="s">
        <v>284</v>
      </c>
      <c r="H272" s="19" t="s">
        <v>323</v>
      </c>
      <c r="I272" s="19" t="s">
        <v>288</v>
      </c>
      <c r="J272" s="15" t="str">
        <f>VLOOKUP(Table1[[#This Row],[LastName]]&amp;"."&amp;Table1[[#This Row],[FirstName]],Fencers!C:H,6,FALSE)</f>
        <v>Men</v>
      </c>
      <c r="K272" s="24" t="str">
        <f>VLOOKUP(Table1[[#This Row],[LastName]]&amp;"."&amp;Table1[[#This Row],[FirstName]],Fencers!C:G,4,FALSE)</f>
        <v>TPFC</v>
      </c>
      <c r="L272" s="28">
        <v>0</v>
      </c>
      <c r="M272" s="12">
        <f>COUNTIFS(A:A,Table1[[#This Row],[LastName]],B:B,Table1[[#This Row],[FirstName]],F:F,"S",H:H,Table1[[#This Row],[Category]],I:I,Table1[[#This Row],[Weapon]])</f>
        <v>1</v>
      </c>
      <c r="N272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72" s="17">
        <f>IF(Table1[[#This Row],[Rank]]="Cancelled",1,IF(Table1[[#This Row],[Rank]]&gt;64,0,IF(L272=0,VLOOKUP(C272,'Ranking Values'!A:C,2,FALSE),VLOOKUP(C272,'Ranking Values'!A:C,3,FALSE))))</f>
        <v>12</v>
      </c>
      <c r="P272" s="17">
        <f>IF(OR(Table1[[#This Row],[Rank]]="Cancelled",Table1[[#This Row],[Rank]]&gt;64),1,VLOOKUP(Table1[[#This Row],[GenderCount]],'Ranking Values'!E:F,2,FALSE))</f>
        <v>0.8</v>
      </c>
      <c r="Q272" s="18">
        <f>Table1[[#This Row],[Ranking.Points]]*Table1[[#This Row],[Mulitplier]]*Table1[[#This Row],[NI.Mult]]</f>
        <v>9.6000000000000014</v>
      </c>
    </row>
    <row r="273" spans="1:17" x14ac:dyDescent="0.25">
      <c r="A273" s="19" t="s">
        <v>122</v>
      </c>
      <c r="B273" s="19" t="s">
        <v>135</v>
      </c>
      <c r="C273" s="20">
        <v>3</v>
      </c>
      <c r="D273" s="12">
        <f>COUNTIFS(E:E,Table1[[#This Row],[EventDate]],G:G,Table1[[#This Row],[EventName]],H:H,Table1[[#This Row],[Category]],I:I,Table1[[#This Row],[Weapon]],J:J,Table1[[#This Row],[Gender]])</f>
        <v>2</v>
      </c>
      <c r="E273" s="22">
        <v>44374</v>
      </c>
      <c r="F273" s="23" t="s">
        <v>385</v>
      </c>
      <c r="G273" s="10" t="s">
        <v>284</v>
      </c>
      <c r="H273" s="19" t="s">
        <v>323</v>
      </c>
      <c r="I273" s="19" t="s">
        <v>288</v>
      </c>
      <c r="J273" s="15" t="str">
        <f>VLOOKUP(Table1[[#This Row],[LastName]]&amp;"."&amp;Table1[[#This Row],[FirstName]],Fencers!C:H,6,FALSE)</f>
        <v>Women</v>
      </c>
      <c r="K273" s="24" t="str">
        <f>VLOOKUP(Table1[[#This Row],[LastName]]&amp;"."&amp;Table1[[#This Row],[FirstName]],Fencers!C:G,4,FALSE)</f>
        <v>ASC</v>
      </c>
      <c r="L273" s="28">
        <v>0</v>
      </c>
      <c r="M273" s="12">
        <f>COUNTIFS(A:A,Table1[[#This Row],[LastName]],B:B,Table1[[#This Row],[FirstName]],F:F,"S",H:H,Table1[[#This Row],[Category]],I:I,Table1[[#This Row],[Weapon]])</f>
        <v>4</v>
      </c>
      <c r="N273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73" s="17">
        <f>IF(Table1[[#This Row],[Rank]]="Cancelled",1,IF(Table1[[#This Row],[Rank]]&gt;64,0,IF(L273=0,VLOOKUP(C273,'Ranking Values'!A:C,2,FALSE),VLOOKUP(C273,'Ranking Values'!A:C,3,FALSE))))</f>
        <v>18</v>
      </c>
      <c r="P273" s="17">
        <f>IF(OR(Table1[[#This Row],[Rank]]="Cancelled",Table1[[#This Row],[Rank]]&gt;64),1,VLOOKUP(Table1[[#This Row],[GenderCount]],'Ranking Values'!E:F,2,FALSE))</f>
        <v>0.4</v>
      </c>
      <c r="Q273" s="18">
        <f>Table1[[#This Row],[Ranking.Points]]*Table1[[#This Row],[Mulitplier]]*Table1[[#This Row],[NI.Mult]]</f>
        <v>7.2</v>
      </c>
    </row>
    <row r="274" spans="1:17" x14ac:dyDescent="0.25">
      <c r="A274" s="19" t="s">
        <v>108</v>
      </c>
      <c r="B274" s="19" t="s">
        <v>115</v>
      </c>
      <c r="C274" s="20">
        <v>6</v>
      </c>
      <c r="D274" s="12">
        <f>COUNTIFS(E:E,Table1[[#This Row],[EventDate]],G:G,Table1[[#This Row],[EventName]],H:H,Table1[[#This Row],[Category]],I:I,Table1[[#This Row],[Weapon]],J:J,Table1[[#This Row],[Gender]])</f>
        <v>2</v>
      </c>
      <c r="E274" s="22">
        <v>44374</v>
      </c>
      <c r="F274" s="23" t="s">
        <v>385</v>
      </c>
      <c r="G274" s="10" t="s">
        <v>284</v>
      </c>
      <c r="H274" s="19" t="s">
        <v>323</v>
      </c>
      <c r="I274" s="19" t="s">
        <v>288</v>
      </c>
      <c r="J274" s="15" t="str">
        <f>VLOOKUP(Table1[[#This Row],[LastName]]&amp;"."&amp;Table1[[#This Row],[FirstName]],Fencers!C:H,6,FALSE)</f>
        <v>Women</v>
      </c>
      <c r="K274" s="24" t="str">
        <f>VLOOKUP(Table1[[#This Row],[LastName]]&amp;"."&amp;Table1[[#This Row],[FirstName]],Fencers!C:G,4,FALSE)</f>
        <v>ASC</v>
      </c>
      <c r="L274" s="28">
        <v>0</v>
      </c>
      <c r="M274" s="12">
        <f>COUNTIFS(A:A,Table1[[#This Row],[LastName]],B:B,Table1[[#This Row],[FirstName]],F:F,"S",H:H,Table1[[#This Row],[Category]],I:I,Table1[[#This Row],[Weapon]])</f>
        <v>4</v>
      </c>
      <c r="N274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74" s="17">
        <f>IF(Table1[[#This Row],[Rank]]="Cancelled",1,IF(Table1[[#This Row],[Rank]]&gt;64,0,IF(L274=0,VLOOKUP(C274,'Ranking Values'!A:C,2,FALSE),VLOOKUP(C274,'Ranking Values'!A:C,3,FALSE))))</f>
        <v>12</v>
      </c>
      <c r="P274" s="17">
        <f>IF(OR(Table1[[#This Row],[Rank]]="Cancelled",Table1[[#This Row],[Rank]]&gt;64),1,VLOOKUP(Table1[[#This Row],[GenderCount]],'Ranking Values'!E:F,2,FALSE))</f>
        <v>0.4</v>
      </c>
      <c r="Q274" s="18">
        <f>Table1[[#This Row],[Ranking.Points]]*Table1[[#This Row],[Mulitplier]]*Table1[[#This Row],[NI.Mult]]</f>
        <v>4.8000000000000007</v>
      </c>
    </row>
    <row r="275" spans="1:17" x14ac:dyDescent="0.25">
      <c r="A275" s="19" t="s">
        <v>226</v>
      </c>
      <c r="B275" s="19" t="s">
        <v>139</v>
      </c>
      <c r="C275" s="20">
        <v>1</v>
      </c>
      <c r="D275" s="12">
        <f>COUNTIFS(E:E,Table1[[#This Row],[EventDate]],G:G,Table1[[#This Row],[EventName]],H:H,Table1[[#This Row],[Category]],I:I,Table1[[#This Row],[Weapon]],J:J,Table1[[#This Row],[Gender]])</f>
        <v>5</v>
      </c>
      <c r="E275" s="22">
        <v>44374</v>
      </c>
      <c r="F275" s="23" t="s">
        <v>385</v>
      </c>
      <c r="G275" s="10" t="s">
        <v>284</v>
      </c>
      <c r="H275" s="19" t="s">
        <v>323</v>
      </c>
      <c r="I275" s="19" t="s">
        <v>286</v>
      </c>
      <c r="J275" s="15" t="str">
        <f>VLOOKUP(Table1[[#This Row],[LastName]]&amp;"."&amp;Table1[[#This Row],[FirstName]],Fencers!C:H,6,FALSE)</f>
        <v>Men</v>
      </c>
      <c r="K275" s="24" t="str">
        <f>VLOOKUP(Table1[[#This Row],[LastName]]&amp;"."&amp;Table1[[#This Row],[FirstName]],Fencers!C:G,4,FALSE)</f>
        <v>ASC</v>
      </c>
      <c r="L275" s="28">
        <v>0</v>
      </c>
      <c r="M275" s="12">
        <f>COUNTIFS(A:A,Table1[[#This Row],[LastName]],B:B,Table1[[#This Row],[FirstName]],F:F,"S",H:H,Table1[[#This Row],[Category]],I:I,Table1[[#This Row],[Weapon]])</f>
        <v>2</v>
      </c>
      <c r="N275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75" s="17">
        <f>IF(Table1[[#This Row],[Rank]]="Cancelled",1,IF(Table1[[#This Row],[Rank]]&gt;64,0,IF(L275=0,VLOOKUP(C275,'Ranking Values'!A:C,2,FALSE),VLOOKUP(C275,'Ranking Values'!A:C,3,FALSE))))</f>
        <v>28</v>
      </c>
      <c r="P275" s="17">
        <f>IF(OR(Table1[[#This Row],[Rank]]="Cancelled",Table1[[#This Row],[Rank]]&gt;64),1,VLOOKUP(Table1[[#This Row],[GenderCount]],'Ranking Values'!E:F,2,FALSE))</f>
        <v>1</v>
      </c>
      <c r="Q275" s="18">
        <f>Table1[[#This Row],[Ranking.Points]]*Table1[[#This Row],[Mulitplier]]*Table1[[#This Row],[NI.Mult]]</f>
        <v>28</v>
      </c>
    </row>
    <row r="276" spans="1:17" x14ac:dyDescent="0.25">
      <c r="A276" s="19" t="s">
        <v>107</v>
      </c>
      <c r="B276" s="19" t="s">
        <v>143</v>
      </c>
      <c r="C276" s="20">
        <v>2</v>
      </c>
      <c r="D276" s="12">
        <f>COUNTIFS(E:E,Table1[[#This Row],[EventDate]],G:G,Table1[[#This Row],[EventName]],H:H,Table1[[#This Row],[Category]],I:I,Table1[[#This Row],[Weapon]],J:J,Table1[[#This Row],[Gender]])</f>
        <v>5</v>
      </c>
      <c r="E276" s="22">
        <v>44374</v>
      </c>
      <c r="F276" s="23" t="s">
        <v>385</v>
      </c>
      <c r="G276" s="10" t="s">
        <v>284</v>
      </c>
      <c r="H276" s="19" t="s">
        <v>323</v>
      </c>
      <c r="I276" s="19" t="s">
        <v>286</v>
      </c>
      <c r="J276" s="15" t="str">
        <f>VLOOKUP(Table1[[#This Row],[LastName]]&amp;"."&amp;Table1[[#This Row],[FirstName]],Fencers!C:H,6,FALSE)</f>
        <v>Men</v>
      </c>
      <c r="K276" s="24" t="str">
        <f>VLOOKUP(Table1[[#This Row],[LastName]]&amp;"."&amp;Table1[[#This Row],[FirstName]],Fencers!C:G,4,FALSE)</f>
        <v>ASC</v>
      </c>
      <c r="L276" s="28">
        <v>0</v>
      </c>
      <c r="M276" s="12">
        <f>COUNTIFS(A:A,Table1[[#This Row],[LastName]],B:B,Table1[[#This Row],[FirstName]],F:F,"S",H:H,Table1[[#This Row],[Category]],I:I,Table1[[#This Row],[Weapon]])</f>
        <v>4</v>
      </c>
      <c r="N276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76" s="17">
        <f>IF(Table1[[#This Row],[Rank]]="Cancelled",1,IF(Table1[[#This Row],[Rank]]&gt;64,0,IF(L276=0,VLOOKUP(C276,'Ranking Values'!A:C,2,FALSE),VLOOKUP(C276,'Ranking Values'!A:C,3,FALSE))))</f>
        <v>23</v>
      </c>
      <c r="P276" s="17">
        <f>IF(OR(Table1[[#This Row],[Rank]]="Cancelled",Table1[[#This Row],[Rank]]&gt;64),1,VLOOKUP(Table1[[#This Row],[GenderCount]],'Ranking Values'!E:F,2,FALSE))</f>
        <v>1</v>
      </c>
      <c r="Q276" s="18">
        <f>Table1[[#This Row],[Ranking.Points]]*Table1[[#This Row],[Mulitplier]]*Table1[[#This Row],[NI.Mult]]</f>
        <v>23</v>
      </c>
    </row>
    <row r="277" spans="1:17" x14ac:dyDescent="0.25">
      <c r="A277" s="19" t="s">
        <v>377</v>
      </c>
      <c r="B277" s="19" t="s">
        <v>378</v>
      </c>
      <c r="C277" s="20">
        <v>3</v>
      </c>
      <c r="D277" s="12">
        <f>COUNTIFS(E:E,Table1[[#This Row],[EventDate]],G:G,Table1[[#This Row],[EventName]],H:H,Table1[[#This Row],[Category]],I:I,Table1[[#This Row],[Weapon]],J:J,Table1[[#This Row],[Gender]])</f>
        <v>5</v>
      </c>
      <c r="E277" s="22">
        <v>44374</v>
      </c>
      <c r="F277" s="23" t="s">
        <v>385</v>
      </c>
      <c r="G277" s="10" t="s">
        <v>284</v>
      </c>
      <c r="H277" s="19" t="s">
        <v>323</v>
      </c>
      <c r="I277" s="19" t="s">
        <v>286</v>
      </c>
      <c r="J277" s="15" t="str">
        <f>VLOOKUP(Table1[[#This Row],[LastName]]&amp;"."&amp;Table1[[#This Row],[FirstName]],Fencers!C:H,6,FALSE)</f>
        <v>Men</v>
      </c>
      <c r="K277" s="24" t="str">
        <f>VLOOKUP(Table1[[#This Row],[LastName]]&amp;"."&amp;Table1[[#This Row],[FirstName]],Fencers!C:G,4,FALSE)</f>
        <v>ASC</v>
      </c>
      <c r="L277" s="28">
        <v>0</v>
      </c>
      <c r="M277" s="12">
        <f>COUNTIFS(A:A,Table1[[#This Row],[LastName]],B:B,Table1[[#This Row],[FirstName]],F:F,"S",H:H,Table1[[#This Row],[Category]],I:I,Table1[[#This Row],[Weapon]])</f>
        <v>2</v>
      </c>
      <c r="N277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77" s="17">
        <f>IF(Table1[[#This Row],[Rank]]="Cancelled",1,IF(Table1[[#This Row],[Rank]]&gt;64,0,IF(L277=0,VLOOKUP(C277,'Ranking Values'!A:C,2,FALSE),VLOOKUP(C277,'Ranking Values'!A:C,3,FALSE))))</f>
        <v>18</v>
      </c>
      <c r="P277" s="17">
        <f>IF(OR(Table1[[#This Row],[Rank]]="Cancelled",Table1[[#This Row],[Rank]]&gt;64),1,VLOOKUP(Table1[[#This Row],[GenderCount]],'Ranking Values'!E:F,2,FALSE))</f>
        <v>1</v>
      </c>
      <c r="Q277" s="18">
        <f>Table1[[#This Row],[Ranking.Points]]*Table1[[#This Row],[Mulitplier]]*Table1[[#This Row],[NI.Mult]]</f>
        <v>18</v>
      </c>
    </row>
    <row r="278" spans="1:17" x14ac:dyDescent="0.25">
      <c r="A278" s="19" t="s">
        <v>126</v>
      </c>
      <c r="B278" s="19" t="s">
        <v>139</v>
      </c>
      <c r="C278" s="20">
        <v>3</v>
      </c>
      <c r="D278" s="12">
        <f>COUNTIFS(E:E,Table1[[#This Row],[EventDate]],G:G,Table1[[#This Row],[EventName]],H:H,Table1[[#This Row],[Category]],I:I,Table1[[#This Row],[Weapon]],J:J,Table1[[#This Row],[Gender]])</f>
        <v>5</v>
      </c>
      <c r="E278" s="22">
        <v>44374</v>
      </c>
      <c r="F278" s="23" t="s">
        <v>385</v>
      </c>
      <c r="G278" s="10" t="s">
        <v>284</v>
      </c>
      <c r="H278" s="19" t="s">
        <v>323</v>
      </c>
      <c r="I278" s="19" t="s">
        <v>286</v>
      </c>
      <c r="J278" s="15" t="str">
        <f>VLOOKUP(Table1[[#This Row],[LastName]]&amp;"."&amp;Table1[[#This Row],[FirstName]],Fencers!C:H,6,FALSE)</f>
        <v>Men</v>
      </c>
      <c r="K278" s="24" t="str">
        <f>VLOOKUP(Table1[[#This Row],[LastName]]&amp;"."&amp;Table1[[#This Row],[FirstName]],Fencers!C:G,4,FALSE)</f>
        <v>ASC</v>
      </c>
      <c r="L278" s="28">
        <v>0</v>
      </c>
      <c r="M278" s="12">
        <f>COUNTIFS(A:A,Table1[[#This Row],[LastName]],B:B,Table1[[#This Row],[FirstName]],F:F,"S",H:H,Table1[[#This Row],[Category]],I:I,Table1[[#This Row],[Weapon]])</f>
        <v>1</v>
      </c>
      <c r="N278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78" s="17">
        <f>IF(Table1[[#This Row],[Rank]]="Cancelled",1,IF(Table1[[#This Row],[Rank]]&gt;64,0,IF(L278=0,VLOOKUP(C278,'Ranking Values'!A:C,2,FALSE),VLOOKUP(C278,'Ranking Values'!A:C,3,FALSE))))</f>
        <v>18</v>
      </c>
      <c r="P278" s="17">
        <f>IF(OR(Table1[[#This Row],[Rank]]="Cancelled",Table1[[#This Row],[Rank]]&gt;64),1,VLOOKUP(Table1[[#This Row],[GenderCount]],'Ranking Values'!E:F,2,FALSE))</f>
        <v>1</v>
      </c>
      <c r="Q278" s="18">
        <f>Table1[[#This Row],[Ranking.Points]]*Table1[[#This Row],[Mulitplier]]*Table1[[#This Row],[NI.Mult]]</f>
        <v>18</v>
      </c>
    </row>
    <row r="279" spans="1:17" x14ac:dyDescent="0.25">
      <c r="A279" s="19" t="s">
        <v>167</v>
      </c>
      <c r="B279" s="19" t="s">
        <v>151</v>
      </c>
      <c r="C279" s="20">
        <v>5</v>
      </c>
      <c r="D279" s="12">
        <f>COUNTIFS(E:E,Table1[[#This Row],[EventDate]],G:G,Table1[[#This Row],[EventName]],H:H,Table1[[#This Row],[Category]],I:I,Table1[[#This Row],[Weapon]],J:J,Table1[[#This Row],[Gender]])</f>
        <v>5</v>
      </c>
      <c r="E279" s="22">
        <v>44374</v>
      </c>
      <c r="F279" s="23" t="s">
        <v>385</v>
      </c>
      <c r="G279" s="10" t="s">
        <v>284</v>
      </c>
      <c r="H279" s="19" t="s">
        <v>323</v>
      </c>
      <c r="I279" s="19" t="s">
        <v>286</v>
      </c>
      <c r="J279" s="15" t="str">
        <f>VLOOKUP(Table1[[#This Row],[LastName]]&amp;"."&amp;Table1[[#This Row],[FirstName]],Fencers!C:H,6,FALSE)</f>
        <v>Men</v>
      </c>
      <c r="K279" s="24" t="str">
        <f>VLOOKUP(Table1[[#This Row],[LastName]]&amp;"."&amp;Table1[[#This Row],[FirstName]],Fencers!C:G,4,FALSE)</f>
        <v>ASC</v>
      </c>
      <c r="L279" s="28">
        <v>0</v>
      </c>
      <c r="M279" s="12">
        <f>COUNTIFS(A:A,Table1[[#This Row],[LastName]],B:B,Table1[[#This Row],[FirstName]],F:F,"S",H:H,Table1[[#This Row],[Category]],I:I,Table1[[#This Row],[Weapon]])</f>
        <v>2</v>
      </c>
      <c r="N279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79" s="17">
        <f>IF(Table1[[#This Row],[Rank]]="Cancelled",1,IF(Table1[[#This Row],[Rank]]&gt;64,0,IF(L279=0,VLOOKUP(C279,'Ranking Values'!A:C,2,FALSE),VLOOKUP(C279,'Ranking Values'!A:C,3,FALSE))))</f>
        <v>12</v>
      </c>
      <c r="P279" s="17">
        <f>IF(OR(Table1[[#This Row],[Rank]]="Cancelled",Table1[[#This Row],[Rank]]&gt;64),1,VLOOKUP(Table1[[#This Row],[GenderCount]],'Ranking Values'!E:F,2,FALSE))</f>
        <v>1</v>
      </c>
      <c r="Q279" s="18">
        <f>Table1[[#This Row],[Ranking.Points]]*Table1[[#This Row],[Mulitplier]]*Table1[[#This Row],[NI.Mult]]</f>
        <v>12</v>
      </c>
    </row>
    <row r="280" spans="1:17" x14ac:dyDescent="0.25">
      <c r="A280" s="19" t="s">
        <v>61</v>
      </c>
      <c r="B280" s="19" t="s">
        <v>64</v>
      </c>
      <c r="C280" s="20">
        <v>1</v>
      </c>
      <c r="D280" s="12">
        <f>COUNTIFS(E:E,Table1[[#This Row],[EventDate]],G:G,Table1[[#This Row],[EventName]],H:H,Table1[[#This Row],[Category]],I:I,Table1[[#This Row],[Weapon]],J:J,Table1[[#This Row],[Gender]])</f>
        <v>5</v>
      </c>
      <c r="E280" s="22">
        <v>44374</v>
      </c>
      <c r="F280" s="23" t="s">
        <v>385</v>
      </c>
      <c r="G280" s="10" t="s">
        <v>284</v>
      </c>
      <c r="H280" s="19" t="s">
        <v>323</v>
      </c>
      <c r="I280" s="19" t="s">
        <v>286</v>
      </c>
      <c r="J280" s="15" t="str">
        <f>VLOOKUP(Table1[[#This Row],[LastName]]&amp;"."&amp;Table1[[#This Row],[FirstName]],Fencers!C:H,6,FALSE)</f>
        <v>Women</v>
      </c>
      <c r="K280" s="24" t="str">
        <f>VLOOKUP(Table1[[#This Row],[LastName]]&amp;"."&amp;Table1[[#This Row],[FirstName]],Fencers!C:G,4,FALSE)</f>
        <v>CSFC</v>
      </c>
      <c r="L280" s="28">
        <v>0</v>
      </c>
      <c r="M280" s="12">
        <f>COUNTIFS(A:A,Table1[[#This Row],[LastName]],B:B,Table1[[#This Row],[FirstName]],F:F,"S",H:H,Table1[[#This Row],[Category]],I:I,Table1[[#This Row],[Weapon]])</f>
        <v>3</v>
      </c>
      <c r="N280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80" s="17">
        <f>IF(Table1[[#This Row],[Rank]]="Cancelled",1,IF(Table1[[#This Row],[Rank]]&gt;64,0,IF(L280=0,VLOOKUP(C280,'Ranking Values'!A:C,2,FALSE),VLOOKUP(C280,'Ranking Values'!A:C,3,FALSE))))</f>
        <v>28</v>
      </c>
      <c r="P280" s="17">
        <f>IF(OR(Table1[[#This Row],[Rank]]="Cancelled",Table1[[#This Row],[Rank]]&gt;64),1,VLOOKUP(Table1[[#This Row],[GenderCount]],'Ranking Values'!E:F,2,FALSE))</f>
        <v>1</v>
      </c>
      <c r="Q280" s="18">
        <f>Table1[[#This Row],[Ranking.Points]]*Table1[[#This Row],[Mulitplier]]*Table1[[#This Row],[NI.Mult]]</f>
        <v>28</v>
      </c>
    </row>
    <row r="281" spans="1:17" x14ac:dyDescent="0.25">
      <c r="A281" s="19" t="s">
        <v>97</v>
      </c>
      <c r="B281" s="19" t="s">
        <v>101</v>
      </c>
      <c r="C281" s="20">
        <v>2</v>
      </c>
      <c r="D281" s="12">
        <f>COUNTIFS(E:E,Table1[[#This Row],[EventDate]],G:G,Table1[[#This Row],[EventName]],H:H,Table1[[#This Row],[Category]],I:I,Table1[[#This Row],[Weapon]],J:J,Table1[[#This Row],[Gender]])</f>
        <v>5</v>
      </c>
      <c r="E281" s="22">
        <v>44374</v>
      </c>
      <c r="F281" s="23" t="s">
        <v>385</v>
      </c>
      <c r="G281" s="10" t="s">
        <v>284</v>
      </c>
      <c r="H281" s="19" t="s">
        <v>323</v>
      </c>
      <c r="I281" s="19" t="s">
        <v>286</v>
      </c>
      <c r="J281" s="15" t="str">
        <f>VLOOKUP(Table1[[#This Row],[LastName]]&amp;"."&amp;Table1[[#This Row],[FirstName]],Fencers!C:H,6,FALSE)</f>
        <v>Women</v>
      </c>
      <c r="K281" s="24" t="str">
        <f>VLOOKUP(Table1[[#This Row],[LastName]]&amp;"."&amp;Table1[[#This Row],[FirstName]],Fencers!C:G,4,FALSE)</f>
        <v>AHFC</v>
      </c>
      <c r="L281" s="28">
        <v>0</v>
      </c>
      <c r="M281" s="12">
        <f>COUNTIFS(A:A,Table1[[#This Row],[LastName]],B:B,Table1[[#This Row],[FirstName]],F:F,"S",H:H,Table1[[#This Row],[Category]],I:I,Table1[[#This Row],[Weapon]])</f>
        <v>4</v>
      </c>
      <c r="N281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81" s="17">
        <f>IF(Table1[[#This Row],[Rank]]="Cancelled",1,IF(Table1[[#This Row],[Rank]]&gt;64,0,IF(L281=0,VLOOKUP(C281,'Ranking Values'!A:C,2,FALSE),VLOOKUP(C281,'Ranking Values'!A:C,3,FALSE))))</f>
        <v>23</v>
      </c>
      <c r="P281" s="17">
        <f>IF(OR(Table1[[#This Row],[Rank]]="Cancelled",Table1[[#This Row],[Rank]]&gt;64),1,VLOOKUP(Table1[[#This Row],[GenderCount]],'Ranking Values'!E:F,2,FALSE))</f>
        <v>1</v>
      </c>
      <c r="Q281" s="18">
        <f>Table1[[#This Row],[Ranking.Points]]*Table1[[#This Row],[Mulitplier]]*Table1[[#This Row],[NI.Mult]]</f>
        <v>23</v>
      </c>
    </row>
    <row r="282" spans="1:17" x14ac:dyDescent="0.25">
      <c r="A282" s="19" t="s">
        <v>181</v>
      </c>
      <c r="B282" s="19" t="s">
        <v>182</v>
      </c>
      <c r="C282" s="20">
        <v>3</v>
      </c>
      <c r="D282" s="12">
        <f>COUNTIFS(E:E,Table1[[#This Row],[EventDate]],G:G,Table1[[#This Row],[EventName]],H:H,Table1[[#This Row],[Category]],I:I,Table1[[#This Row],[Weapon]],J:J,Table1[[#This Row],[Gender]])</f>
        <v>5</v>
      </c>
      <c r="E282" s="22">
        <v>44374</v>
      </c>
      <c r="F282" s="23" t="s">
        <v>385</v>
      </c>
      <c r="G282" s="10" t="s">
        <v>284</v>
      </c>
      <c r="H282" s="19" t="s">
        <v>323</v>
      </c>
      <c r="I282" s="19" t="s">
        <v>286</v>
      </c>
      <c r="J282" s="15" t="str">
        <f>VLOOKUP(Table1[[#This Row],[LastName]]&amp;"."&amp;Table1[[#This Row],[FirstName]],Fencers!C:H,6,FALSE)</f>
        <v>Women</v>
      </c>
      <c r="K282" s="24" t="str">
        <f>VLOOKUP(Table1[[#This Row],[LastName]]&amp;"."&amp;Table1[[#This Row],[FirstName]],Fencers!C:G,4,FALSE)</f>
        <v>CSFC</v>
      </c>
      <c r="L282" s="28">
        <v>0</v>
      </c>
      <c r="M282" s="12">
        <f>COUNTIFS(A:A,Table1[[#This Row],[LastName]],B:B,Table1[[#This Row],[FirstName]],F:F,"S",H:H,Table1[[#This Row],[Category]],I:I,Table1[[#This Row],[Weapon]])</f>
        <v>4</v>
      </c>
      <c r="N282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82" s="17">
        <f>IF(Table1[[#This Row],[Rank]]="Cancelled",1,IF(Table1[[#This Row],[Rank]]&gt;64,0,IF(L282=0,VLOOKUP(C282,'Ranking Values'!A:C,2,FALSE),VLOOKUP(C282,'Ranking Values'!A:C,3,FALSE))))</f>
        <v>18</v>
      </c>
      <c r="P282" s="17">
        <f>IF(OR(Table1[[#This Row],[Rank]]="Cancelled",Table1[[#This Row],[Rank]]&gt;64),1,VLOOKUP(Table1[[#This Row],[GenderCount]],'Ranking Values'!E:F,2,FALSE))</f>
        <v>1</v>
      </c>
      <c r="Q282" s="18">
        <f>Table1[[#This Row],[Ranking.Points]]*Table1[[#This Row],[Mulitplier]]*Table1[[#This Row],[NI.Mult]]</f>
        <v>18</v>
      </c>
    </row>
    <row r="283" spans="1:17" x14ac:dyDescent="0.25">
      <c r="A283" s="19" t="s">
        <v>123</v>
      </c>
      <c r="B283" s="19" t="s">
        <v>136</v>
      </c>
      <c r="C283" s="20">
        <v>3</v>
      </c>
      <c r="D283" s="12">
        <f>COUNTIFS(E:E,Table1[[#This Row],[EventDate]],G:G,Table1[[#This Row],[EventName]],H:H,Table1[[#This Row],[Category]],I:I,Table1[[#This Row],[Weapon]],J:J,Table1[[#This Row],[Gender]])</f>
        <v>5</v>
      </c>
      <c r="E283" s="22">
        <v>44374</v>
      </c>
      <c r="F283" s="23" t="s">
        <v>385</v>
      </c>
      <c r="G283" s="10" t="s">
        <v>284</v>
      </c>
      <c r="H283" s="19" t="s">
        <v>323</v>
      </c>
      <c r="I283" s="19" t="s">
        <v>286</v>
      </c>
      <c r="J283" s="15" t="str">
        <f>VLOOKUP(Table1[[#This Row],[LastName]]&amp;"."&amp;Table1[[#This Row],[FirstName]],Fencers!C:H,6,FALSE)</f>
        <v>Women</v>
      </c>
      <c r="K283" s="24" t="str">
        <f>VLOOKUP(Table1[[#This Row],[LastName]]&amp;"."&amp;Table1[[#This Row],[FirstName]],Fencers!C:G,4,FALSE)</f>
        <v>CSFC</v>
      </c>
      <c r="L283" s="28">
        <v>0</v>
      </c>
      <c r="M283" s="12">
        <f>COUNTIFS(A:A,Table1[[#This Row],[LastName]],B:B,Table1[[#This Row],[FirstName]],F:F,"S",H:H,Table1[[#This Row],[Category]],I:I,Table1[[#This Row],[Weapon]])</f>
        <v>4</v>
      </c>
      <c r="N283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83" s="17">
        <f>IF(Table1[[#This Row],[Rank]]="Cancelled",1,IF(Table1[[#This Row],[Rank]]&gt;64,0,IF(L283=0,VLOOKUP(C283,'Ranking Values'!A:C,2,FALSE),VLOOKUP(C283,'Ranking Values'!A:C,3,FALSE))))</f>
        <v>18</v>
      </c>
      <c r="P283" s="17">
        <f>IF(OR(Table1[[#This Row],[Rank]]="Cancelled",Table1[[#This Row],[Rank]]&gt;64),1,VLOOKUP(Table1[[#This Row],[GenderCount]],'Ranking Values'!E:F,2,FALSE))</f>
        <v>1</v>
      </c>
      <c r="Q283" s="18">
        <f>Table1[[#This Row],[Ranking.Points]]*Table1[[#This Row],[Mulitplier]]*Table1[[#This Row],[NI.Mult]]</f>
        <v>18</v>
      </c>
    </row>
    <row r="284" spans="1:17" x14ac:dyDescent="0.25">
      <c r="A284" s="19" t="s">
        <v>375</v>
      </c>
      <c r="B284" s="19" t="s">
        <v>376</v>
      </c>
      <c r="C284" s="20">
        <v>5</v>
      </c>
      <c r="D284" s="12">
        <f>COUNTIFS(E:E,Table1[[#This Row],[EventDate]],G:G,Table1[[#This Row],[EventName]],H:H,Table1[[#This Row],[Category]],I:I,Table1[[#This Row],[Weapon]],J:J,Table1[[#This Row],[Gender]])</f>
        <v>5</v>
      </c>
      <c r="E284" s="22">
        <v>44374</v>
      </c>
      <c r="F284" s="23" t="s">
        <v>385</v>
      </c>
      <c r="G284" s="10" t="s">
        <v>284</v>
      </c>
      <c r="H284" s="19" t="s">
        <v>323</v>
      </c>
      <c r="I284" s="19" t="s">
        <v>286</v>
      </c>
      <c r="J284" s="15" t="str">
        <f>VLOOKUP(Table1[[#This Row],[LastName]]&amp;"."&amp;Table1[[#This Row],[FirstName]],Fencers!C:H,6,FALSE)</f>
        <v>Women</v>
      </c>
      <c r="K284" s="24" t="str">
        <f>VLOOKUP(Table1[[#This Row],[LastName]]&amp;"."&amp;Table1[[#This Row],[FirstName]],Fencers!C:G,4,FALSE)</f>
        <v>CSFC</v>
      </c>
      <c r="L284" s="28">
        <v>0</v>
      </c>
      <c r="M284" s="12">
        <f>COUNTIFS(A:A,Table1[[#This Row],[LastName]],B:B,Table1[[#This Row],[FirstName]],F:F,"S",H:H,Table1[[#This Row],[Category]],I:I,Table1[[#This Row],[Weapon]])</f>
        <v>3</v>
      </c>
      <c r="N284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84" s="17">
        <f>IF(Table1[[#This Row],[Rank]]="Cancelled",1,IF(Table1[[#This Row],[Rank]]&gt;64,0,IF(L284=0,VLOOKUP(C284,'Ranking Values'!A:C,2,FALSE),VLOOKUP(C284,'Ranking Values'!A:C,3,FALSE))))</f>
        <v>12</v>
      </c>
      <c r="P284" s="17">
        <f>IF(OR(Table1[[#This Row],[Rank]]="Cancelled",Table1[[#This Row],[Rank]]&gt;64),1,VLOOKUP(Table1[[#This Row],[GenderCount]],'Ranking Values'!E:F,2,FALSE))</f>
        <v>1</v>
      </c>
      <c r="Q284" s="18">
        <f>Table1[[#This Row],[Ranking.Points]]*Table1[[#This Row],[Mulitplier]]*Table1[[#This Row],[NI.Mult]]</f>
        <v>12</v>
      </c>
    </row>
    <row r="285" spans="1:17" x14ac:dyDescent="0.25">
      <c r="A285" s="19" t="s">
        <v>122</v>
      </c>
      <c r="B285" s="19" t="s">
        <v>135</v>
      </c>
      <c r="C285" s="20" t="s">
        <v>17</v>
      </c>
      <c r="D285" s="12">
        <f>COUNTIFS(E:E,Table1[[#This Row],[EventDate]],G:G,Table1[[#This Row],[EventName]],H:H,Table1[[#This Row],[Category]],I:I,Table1[[#This Row],[Weapon]],J:J,Table1[[#This Row],[Gender]])</f>
        <v>1</v>
      </c>
      <c r="E285" s="22">
        <v>44374</v>
      </c>
      <c r="F285" s="23" t="s">
        <v>385</v>
      </c>
      <c r="G285" s="10" t="s">
        <v>284</v>
      </c>
      <c r="H285" s="19" t="s">
        <v>320</v>
      </c>
      <c r="I285" s="19" t="s">
        <v>288</v>
      </c>
      <c r="J285" s="15" t="str">
        <f>VLOOKUP(Table1[[#This Row],[LastName]]&amp;"."&amp;Table1[[#This Row],[FirstName]],Fencers!C:H,6,FALSE)</f>
        <v>Women</v>
      </c>
      <c r="K285" s="24" t="str">
        <f>VLOOKUP(Table1[[#This Row],[LastName]]&amp;"."&amp;Table1[[#This Row],[FirstName]],Fencers!C:G,4,FALSE)</f>
        <v>ASC</v>
      </c>
      <c r="L285" s="28">
        <v>0</v>
      </c>
      <c r="M285" s="12">
        <f>COUNTIFS(A:A,Table1[[#This Row],[LastName]],B:B,Table1[[#This Row],[FirstName]],F:F,"S",H:H,Table1[[#This Row],[Category]],I:I,Table1[[#This Row],[Weapon]])</f>
        <v>1</v>
      </c>
      <c r="N285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85" s="17">
        <f>IF(Table1[[#This Row],[Rank]]="Cancelled",1,IF(Table1[[#This Row],[Rank]]&gt;64,0,IF(L285=0,VLOOKUP(C285,'Ranking Values'!A:C,2,FALSE),VLOOKUP(C285,'Ranking Values'!A:C,3,FALSE))))</f>
        <v>1</v>
      </c>
      <c r="P285" s="17">
        <f>IF(OR(Table1[[#This Row],[Rank]]="Cancelled",Table1[[#This Row],[Rank]]&gt;64),1,VLOOKUP(Table1[[#This Row],[GenderCount]],'Ranking Values'!E:F,2,FALSE))</f>
        <v>1</v>
      </c>
      <c r="Q285" s="18">
        <f>Table1[[#This Row],[Ranking.Points]]*Table1[[#This Row],[Mulitplier]]*Table1[[#This Row],[NI.Mult]]</f>
        <v>1</v>
      </c>
    </row>
    <row r="286" spans="1:17" x14ac:dyDescent="0.25">
      <c r="A286" s="19" t="s">
        <v>21</v>
      </c>
      <c r="B286" s="19" t="s">
        <v>35</v>
      </c>
      <c r="C286" s="20">
        <v>1</v>
      </c>
      <c r="D286" s="12">
        <f>COUNTIFS(E:E,Table1[[#This Row],[EventDate]],G:G,Table1[[#This Row],[EventName]],H:H,Table1[[#This Row],[Category]],I:I,Table1[[#This Row],[Weapon]],J:J,Table1[[#This Row],[Gender]])</f>
        <v>5</v>
      </c>
      <c r="E286" s="22">
        <v>44374</v>
      </c>
      <c r="F286" s="23" t="s">
        <v>385</v>
      </c>
      <c r="G286" s="10" t="s">
        <v>284</v>
      </c>
      <c r="H286" s="19" t="s">
        <v>320</v>
      </c>
      <c r="I286" s="19" t="s">
        <v>286</v>
      </c>
      <c r="J286" s="15" t="str">
        <f>VLOOKUP(Table1[[#This Row],[LastName]]&amp;"."&amp;Table1[[#This Row],[FirstName]],Fencers!C:H,6,FALSE)</f>
        <v>Men</v>
      </c>
      <c r="K286" s="24" t="str">
        <f>VLOOKUP(Table1[[#This Row],[LastName]]&amp;"."&amp;Table1[[#This Row],[FirstName]],Fencers!C:G,4,FALSE)</f>
        <v>AHFC</v>
      </c>
      <c r="L286" s="28">
        <v>0</v>
      </c>
      <c r="M286" s="12">
        <f>COUNTIFS(A:A,Table1[[#This Row],[LastName]],B:B,Table1[[#This Row],[FirstName]],F:F,"S",H:H,Table1[[#This Row],[Category]],I:I,Table1[[#This Row],[Weapon]])</f>
        <v>2</v>
      </c>
      <c r="N286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86" s="17">
        <f>IF(Table1[[#This Row],[Rank]]="Cancelled",1,IF(Table1[[#This Row],[Rank]]&gt;64,0,IF(L286=0,VLOOKUP(C286,'Ranking Values'!A:C,2,FALSE),VLOOKUP(C286,'Ranking Values'!A:C,3,FALSE))))</f>
        <v>28</v>
      </c>
      <c r="P286" s="17">
        <f>IF(OR(Table1[[#This Row],[Rank]]="Cancelled",Table1[[#This Row],[Rank]]&gt;64),1,VLOOKUP(Table1[[#This Row],[GenderCount]],'Ranking Values'!E:F,2,FALSE))</f>
        <v>1</v>
      </c>
      <c r="Q286" s="18">
        <f>Table1[[#This Row],[Ranking.Points]]*Table1[[#This Row],[Mulitplier]]*Table1[[#This Row],[NI.Mult]]</f>
        <v>28</v>
      </c>
    </row>
    <row r="287" spans="1:17" x14ac:dyDescent="0.25">
      <c r="A287" s="19" t="s">
        <v>226</v>
      </c>
      <c r="B287" s="19" t="s">
        <v>139</v>
      </c>
      <c r="C287" s="20">
        <v>2</v>
      </c>
      <c r="D287" s="12">
        <f>COUNTIFS(E:E,Table1[[#This Row],[EventDate]],G:G,Table1[[#This Row],[EventName]],H:H,Table1[[#This Row],[Category]],I:I,Table1[[#This Row],[Weapon]],J:J,Table1[[#This Row],[Gender]])</f>
        <v>5</v>
      </c>
      <c r="E287" s="22">
        <v>44374</v>
      </c>
      <c r="F287" s="23" t="s">
        <v>385</v>
      </c>
      <c r="G287" s="10" t="s">
        <v>284</v>
      </c>
      <c r="H287" s="19" t="s">
        <v>320</v>
      </c>
      <c r="I287" s="19" t="s">
        <v>286</v>
      </c>
      <c r="J287" s="15" t="str">
        <f>VLOOKUP(Table1[[#This Row],[LastName]]&amp;"."&amp;Table1[[#This Row],[FirstName]],Fencers!C:H,6,FALSE)</f>
        <v>Men</v>
      </c>
      <c r="K287" s="24" t="str">
        <f>VLOOKUP(Table1[[#This Row],[LastName]]&amp;"."&amp;Table1[[#This Row],[FirstName]],Fencers!C:G,4,FALSE)</f>
        <v>ASC</v>
      </c>
      <c r="L287" s="28">
        <v>0</v>
      </c>
      <c r="M287" s="12">
        <f>COUNTIFS(A:A,Table1[[#This Row],[LastName]],B:B,Table1[[#This Row],[FirstName]],F:F,"S",H:H,Table1[[#This Row],[Category]],I:I,Table1[[#This Row],[Weapon]])</f>
        <v>2</v>
      </c>
      <c r="N287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87" s="17">
        <f>IF(Table1[[#This Row],[Rank]]="Cancelled",1,IF(Table1[[#This Row],[Rank]]&gt;64,0,IF(L287=0,VLOOKUP(C287,'Ranking Values'!A:C,2,FALSE),VLOOKUP(C287,'Ranking Values'!A:C,3,FALSE))))</f>
        <v>23</v>
      </c>
      <c r="P287" s="17">
        <f>IF(OR(Table1[[#This Row],[Rank]]="Cancelled",Table1[[#This Row],[Rank]]&gt;64),1,VLOOKUP(Table1[[#This Row],[GenderCount]],'Ranking Values'!E:F,2,FALSE))</f>
        <v>1</v>
      </c>
      <c r="Q287" s="18">
        <f>Table1[[#This Row],[Ranking.Points]]*Table1[[#This Row],[Mulitplier]]*Table1[[#This Row],[NI.Mult]]</f>
        <v>23</v>
      </c>
    </row>
    <row r="288" spans="1:17" x14ac:dyDescent="0.25">
      <c r="A288" s="19" t="s">
        <v>278</v>
      </c>
      <c r="B288" s="19" t="s">
        <v>279</v>
      </c>
      <c r="C288" s="20">
        <v>3</v>
      </c>
      <c r="D288" s="12">
        <f>COUNTIFS(E:E,Table1[[#This Row],[EventDate]],G:G,Table1[[#This Row],[EventName]],H:H,Table1[[#This Row],[Category]],I:I,Table1[[#This Row],[Weapon]],J:J,Table1[[#This Row],[Gender]])</f>
        <v>5</v>
      </c>
      <c r="E288" s="22">
        <v>44374</v>
      </c>
      <c r="F288" s="23" t="s">
        <v>385</v>
      </c>
      <c r="G288" s="10" t="s">
        <v>284</v>
      </c>
      <c r="H288" s="19" t="s">
        <v>320</v>
      </c>
      <c r="I288" s="19" t="s">
        <v>286</v>
      </c>
      <c r="J288" s="15" t="str">
        <f>VLOOKUP(Table1[[#This Row],[LastName]]&amp;"."&amp;Table1[[#This Row],[FirstName]],Fencers!C:H,6,FALSE)</f>
        <v>Men</v>
      </c>
      <c r="K288" s="24" t="str">
        <f>VLOOKUP(Table1[[#This Row],[LastName]]&amp;"."&amp;Table1[[#This Row],[FirstName]],Fencers!C:G,4,FALSE)</f>
        <v>CSFC</v>
      </c>
      <c r="L288" s="28">
        <v>0</v>
      </c>
      <c r="M288" s="12">
        <f>COUNTIFS(A:A,Table1[[#This Row],[LastName]],B:B,Table1[[#This Row],[FirstName]],F:F,"S",H:H,Table1[[#This Row],[Category]],I:I,Table1[[#This Row],[Weapon]])</f>
        <v>3</v>
      </c>
      <c r="N288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88" s="17">
        <f>IF(Table1[[#This Row],[Rank]]="Cancelled",1,IF(Table1[[#This Row],[Rank]]&gt;64,0,IF(L288=0,VLOOKUP(C288,'Ranking Values'!A:C,2,FALSE),VLOOKUP(C288,'Ranking Values'!A:C,3,FALSE))))</f>
        <v>18</v>
      </c>
      <c r="P288" s="17">
        <f>IF(OR(Table1[[#This Row],[Rank]]="Cancelled",Table1[[#This Row],[Rank]]&gt;64),1,VLOOKUP(Table1[[#This Row],[GenderCount]],'Ranking Values'!E:F,2,FALSE))</f>
        <v>1</v>
      </c>
      <c r="Q288" s="18">
        <f>Table1[[#This Row],[Ranking.Points]]*Table1[[#This Row],[Mulitplier]]*Table1[[#This Row],[NI.Mult]]</f>
        <v>18</v>
      </c>
    </row>
    <row r="289" spans="1:17" x14ac:dyDescent="0.25">
      <c r="A289" s="19" t="s">
        <v>107</v>
      </c>
      <c r="B289" s="19" t="s">
        <v>143</v>
      </c>
      <c r="C289" s="20">
        <v>3</v>
      </c>
      <c r="D289" s="12">
        <f>COUNTIFS(E:E,Table1[[#This Row],[EventDate]],G:G,Table1[[#This Row],[EventName]],H:H,Table1[[#This Row],[Category]],I:I,Table1[[#This Row],[Weapon]],J:J,Table1[[#This Row],[Gender]])</f>
        <v>5</v>
      </c>
      <c r="E289" s="22">
        <v>44374</v>
      </c>
      <c r="F289" s="23" t="s">
        <v>385</v>
      </c>
      <c r="G289" s="10" t="s">
        <v>284</v>
      </c>
      <c r="H289" s="19" t="s">
        <v>320</v>
      </c>
      <c r="I289" s="19" t="s">
        <v>286</v>
      </c>
      <c r="J289" s="15" t="str">
        <f>VLOOKUP(Table1[[#This Row],[LastName]]&amp;"."&amp;Table1[[#This Row],[FirstName]],Fencers!C:H,6,FALSE)</f>
        <v>Men</v>
      </c>
      <c r="K289" s="24" t="str">
        <f>VLOOKUP(Table1[[#This Row],[LastName]]&amp;"."&amp;Table1[[#This Row],[FirstName]],Fencers!C:G,4,FALSE)</f>
        <v>ASC</v>
      </c>
      <c r="L289" s="28">
        <v>0</v>
      </c>
      <c r="M289" s="12">
        <f>COUNTIFS(A:A,Table1[[#This Row],[LastName]],B:B,Table1[[#This Row],[FirstName]],F:F,"S",H:H,Table1[[#This Row],[Category]],I:I,Table1[[#This Row],[Weapon]])</f>
        <v>4</v>
      </c>
      <c r="N289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89" s="17">
        <f>IF(Table1[[#This Row],[Rank]]="Cancelled",1,IF(Table1[[#This Row],[Rank]]&gt;64,0,IF(L289=0,VLOOKUP(C289,'Ranking Values'!A:C,2,FALSE),VLOOKUP(C289,'Ranking Values'!A:C,3,FALSE))))</f>
        <v>18</v>
      </c>
      <c r="P289" s="17">
        <f>IF(OR(Table1[[#This Row],[Rank]]="Cancelled",Table1[[#This Row],[Rank]]&gt;64),1,VLOOKUP(Table1[[#This Row],[GenderCount]],'Ranking Values'!E:F,2,FALSE))</f>
        <v>1</v>
      </c>
      <c r="Q289" s="18">
        <f>Table1[[#This Row],[Ranking.Points]]*Table1[[#This Row],[Mulitplier]]*Table1[[#This Row],[NI.Mult]]</f>
        <v>18</v>
      </c>
    </row>
    <row r="290" spans="1:17" x14ac:dyDescent="0.25">
      <c r="A290" s="19" t="s">
        <v>167</v>
      </c>
      <c r="B290" s="19" t="s">
        <v>151</v>
      </c>
      <c r="C290" s="20">
        <v>5</v>
      </c>
      <c r="D290" s="12">
        <f>COUNTIFS(E:E,Table1[[#This Row],[EventDate]],G:G,Table1[[#This Row],[EventName]],H:H,Table1[[#This Row],[Category]],I:I,Table1[[#This Row],[Weapon]],J:J,Table1[[#This Row],[Gender]])</f>
        <v>5</v>
      </c>
      <c r="E290" s="22">
        <v>44374</v>
      </c>
      <c r="F290" s="23" t="s">
        <v>385</v>
      </c>
      <c r="G290" s="10" t="s">
        <v>284</v>
      </c>
      <c r="H290" s="19" t="s">
        <v>320</v>
      </c>
      <c r="I290" s="19" t="s">
        <v>286</v>
      </c>
      <c r="J290" s="15" t="str">
        <f>VLOOKUP(Table1[[#This Row],[LastName]]&amp;"."&amp;Table1[[#This Row],[FirstName]],Fencers!C:H,6,FALSE)</f>
        <v>Men</v>
      </c>
      <c r="K290" s="24" t="str">
        <f>VLOOKUP(Table1[[#This Row],[LastName]]&amp;"."&amp;Table1[[#This Row],[FirstName]],Fencers!C:G,4,FALSE)</f>
        <v>ASC</v>
      </c>
      <c r="L290" s="28">
        <v>0</v>
      </c>
      <c r="M290" s="12">
        <f>COUNTIFS(A:A,Table1[[#This Row],[LastName]],B:B,Table1[[#This Row],[FirstName]],F:F,"S",H:H,Table1[[#This Row],[Category]],I:I,Table1[[#This Row],[Weapon]])</f>
        <v>2</v>
      </c>
      <c r="N290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90" s="17">
        <f>IF(Table1[[#This Row],[Rank]]="Cancelled",1,IF(Table1[[#This Row],[Rank]]&gt;64,0,IF(L290=0,VLOOKUP(C290,'Ranking Values'!A:C,2,FALSE),VLOOKUP(C290,'Ranking Values'!A:C,3,FALSE))))</f>
        <v>12</v>
      </c>
      <c r="P290" s="17">
        <f>IF(OR(Table1[[#This Row],[Rank]]="Cancelled",Table1[[#This Row],[Rank]]&gt;64),1,VLOOKUP(Table1[[#This Row],[GenderCount]],'Ranking Values'!E:F,2,FALSE))</f>
        <v>1</v>
      </c>
      <c r="Q290" s="18">
        <f>Table1[[#This Row],[Ranking.Points]]*Table1[[#This Row],[Mulitplier]]*Table1[[#This Row],[NI.Mult]]</f>
        <v>12</v>
      </c>
    </row>
    <row r="291" spans="1:17" x14ac:dyDescent="0.25">
      <c r="A291" s="19" t="s">
        <v>123</v>
      </c>
      <c r="B291" s="19" t="s">
        <v>136</v>
      </c>
      <c r="C291" s="20">
        <v>2</v>
      </c>
      <c r="D291" s="12">
        <f>COUNTIFS(E:E,Table1[[#This Row],[EventDate]],G:G,Table1[[#This Row],[EventName]],H:H,Table1[[#This Row],[Category]],I:I,Table1[[#This Row],[Weapon]],J:J,Table1[[#This Row],[Gender]])</f>
        <v>4</v>
      </c>
      <c r="E291" s="22">
        <v>44374</v>
      </c>
      <c r="F291" s="23" t="s">
        <v>385</v>
      </c>
      <c r="G291" s="10" t="s">
        <v>284</v>
      </c>
      <c r="H291" s="19" t="s">
        <v>320</v>
      </c>
      <c r="I291" s="19" t="s">
        <v>286</v>
      </c>
      <c r="J291" s="15" t="str">
        <f>VLOOKUP(Table1[[#This Row],[LastName]]&amp;"."&amp;Table1[[#This Row],[FirstName]],Fencers!C:H,6,FALSE)</f>
        <v>Women</v>
      </c>
      <c r="K291" s="24" t="str">
        <f>VLOOKUP(Table1[[#This Row],[LastName]]&amp;"."&amp;Table1[[#This Row],[FirstName]],Fencers!C:G,4,FALSE)</f>
        <v>CSFC</v>
      </c>
      <c r="L291" s="28">
        <v>0</v>
      </c>
      <c r="M291" s="12">
        <f>COUNTIFS(A:A,Table1[[#This Row],[LastName]],B:B,Table1[[#This Row],[FirstName]],F:F,"S",H:H,Table1[[#This Row],[Category]],I:I,Table1[[#This Row],[Weapon]])</f>
        <v>4</v>
      </c>
      <c r="N291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91" s="17">
        <f>IF(Table1[[#This Row],[Rank]]="Cancelled",1,IF(Table1[[#This Row],[Rank]]&gt;64,0,IF(L291=0,VLOOKUP(C291,'Ranking Values'!A:C,2,FALSE),VLOOKUP(C291,'Ranking Values'!A:C,3,FALSE))))</f>
        <v>23</v>
      </c>
      <c r="P291" s="17">
        <f>IF(OR(Table1[[#This Row],[Rank]]="Cancelled",Table1[[#This Row],[Rank]]&gt;64),1,VLOOKUP(Table1[[#This Row],[GenderCount]],'Ranking Values'!E:F,2,FALSE))</f>
        <v>0.8</v>
      </c>
      <c r="Q291" s="18">
        <f>Table1[[#This Row],[Ranking.Points]]*Table1[[#This Row],[Mulitplier]]*Table1[[#This Row],[NI.Mult]]</f>
        <v>18.400000000000002</v>
      </c>
    </row>
    <row r="292" spans="1:17" x14ac:dyDescent="0.25">
      <c r="A292" s="19" t="s">
        <v>97</v>
      </c>
      <c r="B292" s="19" t="s">
        <v>101</v>
      </c>
      <c r="C292" s="20">
        <v>3</v>
      </c>
      <c r="D292" s="12">
        <f>COUNTIFS(E:E,Table1[[#This Row],[EventDate]],G:G,Table1[[#This Row],[EventName]],H:H,Table1[[#This Row],[Category]],I:I,Table1[[#This Row],[Weapon]],J:J,Table1[[#This Row],[Gender]])</f>
        <v>4</v>
      </c>
      <c r="E292" s="22">
        <v>44374</v>
      </c>
      <c r="F292" s="23" t="s">
        <v>385</v>
      </c>
      <c r="G292" s="10" t="s">
        <v>284</v>
      </c>
      <c r="H292" s="19" t="s">
        <v>320</v>
      </c>
      <c r="I292" s="19" t="s">
        <v>286</v>
      </c>
      <c r="J292" s="15" t="str">
        <f>VLOOKUP(Table1[[#This Row],[LastName]]&amp;"."&amp;Table1[[#This Row],[FirstName]],Fencers!C:H,6,FALSE)</f>
        <v>Women</v>
      </c>
      <c r="K292" s="24" t="str">
        <f>VLOOKUP(Table1[[#This Row],[LastName]]&amp;"."&amp;Table1[[#This Row],[FirstName]],Fencers!C:G,4,FALSE)</f>
        <v>AHFC</v>
      </c>
      <c r="L292" s="28">
        <v>0</v>
      </c>
      <c r="M292" s="12">
        <f>COUNTIFS(A:A,Table1[[#This Row],[LastName]],B:B,Table1[[#This Row],[FirstName]],F:F,"S",H:H,Table1[[#This Row],[Category]],I:I,Table1[[#This Row],[Weapon]])</f>
        <v>3</v>
      </c>
      <c r="N292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92" s="17">
        <f>IF(Table1[[#This Row],[Rank]]="Cancelled",1,IF(Table1[[#This Row],[Rank]]&gt;64,0,IF(L292=0,VLOOKUP(C292,'Ranking Values'!A:C,2,FALSE),VLOOKUP(C292,'Ranking Values'!A:C,3,FALSE))))</f>
        <v>18</v>
      </c>
      <c r="P292" s="17">
        <f>IF(OR(Table1[[#This Row],[Rank]]="Cancelled",Table1[[#This Row],[Rank]]&gt;64),1,VLOOKUP(Table1[[#This Row],[GenderCount]],'Ranking Values'!E:F,2,FALSE))</f>
        <v>0.8</v>
      </c>
      <c r="Q292" s="18">
        <f>Table1[[#This Row],[Ranking.Points]]*Table1[[#This Row],[Mulitplier]]*Table1[[#This Row],[NI.Mult]]</f>
        <v>14.4</v>
      </c>
    </row>
    <row r="293" spans="1:17" x14ac:dyDescent="0.25">
      <c r="A293" s="19" t="s">
        <v>375</v>
      </c>
      <c r="B293" s="19" t="s">
        <v>376</v>
      </c>
      <c r="C293" s="20">
        <v>3</v>
      </c>
      <c r="D293" s="12">
        <f>COUNTIFS(E:E,Table1[[#This Row],[EventDate]],G:G,Table1[[#This Row],[EventName]],H:H,Table1[[#This Row],[Category]],I:I,Table1[[#This Row],[Weapon]],J:J,Table1[[#This Row],[Gender]])</f>
        <v>4</v>
      </c>
      <c r="E293" s="22">
        <v>44374</v>
      </c>
      <c r="F293" s="23" t="s">
        <v>385</v>
      </c>
      <c r="G293" s="10" t="s">
        <v>284</v>
      </c>
      <c r="H293" s="19" t="s">
        <v>320</v>
      </c>
      <c r="I293" s="19" t="s">
        <v>286</v>
      </c>
      <c r="J293" s="15" t="str">
        <f>VLOOKUP(Table1[[#This Row],[LastName]]&amp;"."&amp;Table1[[#This Row],[FirstName]],Fencers!C:H,6,FALSE)</f>
        <v>Women</v>
      </c>
      <c r="K293" s="24" t="str">
        <f>VLOOKUP(Table1[[#This Row],[LastName]]&amp;"."&amp;Table1[[#This Row],[FirstName]],Fencers!C:G,4,FALSE)</f>
        <v>CSFC</v>
      </c>
      <c r="L293" s="28">
        <v>0</v>
      </c>
      <c r="M293" s="12">
        <f>COUNTIFS(A:A,Table1[[#This Row],[LastName]],B:B,Table1[[#This Row],[FirstName]],F:F,"S",H:H,Table1[[#This Row],[Category]],I:I,Table1[[#This Row],[Weapon]])</f>
        <v>3</v>
      </c>
      <c r="N293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93" s="17">
        <f>IF(Table1[[#This Row],[Rank]]="Cancelled",1,IF(Table1[[#This Row],[Rank]]&gt;64,0,IF(L293=0,VLOOKUP(C293,'Ranking Values'!A:C,2,FALSE),VLOOKUP(C293,'Ranking Values'!A:C,3,FALSE))))</f>
        <v>18</v>
      </c>
      <c r="P293" s="17">
        <f>IF(OR(Table1[[#This Row],[Rank]]="Cancelled",Table1[[#This Row],[Rank]]&gt;64),1,VLOOKUP(Table1[[#This Row],[GenderCount]],'Ranking Values'!E:F,2,FALSE))</f>
        <v>0.8</v>
      </c>
      <c r="Q293" s="18">
        <f>Table1[[#This Row],[Ranking.Points]]*Table1[[#This Row],[Mulitplier]]*Table1[[#This Row],[NI.Mult]]</f>
        <v>14.4</v>
      </c>
    </row>
    <row r="294" spans="1:17" x14ac:dyDescent="0.25">
      <c r="A294" s="19" t="s">
        <v>125</v>
      </c>
      <c r="B294" s="19" t="s">
        <v>138</v>
      </c>
      <c r="C294" s="20">
        <v>5</v>
      </c>
      <c r="D294" s="12">
        <f>COUNTIFS(E:E,Table1[[#This Row],[EventDate]],G:G,Table1[[#This Row],[EventName]],H:H,Table1[[#This Row],[Category]],I:I,Table1[[#This Row],[Weapon]],J:J,Table1[[#This Row],[Gender]])</f>
        <v>4</v>
      </c>
      <c r="E294" s="22">
        <v>44374</v>
      </c>
      <c r="F294" s="23" t="s">
        <v>385</v>
      </c>
      <c r="G294" s="10" t="s">
        <v>284</v>
      </c>
      <c r="H294" s="19" t="s">
        <v>320</v>
      </c>
      <c r="I294" s="19" t="s">
        <v>286</v>
      </c>
      <c r="J294" s="15" t="str">
        <f>VLOOKUP(Table1[[#This Row],[LastName]]&amp;"."&amp;Table1[[#This Row],[FirstName]],Fencers!C:H,6,FALSE)</f>
        <v>Women</v>
      </c>
      <c r="K294" s="24" t="str">
        <f>VLOOKUP(Table1[[#This Row],[LastName]]&amp;"."&amp;Table1[[#This Row],[FirstName]],Fencers!C:G,4,FALSE)</f>
        <v>ASC</v>
      </c>
      <c r="L294" s="28">
        <v>0</v>
      </c>
      <c r="M294" s="12">
        <f>COUNTIFS(A:A,Table1[[#This Row],[LastName]],B:B,Table1[[#This Row],[FirstName]],F:F,"S",H:H,Table1[[#This Row],[Category]],I:I,Table1[[#This Row],[Weapon]])</f>
        <v>1</v>
      </c>
      <c r="N294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94" s="17">
        <f>IF(Table1[[#This Row],[Rank]]="Cancelled",1,IF(Table1[[#This Row],[Rank]]&gt;64,0,IF(L294=0,VLOOKUP(C294,'Ranking Values'!A:C,2,FALSE),VLOOKUP(C294,'Ranking Values'!A:C,3,FALSE))))</f>
        <v>12</v>
      </c>
      <c r="P294" s="17">
        <f>IF(OR(Table1[[#This Row],[Rank]]="Cancelled",Table1[[#This Row],[Rank]]&gt;64),1,VLOOKUP(Table1[[#This Row],[GenderCount]],'Ranking Values'!E:F,2,FALSE))</f>
        <v>0.8</v>
      </c>
      <c r="Q294" s="18">
        <f>Table1[[#This Row],[Ranking.Points]]*Table1[[#This Row],[Mulitplier]]*Table1[[#This Row],[NI.Mult]]</f>
        <v>9.6000000000000014</v>
      </c>
    </row>
    <row r="295" spans="1:17" x14ac:dyDescent="0.25">
      <c r="A295" s="19" t="s">
        <v>369</v>
      </c>
      <c r="B295" s="19" t="s">
        <v>42</v>
      </c>
      <c r="C295" s="20" t="s">
        <v>17</v>
      </c>
      <c r="D295" s="12">
        <f>COUNTIFS(E:E,Table1[[#This Row],[EventDate]],G:G,Table1[[#This Row],[EventName]],H:H,Table1[[#This Row],[Category]],I:I,Table1[[#This Row],[Weapon]],J:J,Table1[[#This Row],[Gender]])</f>
        <v>1</v>
      </c>
      <c r="E295" s="22">
        <v>44374</v>
      </c>
      <c r="F295" s="23" t="s">
        <v>385</v>
      </c>
      <c r="G295" s="10" t="s">
        <v>284</v>
      </c>
      <c r="H295" s="19" t="s">
        <v>320</v>
      </c>
      <c r="I295" s="19" t="s">
        <v>314</v>
      </c>
      <c r="J295" s="15" t="str">
        <f>VLOOKUP(Table1[[#This Row],[LastName]]&amp;"."&amp;Table1[[#This Row],[FirstName]],Fencers!C:H,6,FALSE)</f>
        <v>Men</v>
      </c>
      <c r="K295" s="24" t="str">
        <f>VLOOKUP(Table1[[#This Row],[LastName]]&amp;"."&amp;Table1[[#This Row],[FirstName]],Fencers!C:G,4,FALSE)</f>
        <v>CSFC</v>
      </c>
      <c r="L295" s="28">
        <v>0</v>
      </c>
      <c r="M295" s="12">
        <f>COUNTIFS(A:A,Table1[[#This Row],[LastName]],B:B,Table1[[#This Row],[FirstName]],F:F,"S",H:H,Table1[[#This Row],[Category]],I:I,Table1[[#This Row],[Weapon]])</f>
        <v>2</v>
      </c>
      <c r="N295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95" s="17">
        <f>IF(Table1[[#This Row],[Rank]]="Cancelled",1,IF(Table1[[#This Row],[Rank]]&gt;64,0,IF(L295=0,VLOOKUP(C295,'Ranking Values'!A:C,2,FALSE),VLOOKUP(C295,'Ranking Values'!A:C,3,FALSE))))</f>
        <v>1</v>
      </c>
      <c r="P295" s="17">
        <f>IF(OR(Table1[[#This Row],[Rank]]="Cancelled",Table1[[#This Row],[Rank]]&gt;64),1,VLOOKUP(Table1[[#This Row],[GenderCount]],'Ranking Values'!E:F,2,FALSE))</f>
        <v>1</v>
      </c>
      <c r="Q295" s="18">
        <f>Table1[[#This Row],[Ranking.Points]]*Table1[[#This Row],[Mulitplier]]*Table1[[#This Row],[NI.Mult]]</f>
        <v>1</v>
      </c>
    </row>
    <row r="296" spans="1:17" x14ac:dyDescent="0.25">
      <c r="A296" s="19" t="s">
        <v>19</v>
      </c>
      <c r="B296" s="19" t="s">
        <v>32</v>
      </c>
      <c r="C296" s="20" t="s">
        <v>17</v>
      </c>
      <c r="D296" s="12">
        <f>COUNTIFS(E:E,Table1[[#This Row],[EventDate]],G:G,Table1[[#This Row],[EventName]],H:H,Table1[[#This Row],[Category]],I:I,Table1[[#This Row],[Weapon]],J:J,Table1[[#This Row],[Gender]])</f>
        <v>2</v>
      </c>
      <c r="E296" s="22">
        <v>44374</v>
      </c>
      <c r="F296" s="23" t="s">
        <v>385</v>
      </c>
      <c r="G296" s="10" t="s">
        <v>284</v>
      </c>
      <c r="H296" s="19" t="s">
        <v>321</v>
      </c>
      <c r="I296" s="19" t="s">
        <v>288</v>
      </c>
      <c r="J296" s="15" t="str">
        <f>VLOOKUP(Table1[[#This Row],[LastName]]&amp;"."&amp;Table1[[#This Row],[FirstName]],Fencers!C:H,6,FALSE)</f>
        <v>Men</v>
      </c>
      <c r="K296" s="24" t="str">
        <f>VLOOKUP(Table1[[#This Row],[LastName]]&amp;"."&amp;Table1[[#This Row],[FirstName]],Fencers!C:G,4,FALSE)</f>
        <v>ASC</v>
      </c>
      <c r="L296" s="28">
        <v>0</v>
      </c>
      <c r="M296" s="12">
        <f>COUNTIFS(A:A,Table1[[#This Row],[LastName]],B:B,Table1[[#This Row],[FirstName]],F:F,"S",H:H,Table1[[#This Row],[Category]],I:I,Table1[[#This Row],[Weapon]])</f>
        <v>3</v>
      </c>
      <c r="N296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96" s="17">
        <f>IF(Table1[[#This Row],[Rank]]="Cancelled",1,IF(Table1[[#This Row],[Rank]]&gt;64,0,IF(L296=0,VLOOKUP(C296,'Ranking Values'!A:C,2,FALSE),VLOOKUP(C296,'Ranking Values'!A:C,3,FALSE))))</f>
        <v>1</v>
      </c>
      <c r="P296" s="17">
        <f>IF(OR(Table1[[#This Row],[Rank]]="Cancelled",Table1[[#This Row],[Rank]]&gt;64),1,VLOOKUP(Table1[[#This Row],[GenderCount]],'Ranking Values'!E:F,2,FALSE))</f>
        <v>1</v>
      </c>
      <c r="Q296" s="18">
        <f>Table1[[#This Row],[Ranking.Points]]*Table1[[#This Row],[Mulitplier]]*Table1[[#This Row],[NI.Mult]]</f>
        <v>1</v>
      </c>
    </row>
    <row r="297" spans="1:17" x14ac:dyDescent="0.25">
      <c r="A297" s="19" t="s">
        <v>78</v>
      </c>
      <c r="B297" s="19" t="s">
        <v>48</v>
      </c>
      <c r="C297" s="20" t="s">
        <v>17</v>
      </c>
      <c r="D297" s="12">
        <f>COUNTIFS(E:E,Table1[[#This Row],[EventDate]],G:G,Table1[[#This Row],[EventName]],H:H,Table1[[#This Row],[Category]],I:I,Table1[[#This Row],[Weapon]],J:J,Table1[[#This Row],[Gender]])</f>
        <v>2</v>
      </c>
      <c r="E297" s="22">
        <v>44374</v>
      </c>
      <c r="F297" s="23" t="s">
        <v>385</v>
      </c>
      <c r="G297" s="10" t="s">
        <v>284</v>
      </c>
      <c r="H297" s="19" t="s">
        <v>321</v>
      </c>
      <c r="I297" s="19" t="s">
        <v>288</v>
      </c>
      <c r="J297" s="15" t="str">
        <f>VLOOKUP(Table1[[#This Row],[LastName]]&amp;"."&amp;Table1[[#This Row],[FirstName]],Fencers!C:H,6,FALSE)</f>
        <v>Men</v>
      </c>
      <c r="K297" s="24" t="str">
        <f>VLOOKUP(Table1[[#This Row],[LastName]]&amp;"."&amp;Table1[[#This Row],[FirstName]],Fencers!C:G,4,FALSE)</f>
        <v>ASC</v>
      </c>
      <c r="L297" s="28">
        <v>0</v>
      </c>
      <c r="M297" s="12">
        <f>COUNTIFS(A:A,Table1[[#This Row],[LastName]],B:B,Table1[[#This Row],[FirstName]],F:F,"S",H:H,Table1[[#This Row],[Category]],I:I,Table1[[#This Row],[Weapon]])</f>
        <v>1</v>
      </c>
      <c r="N297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97" s="17">
        <f>IF(Table1[[#This Row],[Rank]]="Cancelled",1,IF(Table1[[#This Row],[Rank]]&gt;64,0,IF(L297=0,VLOOKUP(C297,'Ranking Values'!A:C,2,FALSE),VLOOKUP(C297,'Ranking Values'!A:C,3,FALSE))))</f>
        <v>1</v>
      </c>
      <c r="P297" s="17">
        <f>IF(OR(Table1[[#This Row],[Rank]]="Cancelled",Table1[[#This Row],[Rank]]&gt;64),1,VLOOKUP(Table1[[#This Row],[GenderCount]],'Ranking Values'!E:F,2,FALSE))</f>
        <v>1</v>
      </c>
      <c r="Q297" s="18">
        <f>Table1[[#This Row],[Ranking.Points]]*Table1[[#This Row],[Mulitplier]]*Table1[[#This Row],[NI.Mult]]</f>
        <v>1</v>
      </c>
    </row>
    <row r="298" spans="1:17" x14ac:dyDescent="0.25">
      <c r="A298" s="19" t="s">
        <v>122</v>
      </c>
      <c r="B298" s="19" t="s">
        <v>135</v>
      </c>
      <c r="C298" s="20" t="s">
        <v>17</v>
      </c>
      <c r="D298" s="12">
        <f>COUNTIFS(E:E,Table1[[#This Row],[EventDate]],G:G,Table1[[#This Row],[EventName]],H:H,Table1[[#This Row],[Category]],I:I,Table1[[#This Row],[Weapon]],J:J,Table1[[#This Row],[Gender]])</f>
        <v>1</v>
      </c>
      <c r="E298" s="22">
        <v>44374</v>
      </c>
      <c r="F298" s="23" t="s">
        <v>385</v>
      </c>
      <c r="G298" s="10" t="s">
        <v>284</v>
      </c>
      <c r="H298" s="19" t="s">
        <v>321</v>
      </c>
      <c r="I298" s="19" t="s">
        <v>288</v>
      </c>
      <c r="J298" s="15" t="str">
        <f>VLOOKUP(Table1[[#This Row],[LastName]]&amp;"."&amp;Table1[[#This Row],[FirstName]],Fencers!C:H,6,FALSE)</f>
        <v>Women</v>
      </c>
      <c r="K298" s="24" t="str">
        <f>VLOOKUP(Table1[[#This Row],[LastName]]&amp;"."&amp;Table1[[#This Row],[FirstName]],Fencers!C:G,4,FALSE)</f>
        <v>ASC</v>
      </c>
      <c r="L298" s="28">
        <v>0</v>
      </c>
      <c r="M298" s="12">
        <f>COUNTIFS(A:A,Table1[[#This Row],[LastName]],B:B,Table1[[#This Row],[FirstName]],F:F,"S",H:H,Table1[[#This Row],[Category]],I:I,Table1[[#This Row],[Weapon]])</f>
        <v>1</v>
      </c>
      <c r="N298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98" s="17">
        <f>IF(Table1[[#This Row],[Rank]]="Cancelled",1,IF(Table1[[#This Row],[Rank]]&gt;64,0,IF(L298=0,VLOOKUP(C298,'Ranking Values'!A:C,2,FALSE),VLOOKUP(C298,'Ranking Values'!A:C,3,FALSE))))</f>
        <v>1</v>
      </c>
      <c r="P298" s="17">
        <f>IF(OR(Table1[[#This Row],[Rank]]="Cancelled",Table1[[#This Row],[Rank]]&gt;64),1,VLOOKUP(Table1[[#This Row],[GenderCount]],'Ranking Values'!E:F,2,FALSE))</f>
        <v>1</v>
      </c>
      <c r="Q298" s="18">
        <f>Table1[[#This Row],[Ranking.Points]]*Table1[[#This Row],[Mulitplier]]*Table1[[#This Row],[NI.Mult]]</f>
        <v>1</v>
      </c>
    </row>
    <row r="299" spans="1:17" x14ac:dyDescent="0.25">
      <c r="A299" s="19" t="s">
        <v>21</v>
      </c>
      <c r="B299" s="19" t="s">
        <v>35</v>
      </c>
      <c r="C299" s="20">
        <v>1</v>
      </c>
      <c r="D299" s="12">
        <f>COUNTIFS(E:E,Table1[[#This Row],[EventDate]],G:G,Table1[[#This Row],[EventName]],H:H,Table1[[#This Row],[Category]],I:I,Table1[[#This Row],[Weapon]],J:J,Table1[[#This Row],[Gender]])</f>
        <v>5</v>
      </c>
      <c r="E299" s="22">
        <v>44374</v>
      </c>
      <c r="F299" s="23" t="s">
        <v>385</v>
      </c>
      <c r="G299" s="10" t="s">
        <v>284</v>
      </c>
      <c r="H299" s="19" t="s">
        <v>321</v>
      </c>
      <c r="I299" s="19" t="s">
        <v>286</v>
      </c>
      <c r="J299" s="15" t="str">
        <f>VLOOKUP(Table1[[#This Row],[LastName]]&amp;"."&amp;Table1[[#This Row],[FirstName]],Fencers!C:H,6,FALSE)</f>
        <v>Men</v>
      </c>
      <c r="K299" s="24" t="str">
        <f>VLOOKUP(Table1[[#This Row],[LastName]]&amp;"."&amp;Table1[[#This Row],[FirstName]],Fencers!C:G,4,FALSE)</f>
        <v>AHFC</v>
      </c>
      <c r="L299" s="28">
        <v>0</v>
      </c>
      <c r="M299" s="12">
        <f>COUNTIFS(A:A,Table1[[#This Row],[LastName]],B:B,Table1[[#This Row],[FirstName]],F:F,"S",H:H,Table1[[#This Row],[Category]],I:I,Table1[[#This Row],[Weapon]])</f>
        <v>2</v>
      </c>
      <c r="N299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99" s="17">
        <f>IF(Table1[[#This Row],[Rank]]="Cancelled",1,IF(Table1[[#This Row],[Rank]]&gt;64,0,IF(L299=0,VLOOKUP(C299,'Ranking Values'!A:C,2,FALSE),VLOOKUP(C299,'Ranking Values'!A:C,3,FALSE))))</f>
        <v>28</v>
      </c>
      <c r="P299" s="17">
        <f>IF(OR(Table1[[#This Row],[Rank]]="Cancelled",Table1[[#This Row],[Rank]]&gt;64),1,VLOOKUP(Table1[[#This Row],[GenderCount]],'Ranking Values'!E:F,2,FALSE))</f>
        <v>1</v>
      </c>
      <c r="Q299" s="18">
        <f>Table1[[#This Row],[Ranking.Points]]*Table1[[#This Row],[Mulitplier]]*Table1[[#This Row],[NI.Mult]]</f>
        <v>28</v>
      </c>
    </row>
    <row r="300" spans="1:17" x14ac:dyDescent="0.25">
      <c r="A300" s="19" t="s">
        <v>226</v>
      </c>
      <c r="B300" s="19" t="s">
        <v>139</v>
      </c>
      <c r="C300" s="20">
        <v>2</v>
      </c>
      <c r="D300" s="12">
        <f>COUNTIFS(E:E,Table1[[#This Row],[EventDate]],G:G,Table1[[#This Row],[EventName]],H:H,Table1[[#This Row],[Category]],I:I,Table1[[#This Row],[Weapon]],J:J,Table1[[#This Row],[Gender]])</f>
        <v>5</v>
      </c>
      <c r="E300" s="22">
        <v>44374</v>
      </c>
      <c r="F300" s="23" t="s">
        <v>385</v>
      </c>
      <c r="G300" s="10" t="s">
        <v>284</v>
      </c>
      <c r="H300" s="19" t="s">
        <v>321</v>
      </c>
      <c r="I300" s="19" t="s">
        <v>286</v>
      </c>
      <c r="J300" s="15" t="str">
        <f>VLOOKUP(Table1[[#This Row],[LastName]]&amp;"."&amp;Table1[[#This Row],[FirstName]],Fencers!C:H,6,FALSE)</f>
        <v>Men</v>
      </c>
      <c r="K300" s="24" t="str">
        <f>VLOOKUP(Table1[[#This Row],[LastName]]&amp;"."&amp;Table1[[#This Row],[FirstName]],Fencers!C:G,4,FALSE)</f>
        <v>ASC</v>
      </c>
      <c r="L300" s="28">
        <v>0</v>
      </c>
      <c r="M300" s="12">
        <f>COUNTIFS(A:A,Table1[[#This Row],[LastName]],B:B,Table1[[#This Row],[FirstName]],F:F,"S",H:H,Table1[[#This Row],[Category]],I:I,Table1[[#This Row],[Weapon]])</f>
        <v>2</v>
      </c>
      <c r="N300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00" s="17">
        <f>IF(Table1[[#This Row],[Rank]]="Cancelled",1,IF(Table1[[#This Row],[Rank]]&gt;64,0,IF(L300=0,VLOOKUP(C300,'Ranking Values'!A:C,2,FALSE),VLOOKUP(C300,'Ranking Values'!A:C,3,FALSE))))</f>
        <v>23</v>
      </c>
      <c r="P300" s="17">
        <f>IF(OR(Table1[[#This Row],[Rank]]="Cancelled",Table1[[#This Row],[Rank]]&gt;64),1,VLOOKUP(Table1[[#This Row],[GenderCount]],'Ranking Values'!E:F,2,FALSE))</f>
        <v>1</v>
      </c>
      <c r="Q300" s="18">
        <f>Table1[[#This Row],[Ranking.Points]]*Table1[[#This Row],[Mulitplier]]*Table1[[#This Row],[NI.Mult]]</f>
        <v>23</v>
      </c>
    </row>
    <row r="301" spans="1:17" x14ac:dyDescent="0.25">
      <c r="A301" s="19" t="s">
        <v>278</v>
      </c>
      <c r="B301" s="19" t="s">
        <v>279</v>
      </c>
      <c r="C301" s="20">
        <v>3</v>
      </c>
      <c r="D301" s="12">
        <f>COUNTIFS(E:E,Table1[[#This Row],[EventDate]],G:G,Table1[[#This Row],[EventName]],H:H,Table1[[#This Row],[Category]],I:I,Table1[[#This Row],[Weapon]],J:J,Table1[[#This Row],[Gender]])</f>
        <v>5</v>
      </c>
      <c r="E301" s="22">
        <v>44374</v>
      </c>
      <c r="F301" s="23" t="s">
        <v>385</v>
      </c>
      <c r="G301" s="10" t="s">
        <v>284</v>
      </c>
      <c r="H301" s="19" t="s">
        <v>321</v>
      </c>
      <c r="I301" s="19" t="s">
        <v>286</v>
      </c>
      <c r="J301" s="15" t="str">
        <f>VLOOKUP(Table1[[#This Row],[LastName]]&amp;"."&amp;Table1[[#This Row],[FirstName]],Fencers!C:H,6,FALSE)</f>
        <v>Men</v>
      </c>
      <c r="K301" s="24" t="str">
        <f>VLOOKUP(Table1[[#This Row],[LastName]]&amp;"."&amp;Table1[[#This Row],[FirstName]],Fencers!C:G,4,FALSE)</f>
        <v>CSFC</v>
      </c>
      <c r="L301" s="28">
        <v>0</v>
      </c>
      <c r="M301" s="12">
        <f>COUNTIFS(A:A,Table1[[#This Row],[LastName]],B:B,Table1[[#This Row],[FirstName]],F:F,"S",H:H,Table1[[#This Row],[Category]],I:I,Table1[[#This Row],[Weapon]])</f>
        <v>3</v>
      </c>
      <c r="N301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01" s="17">
        <f>IF(Table1[[#This Row],[Rank]]="Cancelled",1,IF(Table1[[#This Row],[Rank]]&gt;64,0,IF(L301=0,VLOOKUP(C301,'Ranking Values'!A:C,2,FALSE),VLOOKUP(C301,'Ranking Values'!A:C,3,FALSE))))</f>
        <v>18</v>
      </c>
      <c r="P301" s="17">
        <f>IF(OR(Table1[[#This Row],[Rank]]="Cancelled",Table1[[#This Row],[Rank]]&gt;64),1,VLOOKUP(Table1[[#This Row],[GenderCount]],'Ranking Values'!E:F,2,FALSE))</f>
        <v>1</v>
      </c>
      <c r="Q301" s="18">
        <f>Table1[[#This Row],[Ranking.Points]]*Table1[[#This Row],[Mulitplier]]*Table1[[#This Row],[NI.Mult]]</f>
        <v>18</v>
      </c>
    </row>
    <row r="302" spans="1:17" x14ac:dyDescent="0.25">
      <c r="A302" s="19" t="s">
        <v>107</v>
      </c>
      <c r="B302" s="19" t="s">
        <v>143</v>
      </c>
      <c r="C302" s="20">
        <v>3</v>
      </c>
      <c r="D302" s="12">
        <f>COUNTIFS(E:E,Table1[[#This Row],[EventDate]],G:G,Table1[[#This Row],[EventName]],H:H,Table1[[#This Row],[Category]],I:I,Table1[[#This Row],[Weapon]],J:J,Table1[[#This Row],[Gender]])</f>
        <v>5</v>
      </c>
      <c r="E302" s="22">
        <v>44374</v>
      </c>
      <c r="F302" s="23" t="s">
        <v>385</v>
      </c>
      <c r="G302" s="10" t="s">
        <v>284</v>
      </c>
      <c r="H302" s="19" t="s">
        <v>321</v>
      </c>
      <c r="I302" s="19" t="s">
        <v>286</v>
      </c>
      <c r="J302" s="15" t="str">
        <f>VLOOKUP(Table1[[#This Row],[LastName]]&amp;"."&amp;Table1[[#This Row],[FirstName]],Fencers!C:H,6,FALSE)</f>
        <v>Men</v>
      </c>
      <c r="K302" s="24" t="str">
        <f>VLOOKUP(Table1[[#This Row],[LastName]]&amp;"."&amp;Table1[[#This Row],[FirstName]],Fencers!C:G,4,FALSE)</f>
        <v>ASC</v>
      </c>
      <c r="L302" s="28">
        <v>0</v>
      </c>
      <c r="M302" s="12">
        <f>COUNTIFS(A:A,Table1[[#This Row],[LastName]],B:B,Table1[[#This Row],[FirstName]],F:F,"S",H:H,Table1[[#This Row],[Category]],I:I,Table1[[#This Row],[Weapon]])</f>
        <v>4</v>
      </c>
      <c r="N302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02" s="17">
        <f>IF(Table1[[#This Row],[Rank]]="Cancelled",1,IF(Table1[[#This Row],[Rank]]&gt;64,0,IF(L302=0,VLOOKUP(C302,'Ranking Values'!A:C,2,FALSE),VLOOKUP(C302,'Ranking Values'!A:C,3,FALSE))))</f>
        <v>18</v>
      </c>
      <c r="P302" s="17">
        <f>IF(OR(Table1[[#This Row],[Rank]]="Cancelled",Table1[[#This Row],[Rank]]&gt;64),1,VLOOKUP(Table1[[#This Row],[GenderCount]],'Ranking Values'!E:F,2,FALSE))</f>
        <v>1</v>
      </c>
      <c r="Q302" s="18">
        <f>Table1[[#This Row],[Ranking.Points]]*Table1[[#This Row],[Mulitplier]]*Table1[[#This Row],[NI.Mult]]</f>
        <v>18</v>
      </c>
    </row>
    <row r="303" spans="1:17" x14ac:dyDescent="0.25">
      <c r="A303" s="19" t="s">
        <v>167</v>
      </c>
      <c r="B303" s="19" t="s">
        <v>151</v>
      </c>
      <c r="C303" s="20">
        <v>5</v>
      </c>
      <c r="D303" s="12">
        <f>COUNTIFS(E:E,Table1[[#This Row],[EventDate]],G:G,Table1[[#This Row],[EventName]],H:H,Table1[[#This Row],[Category]],I:I,Table1[[#This Row],[Weapon]],J:J,Table1[[#This Row],[Gender]])</f>
        <v>5</v>
      </c>
      <c r="E303" s="22">
        <v>44374</v>
      </c>
      <c r="F303" s="23" t="s">
        <v>385</v>
      </c>
      <c r="G303" s="10" t="s">
        <v>284</v>
      </c>
      <c r="H303" s="19" t="s">
        <v>321</v>
      </c>
      <c r="I303" s="19" t="s">
        <v>286</v>
      </c>
      <c r="J303" s="15" t="str">
        <f>VLOOKUP(Table1[[#This Row],[LastName]]&amp;"."&amp;Table1[[#This Row],[FirstName]],Fencers!C:H,6,FALSE)</f>
        <v>Men</v>
      </c>
      <c r="K303" s="24" t="str">
        <f>VLOOKUP(Table1[[#This Row],[LastName]]&amp;"."&amp;Table1[[#This Row],[FirstName]],Fencers!C:G,4,FALSE)</f>
        <v>ASC</v>
      </c>
      <c r="L303" s="28">
        <v>0</v>
      </c>
      <c r="M303" s="12">
        <f>COUNTIFS(A:A,Table1[[#This Row],[LastName]],B:B,Table1[[#This Row],[FirstName]],F:F,"S",H:H,Table1[[#This Row],[Category]],I:I,Table1[[#This Row],[Weapon]])</f>
        <v>2</v>
      </c>
      <c r="N303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03" s="17">
        <f>IF(Table1[[#This Row],[Rank]]="Cancelled",1,IF(Table1[[#This Row],[Rank]]&gt;64,0,IF(L303=0,VLOOKUP(C303,'Ranking Values'!A:C,2,FALSE),VLOOKUP(C303,'Ranking Values'!A:C,3,FALSE))))</f>
        <v>12</v>
      </c>
      <c r="P303" s="17">
        <f>IF(OR(Table1[[#This Row],[Rank]]="Cancelled",Table1[[#This Row],[Rank]]&gt;64),1,VLOOKUP(Table1[[#This Row],[GenderCount]],'Ranking Values'!E:F,2,FALSE))</f>
        <v>1</v>
      </c>
      <c r="Q303" s="18">
        <f>Table1[[#This Row],[Ranking.Points]]*Table1[[#This Row],[Mulitplier]]*Table1[[#This Row],[NI.Mult]]</f>
        <v>12</v>
      </c>
    </row>
    <row r="304" spans="1:17" x14ac:dyDescent="0.25">
      <c r="A304" s="19" t="s">
        <v>181</v>
      </c>
      <c r="B304" s="19" t="s">
        <v>182</v>
      </c>
      <c r="C304" s="20">
        <v>1</v>
      </c>
      <c r="D304" s="12">
        <f>COUNTIFS(E:E,Table1[[#This Row],[EventDate]],G:G,Table1[[#This Row],[EventName]],H:H,Table1[[#This Row],[Category]],I:I,Table1[[#This Row],[Weapon]],J:J,Table1[[#This Row],[Gender]])</f>
        <v>5</v>
      </c>
      <c r="E304" s="22">
        <v>44374</v>
      </c>
      <c r="F304" s="23" t="s">
        <v>385</v>
      </c>
      <c r="G304" s="10" t="s">
        <v>284</v>
      </c>
      <c r="H304" s="19" t="s">
        <v>321</v>
      </c>
      <c r="I304" s="19" t="s">
        <v>286</v>
      </c>
      <c r="J304" s="15" t="str">
        <f>VLOOKUP(Table1[[#This Row],[LastName]]&amp;"."&amp;Table1[[#This Row],[FirstName]],Fencers!C:H,6,FALSE)</f>
        <v>Women</v>
      </c>
      <c r="K304" s="24" t="str">
        <f>VLOOKUP(Table1[[#This Row],[LastName]]&amp;"."&amp;Table1[[#This Row],[FirstName]],Fencers!C:G,4,FALSE)</f>
        <v>CSFC</v>
      </c>
      <c r="L304" s="28">
        <v>0</v>
      </c>
      <c r="M304" s="12">
        <f>COUNTIFS(A:A,Table1[[#This Row],[LastName]],B:B,Table1[[#This Row],[FirstName]],F:F,"S",H:H,Table1[[#This Row],[Category]],I:I,Table1[[#This Row],[Weapon]])</f>
        <v>4</v>
      </c>
      <c r="N304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04" s="17">
        <f>IF(Table1[[#This Row],[Rank]]="Cancelled",1,IF(Table1[[#This Row],[Rank]]&gt;64,0,IF(L304=0,VLOOKUP(C304,'Ranking Values'!A:C,2,FALSE),VLOOKUP(C304,'Ranking Values'!A:C,3,FALSE))))</f>
        <v>28</v>
      </c>
      <c r="P304" s="17">
        <f>IF(OR(Table1[[#This Row],[Rank]]="Cancelled",Table1[[#This Row],[Rank]]&gt;64),1,VLOOKUP(Table1[[#This Row],[GenderCount]],'Ranking Values'!E:F,2,FALSE))</f>
        <v>1</v>
      </c>
      <c r="Q304" s="18">
        <f>Table1[[#This Row],[Ranking.Points]]*Table1[[#This Row],[Mulitplier]]*Table1[[#This Row],[NI.Mult]]</f>
        <v>28</v>
      </c>
    </row>
    <row r="305" spans="1:17" x14ac:dyDescent="0.25">
      <c r="A305" s="19" t="s">
        <v>123</v>
      </c>
      <c r="B305" s="19" t="s">
        <v>136</v>
      </c>
      <c r="C305" s="20">
        <v>2</v>
      </c>
      <c r="D305" s="12">
        <f>COUNTIFS(E:E,Table1[[#This Row],[EventDate]],G:G,Table1[[#This Row],[EventName]],H:H,Table1[[#This Row],[Category]],I:I,Table1[[#This Row],[Weapon]],J:J,Table1[[#This Row],[Gender]])</f>
        <v>5</v>
      </c>
      <c r="E305" s="22">
        <v>44374</v>
      </c>
      <c r="F305" s="23" t="s">
        <v>385</v>
      </c>
      <c r="G305" s="10" t="s">
        <v>284</v>
      </c>
      <c r="H305" s="19" t="s">
        <v>321</v>
      </c>
      <c r="I305" s="19" t="s">
        <v>286</v>
      </c>
      <c r="J305" s="15" t="str">
        <f>VLOOKUP(Table1[[#This Row],[LastName]]&amp;"."&amp;Table1[[#This Row],[FirstName]],Fencers!C:H,6,FALSE)</f>
        <v>Women</v>
      </c>
      <c r="K305" s="24" t="str">
        <f>VLOOKUP(Table1[[#This Row],[LastName]]&amp;"."&amp;Table1[[#This Row],[FirstName]],Fencers!C:G,4,FALSE)</f>
        <v>CSFC</v>
      </c>
      <c r="L305" s="28">
        <v>0</v>
      </c>
      <c r="M305" s="12">
        <f>COUNTIFS(A:A,Table1[[#This Row],[LastName]],B:B,Table1[[#This Row],[FirstName]],F:F,"S",H:H,Table1[[#This Row],[Category]],I:I,Table1[[#This Row],[Weapon]])</f>
        <v>4</v>
      </c>
      <c r="N305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05" s="17">
        <f>IF(Table1[[#This Row],[Rank]]="Cancelled",1,IF(Table1[[#This Row],[Rank]]&gt;64,0,IF(L305=0,VLOOKUP(C305,'Ranking Values'!A:C,2,FALSE),VLOOKUP(C305,'Ranking Values'!A:C,3,FALSE))))</f>
        <v>23</v>
      </c>
      <c r="P305" s="17">
        <f>IF(OR(Table1[[#This Row],[Rank]]="Cancelled",Table1[[#This Row],[Rank]]&gt;64),1,VLOOKUP(Table1[[#This Row],[GenderCount]],'Ranking Values'!E:F,2,FALSE))</f>
        <v>1</v>
      </c>
      <c r="Q305" s="18">
        <f>Table1[[#This Row],[Ranking.Points]]*Table1[[#This Row],[Mulitplier]]*Table1[[#This Row],[NI.Mult]]</f>
        <v>23</v>
      </c>
    </row>
    <row r="306" spans="1:17" x14ac:dyDescent="0.25">
      <c r="A306" s="19" t="s">
        <v>97</v>
      </c>
      <c r="B306" s="19" t="s">
        <v>101</v>
      </c>
      <c r="C306" s="20">
        <v>3</v>
      </c>
      <c r="D306" s="12">
        <f>COUNTIFS(E:E,Table1[[#This Row],[EventDate]],G:G,Table1[[#This Row],[EventName]],H:H,Table1[[#This Row],[Category]],I:I,Table1[[#This Row],[Weapon]],J:J,Table1[[#This Row],[Gender]])</f>
        <v>5</v>
      </c>
      <c r="E306" s="22">
        <v>44374</v>
      </c>
      <c r="F306" s="23" t="s">
        <v>385</v>
      </c>
      <c r="G306" s="10" t="s">
        <v>284</v>
      </c>
      <c r="H306" s="19" t="s">
        <v>321</v>
      </c>
      <c r="I306" s="19" t="s">
        <v>286</v>
      </c>
      <c r="J306" s="15" t="str">
        <f>VLOOKUP(Table1[[#This Row],[LastName]]&amp;"."&amp;Table1[[#This Row],[FirstName]],Fencers!C:H,6,FALSE)</f>
        <v>Women</v>
      </c>
      <c r="K306" s="24" t="str">
        <f>VLOOKUP(Table1[[#This Row],[LastName]]&amp;"."&amp;Table1[[#This Row],[FirstName]],Fencers!C:G,4,FALSE)</f>
        <v>AHFC</v>
      </c>
      <c r="L306" s="28">
        <v>0</v>
      </c>
      <c r="M306" s="12">
        <f>COUNTIFS(A:A,Table1[[#This Row],[LastName]],B:B,Table1[[#This Row],[FirstName]],F:F,"S",H:H,Table1[[#This Row],[Category]],I:I,Table1[[#This Row],[Weapon]])</f>
        <v>3</v>
      </c>
      <c r="N306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06" s="17">
        <f>IF(Table1[[#This Row],[Rank]]="Cancelled",1,IF(Table1[[#This Row],[Rank]]&gt;64,0,IF(L306=0,VLOOKUP(C306,'Ranking Values'!A:C,2,FALSE),VLOOKUP(C306,'Ranking Values'!A:C,3,FALSE))))</f>
        <v>18</v>
      </c>
      <c r="P306" s="17">
        <f>IF(OR(Table1[[#This Row],[Rank]]="Cancelled",Table1[[#This Row],[Rank]]&gt;64),1,VLOOKUP(Table1[[#This Row],[GenderCount]],'Ranking Values'!E:F,2,FALSE))</f>
        <v>1</v>
      </c>
      <c r="Q306" s="18">
        <f>Table1[[#This Row],[Ranking.Points]]*Table1[[#This Row],[Mulitplier]]*Table1[[#This Row],[NI.Mult]]</f>
        <v>18</v>
      </c>
    </row>
    <row r="307" spans="1:17" x14ac:dyDescent="0.25">
      <c r="A307" s="19" t="s">
        <v>375</v>
      </c>
      <c r="B307" s="19" t="s">
        <v>376</v>
      </c>
      <c r="C307" s="20">
        <v>3</v>
      </c>
      <c r="D307" s="12">
        <f>COUNTIFS(E:E,Table1[[#This Row],[EventDate]],G:G,Table1[[#This Row],[EventName]],H:H,Table1[[#This Row],[Category]],I:I,Table1[[#This Row],[Weapon]],J:J,Table1[[#This Row],[Gender]])</f>
        <v>5</v>
      </c>
      <c r="E307" s="22">
        <v>44374</v>
      </c>
      <c r="F307" s="23" t="s">
        <v>385</v>
      </c>
      <c r="G307" s="10" t="s">
        <v>284</v>
      </c>
      <c r="H307" s="19" t="s">
        <v>321</v>
      </c>
      <c r="I307" s="19" t="s">
        <v>286</v>
      </c>
      <c r="J307" s="15" t="str">
        <f>VLOOKUP(Table1[[#This Row],[LastName]]&amp;"."&amp;Table1[[#This Row],[FirstName]],Fencers!C:H,6,FALSE)</f>
        <v>Women</v>
      </c>
      <c r="K307" s="24" t="str">
        <f>VLOOKUP(Table1[[#This Row],[LastName]]&amp;"."&amp;Table1[[#This Row],[FirstName]],Fencers!C:G,4,FALSE)</f>
        <v>CSFC</v>
      </c>
      <c r="L307" s="28">
        <v>0</v>
      </c>
      <c r="M307" s="12">
        <f>COUNTIFS(A:A,Table1[[#This Row],[LastName]],B:B,Table1[[#This Row],[FirstName]],F:F,"S",H:H,Table1[[#This Row],[Category]],I:I,Table1[[#This Row],[Weapon]])</f>
        <v>3</v>
      </c>
      <c r="N307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07" s="17">
        <f>IF(Table1[[#This Row],[Rank]]="Cancelled",1,IF(Table1[[#This Row],[Rank]]&gt;64,0,IF(L307=0,VLOOKUP(C307,'Ranking Values'!A:C,2,FALSE),VLOOKUP(C307,'Ranking Values'!A:C,3,FALSE))))</f>
        <v>18</v>
      </c>
      <c r="P307" s="17">
        <f>IF(OR(Table1[[#This Row],[Rank]]="Cancelled",Table1[[#This Row],[Rank]]&gt;64),1,VLOOKUP(Table1[[#This Row],[GenderCount]],'Ranking Values'!E:F,2,FALSE))</f>
        <v>1</v>
      </c>
      <c r="Q307" s="18">
        <f>Table1[[#This Row],[Ranking.Points]]*Table1[[#This Row],[Mulitplier]]*Table1[[#This Row],[NI.Mult]]</f>
        <v>18</v>
      </c>
    </row>
    <row r="308" spans="1:17" x14ac:dyDescent="0.25">
      <c r="A308" s="19" t="s">
        <v>125</v>
      </c>
      <c r="B308" s="19" t="s">
        <v>138</v>
      </c>
      <c r="C308" s="20">
        <v>5</v>
      </c>
      <c r="D308" s="12">
        <f>COUNTIFS(E:E,Table1[[#This Row],[EventDate]],G:G,Table1[[#This Row],[EventName]],H:H,Table1[[#This Row],[Category]],I:I,Table1[[#This Row],[Weapon]],J:J,Table1[[#This Row],[Gender]])</f>
        <v>5</v>
      </c>
      <c r="E308" s="22">
        <v>44374</v>
      </c>
      <c r="F308" s="23" t="s">
        <v>385</v>
      </c>
      <c r="G308" s="10" t="s">
        <v>284</v>
      </c>
      <c r="H308" s="19" t="s">
        <v>321</v>
      </c>
      <c r="I308" s="19" t="s">
        <v>286</v>
      </c>
      <c r="J308" s="15" t="str">
        <f>VLOOKUP(Table1[[#This Row],[LastName]]&amp;"."&amp;Table1[[#This Row],[FirstName]],Fencers!C:H,6,FALSE)</f>
        <v>Women</v>
      </c>
      <c r="K308" s="24" t="str">
        <f>VLOOKUP(Table1[[#This Row],[LastName]]&amp;"."&amp;Table1[[#This Row],[FirstName]],Fencers!C:G,4,FALSE)</f>
        <v>ASC</v>
      </c>
      <c r="L308" s="28">
        <v>0</v>
      </c>
      <c r="M308" s="12">
        <f>COUNTIFS(A:A,Table1[[#This Row],[LastName]],B:B,Table1[[#This Row],[FirstName]],F:F,"S",H:H,Table1[[#This Row],[Category]],I:I,Table1[[#This Row],[Weapon]])</f>
        <v>1</v>
      </c>
      <c r="N308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08" s="17">
        <f>IF(Table1[[#This Row],[Rank]]="Cancelled",1,IF(Table1[[#This Row],[Rank]]&gt;64,0,IF(L308=0,VLOOKUP(C308,'Ranking Values'!A:C,2,FALSE),VLOOKUP(C308,'Ranking Values'!A:C,3,FALSE))))</f>
        <v>12</v>
      </c>
      <c r="P308" s="17">
        <f>IF(OR(Table1[[#This Row],[Rank]]="Cancelled",Table1[[#This Row],[Rank]]&gt;64),1,VLOOKUP(Table1[[#This Row],[GenderCount]],'Ranking Values'!E:F,2,FALSE))</f>
        <v>1</v>
      </c>
      <c r="Q308" s="18">
        <f>Table1[[#This Row],[Ranking.Points]]*Table1[[#This Row],[Mulitplier]]*Table1[[#This Row],[NI.Mult]]</f>
        <v>12</v>
      </c>
    </row>
    <row r="309" spans="1:17" x14ac:dyDescent="0.25">
      <c r="A309" s="19" t="s">
        <v>23</v>
      </c>
      <c r="B309" s="19" t="s">
        <v>38</v>
      </c>
      <c r="C309" s="20" t="s">
        <v>17</v>
      </c>
      <c r="D309" s="12">
        <f>COUNTIFS(E:E,Table1[[#This Row],[EventDate]],G:G,Table1[[#This Row],[EventName]],H:H,Table1[[#This Row],[Category]],I:I,Table1[[#This Row],[Weapon]],J:J,Table1[[#This Row],[Gender]])</f>
        <v>3</v>
      </c>
      <c r="E309" s="22">
        <v>44374</v>
      </c>
      <c r="F309" s="23" t="s">
        <v>385</v>
      </c>
      <c r="G309" s="10" t="s">
        <v>284</v>
      </c>
      <c r="H309" s="19" t="s">
        <v>321</v>
      </c>
      <c r="I309" s="19" t="s">
        <v>314</v>
      </c>
      <c r="J309" s="15" t="str">
        <f>VLOOKUP(Table1[[#This Row],[LastName]]&amp;"."&amp;Table1[[#This Row],[FirstName]],Fencers!C:H,6,FALSE)</f>
        <v>Men</v>
      </c>
      <c r="K309" s="24" t="str">
        <f>VLOOKUP(Table1[[#This Row],[LastName]]&amp;"."&amp;Table1[[#This Row],[FirstName]],Fencers!C:G,4,FALSE)</f>
        <v>CSFC</v>
      </c>
      <c r="L309" s="28">
        <v>0</v>
      </c>
      <c r="M309" s="12">
        <f>COUNTIFS(A:A,Table1[[#This Row],[LastName]],B:B,Table1[[#This Row],[FirstName]],F:F,"S",H:H,Table1[[#This Row],[Category]],I:I,Table1[[#This Row],[Weapon]])</f>
        <v>2</v>
      </c>
      <c r="N309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09" s="17">
        <f>IF(Table1[[#This Row],[Rank]]="Cancelled",1,IF(Table1[[#This Row],[Rank]]&gt;64,0,IF(L309=0,VLOOKUP(C309,'Ranking Values'!A:C,2,FALSE),VLOOKUP(C309,'Ranking Values'!A:C,3,FALSE))))</f>
        <v>1</v>
      </c>
      <c r="P309" s="17">
        <f>IF(OR(Table1[[#This Row],[Rank]]="Cancelled",Table1[[#This Row],[Rank]]&gt;64),1,VLOOKUP(Table1[[#This Row],[GenderCount]],'Ranking Values'!E:F,2,FALSE))</f>
        <v>1</v>
      </c>
      <c r="Q309" s="18">
        <f>Table1[[#This Row],[Ranking.Points]]*Table1[[#This Row],[Mulitplier]]*Table1[[#This Row],[NI.Mult]]</f>
        <v>1</v>
      </c>
    </row>
    <row r="310" spans="1:17" x14ac:dyDescent="0.25">
      <c r="A310" s="19" t="s">
        <v>369</v>
      </c>
      <c r="B310" s="19" t="s">
        <v>42</v>
      </c>
      <c r="C310" s="20" t="s">
        <v>17</v>
      </c>
      <c r="D310" s="12">
        <f>COUNTIFS(E:E,Table1[[#This Row],[EventDate]],G:G,Table1[[#This Row],[EventName]],H:H,Table1[[#This Row],[Category]],I:I,Table1[[#This Row],[Weapon]],J:J,Table1[[#This Row],[Gender]])</f>
        <v>3</v>
      </c>
      <c r="E310" s="22">
        <v>44374</v>
      </c>
      <c r="F310" s="23" t="s">
        <v>385</v>
      </c>
      <c r="G310" s="10" t="s">
        <v>284</v>
      </c>
      <c r="H310" s="19" t="s">
        <v>321</v>
      </c>
      <c r="I310" s="19" t="s">
        <v>314</v>
      </c>
      <c r="J310" s="15" t="str">
        <f>VLOOKUP(Table1[[#This Row],[LastName]]&amp;"."&amp;Table1[[#This Row],[FirstName]],Fencers!C:H,6,FALSE)</f>
        <v>Men</v>
      </c>
      <c r="K310" s="24" t="str">
        <f>VLOOKUP(Table1[[#This Row],[LastName]]&amp;"."&amp;Table1[[#This Row],[FirstName]],Fencers!C:G,4,FALSE)</f>
        <v>CSFC</v>
      </c>
      <c r="L310" s="28">
        <v>0</v>
      </c>
      <c r="M310" s="12">
        <f>COUNTIFS(A:A,Table1[[#This Row],[LastName]],B:B,Table1[[#This Row],[FirstName]],F:F,"S",H:H,Table1[[#This Row],[Category]],I:I,Table1[[#This Row],[Weapon]])</f>
        <v>2</v>
      </c>
      <c r="N310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10" s="17">
        <f>IF(Table1[[#This Row],[Rank]]="Cancelled",1,IF(Table1[[#This Row],[Rank]]&gt;64,0,IF(L310=0,VLOOKUP(C310,'Ranking Values'!A:C,2,FALSE),VLOOKUP(C310,'Ranking Values'!A:C,3,FALSE))))</f>
        <v>1</v>
      </c>
      <c r="P310" s="17">
        <f>IF(OR(Table1[[#This Row],[Rank]]="Cancelled",Table1[[#This Row],[Rank]]&gt;64),1,VLOOKUP(Table1[[#This Row],[GenderCount]],'Ranking Values'!E:F,2,FALSE))</f>
        <v>1</v>
      </c>
      <c r="Q310" s="18">
        <f>Table1[[#This Row],[Ranking.Points]]*Table1[[#This Row],[Mulitplier]]*Table1[[#This Row],[NI.Mult]]</f>
        <v>1</v>
      </c>
    </row>
    <row r="311" spans="1:17" x14ac:dyDescent="0.25">
      <c r="A311" s="19" t="s">
        <v>31</v>
      </c>
      <c r="B311" s="19" t="s">
        <v>48</v>
      </c>
      <c r="C311" s="20" t="s">
        <v>17</v>
      </c>
      <c r="D311" s="12">
        <f>COUNTIFS(E:E,Table1[[#This Row],[EventDate]],G:G,Table1[[#This Row],[EventName]],H:H,Table1[[#This Row],[Category]],I:I,Table1[[#This Row],[Weapon]],J:J,Table1[[#This Row],[Gender]])</f>
        <v>3</v>
      </c>
      <c r="E311" s="22">
        <v>44374</v>
      </c>
      <c r="F311" s="23" t="s">
        <v>385</v>
      </c>
      <c r="G311" s="10" t="s">
        <v>284</v>
      </c>
      <c r="H311" s="19" t="s">
        <v>321</v>
      </c>
      <c r="I311" s="19" t="s">
        <v>314</v>
      </c>
      <c r="J311" s="15" t="str">
        <f>VLOOKUP(Table1[[#This Row],[LastName]]&amp;"."&amp;Table1[[#This Row],[FirstName]],Fencers!C:H,6,FALSE)</f>
        <v>Men</v>
      </c>
      <c r="K311" s="24" t="str">
        <f>VLOOKUP(Table1[[#This Row],[LastName]]&amp;"."&amp;Table1[[#This Row],[FirstName]],Fencers!C:G,4,FALSE)</f>
        <v>CSFC</v>
      </c>
      <c r="L311" s="28">
        <v>0</v>
      </c>
      <c r="M311" s="12">
        <f>COUNTIFS(A:A,Table1[[#This Row],[LastName]],B:B,Table1[[#This Row],[FirstName]],F:F,"S",H:H,Table1[[#This Row],[Category]],I:I,Table1[[#This Row],[Weapon]])</f>
        <v>1</v>
      </c>
      <c r="N311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11" s="17">
        <f>IF(Table1[[#This Row],[Rank]]="Cancelled",1,IF(Table1[[#This Row],[Rank]]&gt;64,0,IF(L311=0,VLOOKUP(C311,'Ranking Values'!A:C,2,FALSE),VLOOKUP(C311,'Ranking Values'!A:C,3,FALSE))))</f>
        <v>1</v>
      </c>
      <c r="P311" s="17">
        <f>IF(OR(Table1[[#This Row],[Rank]]="Cancelled",Table1[[#This Row],[Rank]]&gt;64),1,VLOOKUP(Table1[[#This Row],[GenderCount]],'Ranking Values'!E:F,2,FALSE))</f>
        <v>1</v>
      </c>
      <c r="Q311" s="18">
        <f>Table1[[#This Row],[Ranking.Points]]*Table1[[#This Row],[Mulitplier]]*Table1[[#This Row],[NI.Mult]]</f>
        <v>1</v>
      </c>
    </row>
    <row r="312" spans="1:17" x14ac:dyDescent="0.25">
      <c r="A312" s="19" t="s">
        <v>19</v>
      </c>
      <c r="B312" s="19" t="s">
        <v>32</v>
      </c>
      <c r="C312" s="20">
        <v>1</v>
      </c>
      <c r="D312" s="12">
        <f>COUNTIFS(E:E,Table1[[#This Row],[EventDate]],G:G,Table1[[#This Row],[EventName]],H:H,Table1[[#This Row],[Category]],I:I,Table1[[#This Row],[Weapon]],J:J,Table1[[#This Row],[Gender]])</f>
        <v>8</v>
      </c>
      <c r="E312" s="22">
        <v>44423</v>
      </c>
      <c r="F312" s="23" t="s">
        <v>385</v>
      </c>
      <c r="G312" s="10" t="s">
        <v>284</v>
      </c>
      <c r="H312" s="19" t="s">
        <v>306</v>
      </c>
      <c r="I312" s="19" t="s">
        <v>288</v>
      </c>
      <c r="J312" s="15" t="str">
        <f>VLOOKUP(Table1[[#This Row],[LastName]]&amp;"."&amp;Table1[[#This Row],[FirstName]],Fencers!C:H,6,FALSE)</f>
        <v>Men</v>
      </c>
      <c r="K312" s="24" t="str">
        <f>VLOOKUP(Table1[[#This Row],[LastName]]&amp;"."&amp;Table1[[#This Row],[FirstName]],Fencers!C:G,4,FALSE)</f>
        <v>ASC</v>
      </c>
      <c r="L312" s="28">
        <v>0</v>
      </c>
      <c r="M312" s="12">
        <f>COUNTIFS(A:A,Table1[[#This Row],[LastName]],B:B,Table1[[#This Row],[FirstName]],F:F,"S",H:H,Table1[[#This Row],[Category]],I:I,Table1[[#This Row],[Weapon]])</f>
        <v>5</v>
      </c>
      <c r="N312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12" s="17">
        <f>IF(Table1[[#This Row],[Rank]]="Cancelled",1,IF(Table1[[#This Row],[Rank]]&gt;64,0,IF(L312=0,VLOOKUP(C312,'Ranking Values'!A:C,2,FALSE),VLOOKUP(C312,'Ranking Values'!A:C,3,FALSE))))</f>
        <v>28</v>
      </c>
      <c r="P312" s="17">
        <f>IF(OR(Table1[[#This Row],[Rank]]="Cancelled",Table1[[#This Row],[Rank]]&gt;64),1,VLOOKUP(Table1[[#This Row],[GenderCount]],'Ranking Values'!E:F,2,FALSE))</f>
        <v>1</v>
      </c>
      <c r="Q312" s="18">
        <f>Table1[[#This Row],[Ranking.Points]]*Table1[[#This Row],[Mulitplier]]*Table1[[#This Row],[NI.Mult]]</f>
        <v>28</v>
      </c>
    </row>
    <row r="313" spans="1:17" x14ac:dyDescent="0.25">
      <c r="A313" s="19" t="s">
        <v>61</v>
      </c>
      <c r="B313" s="19" t="s">
        <v>63</v>
      </c>
      <c r="C313" s="20">
        <v>2</v>
      </c>
      <c r="D313" s="12">
        <f>COUNTIFS(E:E,Table1[[#This Row],[EventDate]],G:G,Table1[[#This Row],[EventName]],H:H,Table1[[#This Row],[Category]],I:I,Table1[[#This Row],[Weapon]],J:J,Table1[[#This Row],[Gender]])</f>
        <v>8</v>
      </c>
      <c r="E313" s="22">
        <v>44423</v>
      </c>
      <c r="F313" s="23" t="s">
        <v>385</v>
      </c>
      <c r="G313" s="10" t="s">
        <v>284</v>
      </c>
      <c r="H313" s="19" t="s">
        <v>306</v>
      </c>
      <c r="I313" s="19" t="s">
        <v>288</v>
      </c>
      <c r="J313" s="15" t="str">
        <f>VLOOKUP(Table1[[#This Row],[LastName]]&amp;"."&amp;Table1[[#This Row],[FirstName]],Fencers!C:H,6,FALSE)</f>
        <v>Men</v>
      </c>
      <c r="K313" s="24" t="str">
        <f>VLOOKUP(Table1[[#This Row],[LastName]]&amp;"."&amp;Table1[[#This Row],[FirstName]],Fencers!C:G,4,FALSE)</f>
        <v>CSFC</v>
      </c>
      <c r="L313" s="28">
        <v>0</v>
      </c>
      <c r="M313" s="12">
        <f>COUNTIFS(A:A,Table1[[#This Row],[LastName]],B:B,Table1[[#This Row],[FirstName]],F:F,"S",H:H,Table1[[#This Row],[Category]],I:I,Table1[[#This Row],[Weapon]])</f>
        <v>6</v>
      </c>
      <c r="N313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13" s="17">
        <f>IF(Table1[[#This Row],[Rank]]="Cancelled",1,IF(Table1[[#This Row],[Rank]]&gt;64,0,IF(L313=0,VLOOKUP(C313,'Ranking Values'!A:C,2,FALSE),VLOOKUP(C313,'Ranking Values'!A:C,3,FALSE))))</f>
        <v>23</v>
      </c>
      <c r="P313" s="17">
        <f>IF(OR(Table1[[#This Row],[Rank]]="Cancelled",Table1[[#This Row],[Rank]]&gt;64),1,VLOOKUP(Table1[[#This Row],[GenderCount]],'Ranking Values'!E:F,2,FALSE))</f>
        <v>1</v>
      </c>
      <c r="Q313" s="18">
        <f>Table1[[#This Row],[Ranking.Points]]*Table1[[#This Row],[Mulitplier]]*Table1[[#This Row],[NI.Mult]]</f>
        <v>23</v>
      </c>
    </row>
    <row r="314" spans="1:17" x14ac:dyDescent="0.25">
      <c r="A314" s="19" t="s">
        <v>30</v>
      </c>
      <c r="B314" s="19" t="s">
        <v>45</v>
      </c>
      <c r="C314" s="20">
        <v>3</v>
      </c>
      <c r="D314" s="12">
        <f>COUNTIFS(E:E,Table1[[#This Row],[EventDate]],G:G,Table1[[#This Row],[EventName]],H:H,Table1[[#This Row],[Category]],I:I,Table1[[#This Row],[Weapon]],J:J,Table1[[#This Row],[Gender]])</f>
        <v>8</v>
      </c>
      <c r="E314" s="22">
        <v>44423</v>
      </c>
      <c r="F314" s="23" t="s">
        <v>385</v>
      </c>
      <c r="G314" s="10" t="s">
        <v>284</v>
      </c>
      <c r="H314" s="19" t="s">
        <v>306</v>
      </c>
      <c r="I314" s="19" t="s">
        <v>288</v>
      </c>
      <c r="J314" s="15" t="str">
        <f>VLOOKUP(Table1[[#This Row],[LastName]]&amp;"."&amp;Table1[[#This Row],[FirstName]],Fencers!C:H,6,FALSE)</f>
        <v>Men</v>
      </c>
      <c r="K314" s="24" t="str">
        <f>VLOOKUP(Table1[[#This Row],[LastName]]&amp;"."&amp;Table1[[#This Row],[FirstName]],Fencers!C:G,4,FALSE)</f>
        <v>AHFC</v>
      </c>
      <c r="L314" s="28">
        <v>0</v>
      </c>
      <c r="M314" s="12">
        <f>COUNTIFS(A:A,Table1[[#This Row],[LastName]],B:B,Table1[[#This Row],[FirstName]],F:F,"S",H:H,Table1[[#This Row],[Category]],I:I,Table1[[#This Row],[Weapon]])</f>
        <v>5</v>
      </c>
      <c r="N314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14" s="17">
        <f>IF(Table1[[#This Row],[Rank]]="Cancelled",1,IF(Table1[[#This Row],[Rank]]&gt;64,0,IF(L314=0,VLOOKUP(C314,'Ranking Values'!A:C,2,FALSE),VLOOKUP(C314,'Ranking Values'!A:C,3,FALSE))))</f>
        <v>18</v>
      </c>
      <c r="P314" s="17">
        <f>IF(OR(Table1[[#This Row],[Rank]]="Cancelled",Table1[[#This Row],[Rank]]&gt;64),1,VLOOKUP(Table1[[#This Row],[GenderCount]],'Ranking Values'!E:F,2,FALSE))</f>
        <v>1</v>
      </c>
      <c r="Q314" s="18">
        <f>Table1[[#This Row],[Ranking.Points]]*Table1[[#This Row],[Mulitplier]]*Table1[[#This Row],[NI.Mult]]</f>
        <v>18</v>
      </c>
    </row>
    <row r="315" spans="1:17" x14ac:dyDescent="0.25">
      <c r="A315" s="19" t="s">
        <v>70</v>
      </c>
      <c r="B315" s="19" t="s">
        <v>71</v>
      </c>
      <c r="C315" s="20">
        <v>3</v>
      </c>
      <c r="D315" s="12">
        <f>COUNTIFS(E:E,Table1[[#This Row],[EventDate]],G:G,Table1[[#This Row],[EventName]],H:H,Table1[[#This Row],[Category]],I:I,Table1[[#This Row],[Weapon]],J:J,Table1[[#This Row],[Gender]])</f>
        <v>8</v>
      </c>
      <c r="E315" s="22">
        <v>44423</v>
      </c>
      <c r="F315" s="23" t="s">
        <v>385</v>
      </c>
      <c r="G315" s="10" t="s">
        <v>284</v>
      </c>
      <c r="H315" s="19" t="s">
        <v>306</v>
      </c>
      <c r="I315" s="19" t="s">
        <v>288</v>
      </c>
      <c r="J315" s="15" t="str">
        <f>VLOOKUP(Table1[[#This Row],[LastName]]&amp;"."&amp;Table1[[#This Row],[FirstName]],Fencers!C:H,6,FALSE)</f>
        <v>Men</v>
      </c>
      <c r="K315" s="24" t="str">
        <f>VLOOKUP(Table1[[#This Row],[LastName]]&amp;"."&amp;Table1[[#This Row],[FirstName]],Fencers!C:G,4,FALSE)</f>
        <v>AHFC</v>
      </c>
      <c r="L315" s="28">
        <v>0</v>
      </c>
      <c r="M315" s="12">
        <f>COUNTIFS(A:A,Table1[[#This Row],[LastName]],B:B,Table1[[#This Row],[FirstName]],F:F,"S",H:H,Table1[[#This Row],[Category]],I:I,Table1[[#This Row],[Weapon]])</f>
        <v>4</v>
      </c>
      <c r="N315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15" s="17">
        <f>IF(Table1[[#This Row],[Rank]]="Cancelled",1,IF(Table1[[#This Row],[Rank]]&gt;64,0,IF(L315=0,VLOOKUP(C315,'Ranking Values'!A:C,2,FALSE),VLOOKUP(C315,'Ranking Values'!A:C,3,FALSE))))</f>
        <v>18</v>
      </c>
      <c r="P315" s="17">
        <f>IF(OR(Table1[[#This Row],[Rank]]="Cancelled",Table1[[#This Row],[Rank]]&gt;64),1,VLOOKUP(Table1[[#This Row],[GenderCount]],'Ranking Values'!E:F,2,FALSE))</f>
        <v>1</v>
      </c>
      <c r="Q315" s="18">
        <f>Table1[[#This Row],[Ranking.Points]]*Table1[[#This Row],[Mulitplier]]*Table1[[#This Row],[NI.Mult]]</f>
        <v>18</v>
      </c>
    </row>
    <row r="316" spans="1:17" x14ac:dyDescent="0.25">
      <c r="A316" s="19" t="s">
        <v>126</v>
      </c>
      <c r="B316" s="19" t="s">
        <v>139</v>
      </c>
      <c r="C316" s="20">
        <v>5</v>
      </c>
      <c r="D316" s="12">
        <f>COUNTIFS(E:E,Table1[[#This Row],[EventDate]],G:G,Table1[[#This Row],[EventName]],H:H,Table1[[#This Row],[Category]],I:I,Table1[[#This Row],[Weapon]],J:J,Table1[[#This Row],[Gender]])</f>
        <v>8</v>
      </c>
      <c r="E316" s="22">
        <v>44423</v>
      </c>
      <c r="F316" s="23" t="s">
        <v>385</v>
      </c>
      <c r="G316" s="10" t="s">
        <v>284</v>
      </c>
      <c r="H316" s="19" t="s">
        <v>306</v>
      </c>
      <c r="I316" s="19" t="s">
        <v>288</v>
      </c>
      <c r="J316" s="15" t="str">
        <f>VLOOKUP(Table1[[#This Row],[LastName]]&amp;"."&amp;Table1[[#This Row],[FirstName]],Fencers!C:H,6,FALSE)</f>
        <v>Men</v>
      </c>
      <c r="K316" s="24" t="str">
        <f>VLOOKUP(Table1[[#This Row],[LastName]]&amp;"."&amp;Table1[[#This Row],[FirstName]],Fencers!C:G,4,FALSE)</f>
        <v>ASC</v>
      </c>
      <c r="L316" s="28">
        <v>0</v>
      </c>
      <c r="M316" s="12">
        <f>COUNTIFS(A:A,Table1[[#This Row],[LastName]],B:B,Table1[[#This Row],[FirstName]],F:F,"S",H:H,Table1[[#This Row],[Category]],I:I,Table1[[#This Row],[Weapon]])</f>
        <v>3</v>
      </c>
      <c r="N316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16" s="17">
        <f>IF(Table1[[#This Row],[Rank]]="Cancelled",1,IF(Table1[[#This Row],[Rank]]&gt;64,0,IF(L316=0,VLOOKUP(C316,'Ranking Values'!A:C,2,FALSE),VLOOKUP(C316,'Ranking Values'!A:C,3,FALSE))))</f>
        <v>12</v>
      </c>
      <c r="P316" s="17">
        <f>IF(OR(Table1[[#This Row],[Rank]]="Cancelled",Table1[[#This Row],[Rank]]&gt;64),1,VLOOKUP(Table1[[#This Row],[GenderCount]],'Ranking Values'!E:F,2,FALSE))</f>
        <v>1</v>
      </c>
      <c r="Q316" s="18">
        <f>Table1[[#This Row],[Ranking.Points]]*Table1[[#This Row],[Mulitplier]]*Table1[[#This Row],[NI.Mult]]</f>
        <v>12</v>
      </c>
    </row>
    <row r="317" spans="1:17" x14ac:dyDescent="0.25">
      <c r="A317" s="19" t="s">
        <v>78</v>
      </c>
      <c r="B317" s="19" t="s">
        <v>48</v>
      </c>
      <c r="C317" s="20">
        <v>6</v>
      </c>
      <c r="D317" s="12">
        <f>COUNTIFS(E:E,Table1[[#This Row],[EventDate]],G:G,Table1[[#This Row],[EventName]],H:H,Table1[[#This Row],[Category]],I:I,Table1[[#This Row],[Weapon]],J:J,Table1[[#This Row],[Gender]])</f>
        <v>8</v>
      </c>
      <c r="E317" s="22">
        <v>44423</v>
      </c>
      <c r="F317" s="23" t="s">
        <v>385</v>
      </c>
      <c r="G317" s="10" t="s">
        <v>284</v>
      </c>
      <c r="H317" s="19" t="s">
        <v>306</v>
      </c>
      <c r="I317" s="19" t="s">
        <v>288</v>
      </c>
      <c r="J317" s="15" t="str">
        <f>VLOOKUP(Table1[[#This Row],[LastName]]&amp;"."&amp;Table1[[#This Row],[FirstName]],Fencers!C:H,6,FALSE)</f>
        <v>Men</v>
      </c>
      <c r="K317" s="24" t="str">
        <f>VLOOKUP(Table1[[#This Row],[LastName]]&amp;"."&amp;Table1[[#This Row],[FirstName]],Fencers!C:G,4,FALSE)</f>
        <v>ASC</v>
      </c>
      <c r="L317" s="28">
        <v>0</v>
      </c>
      <c r="M317" s="12">
        <f>COUNTIFS(A:A,Table1[[#This Row],[LastName]],B:B,Table1[[#This Row],[FirstName]],F:F,"S",H:H,Table1[[#This Row],[Category]],I:I,Table1[[#This Row],[Weapon]])</f>
        <v>4</v>
      </c>
      <c r="N317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17" s="17">
        <f>IF(Table1[[#This Row],[Rank]]="Cancelled",1,IF(Table1[[#This Row],[Rank]]&gt;64,0,IF(L317=0,VLOOKUP(C317,'Ranking Values'!A:C,2,FALSE),VLOOKUP(C317,'Ranking Values'!A:C,3,FALSE))))</f>
        <v>12</v>
      </c>
      <c r="P317" s="17">
        <f>IF(OR(Table1[[#This Row],[Rank]]="Cancelled",Table1[[#This Row],[Rank]]&gt;64),1,VLOOKUP(Table1[[#This Row],[GenderCount]],'Ranking Values'!E:F,2,FALSE))</f>
        <v>1</v>
      </c>
      <c r="Q317" s="18">
        <f>Table1[[#This Row],[Ranking.Points]]*Table1[[#This Row],[Mulitplier]]*Table1[[#This Row],[NI.Mult]]</f>
        <v>12</v>
      </c>
    </row>
    <row r="318" spans="1:17" x14ac:dyDescent="0.25">
      <c r="A318" s="19" t="s">
        <v>76</v>
      </c>
      <c r="B318" s="19" t="s">
        <v>77</v>
      </c>
      <c r="C318" s="20">
        <v>7</v>
      </c>
      <c r="D318" s="12">
        <f>COUNTIFS(E:E,Table1[[#This Row],[EventDate]],G:G,Table1[[#This Row],[EventName]],H:H,Table1[[#This Row],[Category]],I:I,Table1[[#This Row],[Weapon]],J:J,Table1[[#This Row],[Gender]])</f>
        <v>8</v>
      </c>
      <c r="E318" s="22">
        <v>44423</v>
      </c>
      <c r="F318" s="23" t="s">
        <v>385</v>
      </c>
      <c r="G318" s="10" t="s">
        <v>284</v>
      </c>
      <c r="H318" s="19" t="s">
        <v>306</v>
      </c>
      <c r="I318" s="19" t="s">
        <v>288</v>
      </c>
      <c r="J318" s="15" t="str">
        <f>VLOOKUP(Table1[[#This Row],[LastName]]&amp;"."&amp;Table1[[#This Row],[FirstName]],Fencers!C:H,6,FALSE)</f>
        <v>Men</v>
      </c>
      <c r="K318" s="24" t="str">
        <f>VLOOKUP(Table1[[#This Row],[LastName]]&amp;"."&amp;Table1[[#This Row],[FirstName]],Fencers!C:G,4,FALSE)</f>
        <v>ASC</v>
      </c>
      <c r="L318" s="28">
        <v>0</v>
      </c>
      <c r="M318" s="12">
        <f>COUNTIFS(A:A,Table1[[#This Row],[LastName]],B:B,Table1[[#This Row],[FirstName]],F:F,"S",H:H,Table1[[#This Row],[Category]],I:I,Table1[[#This Row],[Weapon]])</f>
        <v>3</v>
      </c>
      <c r="N318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18" s="17">
        <f>IF(Table1[[#This Row],[Rank]]="Cancelled",1,IF(Table1[[#This Row],[Rank]]&gt;64,0,IF(L318=0,VLOOKUP(C318,'Ranking Values'!A:C,2,FALSE),VLOOKUP(C318,'Ranking Values'!A:C,3,FALSE))))</f>
        <v>12</v>
      </c>
      <c r="P318" s="17">
        <f>IF(OR(Table1[[#This Row],[Rank]]="Cancelled",Table1[[#This Row],[Rank]]&gt;64),1,VLOOKUP(Table1[[#This Row],[GenderCount]],'Ranking Values'!E:F,2,FALSE))</f>
        <v>1</v>
      </c>
      <c r="Q318" s="18">
        <f>Table1[[#This Row],[Ranking.Points]]*Table1[[#This Row],[Mulitplier]]*Table1[[#This Row],[NI.Mult]]</f>
        <v>12</v>
      </c>
    </row>
    <row r="319" spans="1:17" x14ac:dyDescent="0.25">
      <c r="A319" s="19" t="s">
        <v>377</v>
      </c>
      <c r="B319" s="19" t="s">
        <v>378</v>
      </c>
      <c r="C319" s="20">
        <v>9</v>
      </c>
      <c r="D319" s="12">
        <f>COUNTIFS(E:E,Table1[[#This Row],[EventDate]],G:G,Table1[[#This Row],[EventName]],H:H,Table1[[#This Row],[Category]],I:I,Table1[[#This Row],[Weapon]],J:J,Table1[[#This Row],[Gender]])</f>
        <v>8</v>
      </c>
      <c r="E319" s="22">
        <v>44423</v>
      </c>
      <c r="F319" s="23" t="s">
        <v>385</v>
      </c>
      <c r="G319" s="10" t="s">
        <v>284</v>
      </c>
      <c r="H319" s="19" t="s">
        <v>306</v>
      </c>
      <c r="I319" s="19" t="s">
        <v>288</v>
      </c>
      <c r="J319" s="15" t="str">
        <f>VLOOKUP(Table1[[#This Row],[LastName]]&amp;"."&amp;Table1[[#This Row],[FirstName]],Fencers!C:H,6,FALSE)</f>
        <v>Men</v>
      </c>
      <c r="K319" s="24" t="str">
        <f>VLOOKUP(Table1[[#This Row],[LastName]]&amp;"."&amp;Table1[[#This Row],[FirstName]],Fencers!C:G,4,FALSE)</f>
        <v>ASC</v>
      </c>
      <c r="L319" s="28">
        <v>0</v>
      </c>
      <c r="M319" s="12">
        <f>COUNTIFS(A:A,Table1[[#This Row],[LastName]],B:B,Table1[[#This Row],[FirstName]],F:F,"S",H:H,Table1[[#This Row],[Category]],I:I,Table1[[#This Row],[Weapon]])</f>
        <v>4</v>
      </c>
      <c r="N319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19" s="17">
        <f>IF(Table1[[#This Row],[Rank]]="Cancelled",1,IF(Table1[[#This Row],[Rank]]&gt;64,0,IF(L319=0,VLOOKUP(C319,'Ranking Values'!A:C,2,FALSE),VLOOKUP(C319,'Ranking Values'!A:C,3,FALSE))))</f>
        <v>7</v>
      </c>
      <c r="P319" s="17">
        <f>IF(OR(Table1[[#This Row],[Rank]]="Cancelled",Table1[[#This Row],[Rank]]&gt;64),1,VLOOKUP(Table1[[#This Row],[GenderCount]],'Ranking Values'!E:F,2,FALSE))</f>
        <v>1</v>
      </c>
      <c r="Q319" s="18">
        <f>Table1[[#This Row],[Ranking.Points]]*Table1[[#This Row],[Mulitplier]]*Table1[[#This Row],[NI.Mult]]</f>
        <v>7</v>
      </c>
    </row>
    <row r="320" spans="1:17" x14ac:dyDescent="0.25">
      <c r="A320" s="19" t="s">
        <v>61</v>
      </c>
      <c r="B320" s="19" t="s">
        <v>64</v>
      </c>
      <c r="C320" s="20">
        <v>8</v>
      </c>
      <c r="D320" s="12">
        <f>COUNTIFS(E:E,Table1[[#This Row],[EventDate]],G:G,Table1[[#This Row],[EventName]],H:H,Table1[[#This Row],[Category]],I:I,Table1[[#This Row],[Weapon]],J:J,Table1[[#This Row],[Gender]])</f>
        <v>2</v>
      </c>
      <c r="E320" s="22">
        <v>44423</v>
      </c>
      <c r="F320" s="23" t="s">
        <v>385</v>
      </c>
      <c r="G320" s="10" t="s">
        <v>284</v>
      </c>
      <c r="H320" s="19" t="s">
        <v>306</v>
      </c>
      <c r="I320" s="19" t="s">
        <v>288</v>
      </c>
      <c r="J320" s="15" t="str">
        <f>VLOOKUP(Table1[[#This Row],[LastName]]&amp;"."&amp;Table1[[#This Row],[FirstName]],Fencers!C:H,6,FALSE)</f>
        <v>Women</v>
      </c>
      <c r="K320" s="24" t="str">
        <f>VLOOKUP(Table1[[#This Row],[LastName]]&amp;"."&amp;Table1[[#This Row],[FirstName]],Fencers!C:G,4,FALSE)</f>
        <v>CSFC</v>
      </c>
      <c r="L320" s="28">
        <v>0</v>
      </c>
      <c r="M320" s="12">
        <f>COUNTIFS(A:A,Table1[[#This Row],[LastName]],B:B,Table1[[#This Row],[FirstName]],F:F,"S",H:H,Table1[[#This Row],[Category]],I:I,Table1[[#This Row],[Weapon]])</f>
        <v>5</v>
      </c>
      <c r="N320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20" s="17">
        <f>IF(Table1[[#This Row],[Rank]]="Cancelled",1,IF(Table1[[#This Row],[Rank]]&gt;64,0,IF(L320=0,VLOOKUP(C320,'Ranking Values'!A:C,2,FALSE),VLOOKUP(C320,'Ranking Values'!A:C,3,FALSE))))</f>
        <v>12</v>
      </c>
      <c r="P320" s="17">
        <f>IF(OR(Table1[[#This Row],[Rank]]="Cancelled",Table1[[#This Row],[Rank]]&gt;64),1,VLOOKUP(Table1[[#This Row],[GenderCount]],'Ranking Values'!E:F,2,FALSE))</f>
        <v>0.4</v>
      </c>
      <c r="Q320" s="18">
        <f>Table1[[#This Row],[Ranking.Points]]*Table1[[#This Row],[Mulitplier]]*Table1[[#This Row],[NI.Mult]]</f>
        <v>4.8000000000000007</v>
      </c>
    </row>
    <row r="321" spans="1:17" x14ac:dyDescent="0.25">
      <c r="A321" s="19" t="s">
        <v>108</v>
      </c>
      <c r="B321" s="19" t="s">
        <v>115</v>
      </c>
      <c r="C321" s="20">
        <v>10</v>
      </c>
      <c r="D321" s="12">
        <f>COUNTIFS(E:E,Table1[[#This Row],[EventDate]],G:G,Table1[[#This Row],[EventName]],H:H,Table1[[#This Row],[Category]],I:I,Table1[[#This Row],[Weapon]],J:J,Table1[[#This Row],[Gender]])</f>
        <v>2</v>
      </c>
      <c r="E321" s="22">
        <v>44423</v>
      </c>
      <c r="F321" s="23" t="s">
        <v>385</v>
      </c>
      <c r="G321" s="10" t="s">
        <v>284</v>
      </c>
      <c r="H321" s="19" t="s">
        <v>306</v>
      </c>
      <c r="I321" s="19" t="s">
        <v>288</v>
      </c>
      <c r="J321" s="15" t="str">
        <f>VLOOKUP(Table1[[#This Row],[LastName]]&amp;"."&amp;Table1[[#This Row],[FirstName]],Fencers!C:H,6,FALSE)</f>
        <v>Women</v>
      </c>
      <c r="K321" s="24" t="str">
        <f>VLOOKUP(Table1[[#This Row],[LastName]]&amp;"."&amp;Table1[[#This Row],[FirstName]],Fencers!C:G,4,FALSE)</f>
        <v>ASC</v>
      </c>
      <c r="L321" s="28">
        <v>0</v>
      </c>
      <c r="M321" s="12">
        <f>COUNTIFS(A:A,Table1[[#This Row],[LastName]],B:B,Table1[[#This Row],[FirstName]],F:F,"S",H:H,Table1[[#This Row],[Category]],I:I,Table1[[#This Row],[Weapon]])</f>
        <v>6</v>
      </c>
      <c r="N321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21" s="17">
        <f>IF(Table1[[#This Row],[Rank]]="Cancelled",1,IF(Table1[[#This Row],[Rank]]&gt;64,0,IF(L321=0,VLOOKUP(C321,'Ranking Values'!A:C,2,FALSE),VLOOKUP(C321,'Ranking Values'!A:C,3,FALSE))))</f>
        <v>7</v>
      </c>
      <c r="P321" s="17">
        <f>IF(OR(Table1[[#This Row],[Rank]]="Cancelled",Table1[[#This Row],[Rank]]&gt;64),1,VLOOKUP(Table1[[#This Row],[GenderCount]],'Ranking Values'!E:F,2,FALSE))</f>
        <v>0.4</v>
      </c>
      <c r="Q321" s="18">
        <f>Table1[[#This Row],[Ranking.Points]]*Table1[[#This Row],[Mulitplier]]*Table1[[#This Row],[NI.Mult]]</f>
        <v>2.8000000000000003</v>
      </c>
    </row>
    <row r="322" spans="1:17" x14ac:dyDescent="0.25">
      <c r="A322" s="19" t="s">
        <v>61</v>
      </c>
      <c r="B322" s="19" t="s">
        <v>62</v>
      </c>
      <c r="C322" s="20">
        <v>1</v>
      </c>
      <c r="D322" s="12">
        <f>COUNTIFS(E:E,Table1[[#This Row],[EventDate]],G:G,Table1[[#This Row],[EventName]],H:H,Table1[[#This Row],[Category]],I:I,Table1[[#This Row],[Weapon]],J:J,Table1[[#This Row],[Gender]])</f>
        <v>7</v>
      </c>
      <c r="E322" s="22">
        <v>44423</v>
      </c>
      <c r="F322" s="23" t="s">
        <v>385</v>
      </c>
      <c r="G322" s="10" t="s">
        <v>284</v>
      </c>
      <c r="H322" s="19" t="s">
        <v>306</v>
      </c>
      <c r="I322" s="19" t="s">
        <v>286</v>
      </c>
      <c r="J322" s="15" t="str">
        <f>VLOOKUP(Table1[[#This Row],[LastName]]&amp;"."&amp;Table1[[#This Row],[FirstName]],Fencers!C:H,6,FALSE)</f>
        <v>Men</v>
      </c>
      <c r="K322" s="24" t="str">
        <f>VLOOKUP(Table1[[#This Row],[LastName]]&amp;"."&amp;Table1[[#This Row],[FirstName]],Fencers!C:G,4,FALSE)</f>
        <v>CSFC</v>
      </c>
      <c r="L322" s="28">
        <v>0</v>
      </c>
      <c r="M322" s="12">
        <f>COUNTIFS(A:A,Table1[[#This Row],[LastName]],B:B,Table1[[#This Row],[FirstName]],F:F,"S",H:H,Table1[[#This Row],[Category]],I:I,Table1[[#This Row],[Weapon]])</f>
        <v>5</v>
      </c>
      <c r="N322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22" s="17">
        <f>IF(Table1[[#This Row],[Rank]]="Cancelled",1,IF(Table1[[#This Row],[Rank]]&gt;64,0,IF(L322=0,VLOOKUP(C322,'Ranking Values'!A:C,2,FALSE),VLOOKUP(C322,'Ranking Values'!A:C,3,FALSE))))</f>
        <v>28</v>
      </c>
      <c r="P322" s="17">
        <f>IF(OR(Table1[[#This Row],[Rank]]="Cancelled",Table1[[#This Row],[Rank]]&gt;64),1,VLOOKUP(Table1[[#This Row],[GenderCount]],'Ranking Values'!E:F,2,FALSE))</f>
        <v>1</v>
      </c>
      <c r="Q322" s="18">
        <f>Table1[[#This Row],[Ranking.Points]]*Table1[[#This Row],[Mulitplier]]*Table1[[#This Row],[NI.Mult]]</f>
        <v>28</v>
      </c>
    </row>
    <row r="323" spans="1:17" x14ac:dyDescent="0.25">
      <c r="A323" s="19" t="s">
        <v>70</v>
      </c>
      <c r="B323" s="19" t="s">
        <v>71</v>
      </c>
      <c r="C323" s="20">
        <v>2</v>
      </c>
      <c r="D323" s="12">
        <f>COUNTIFS(E:E,Table1[[#This Row],[EventDate]],G:G,Table1[[#This Row],[EventName]],H:H,Table1[[#This Row],[Category]],I:I,Table1[[#This Row],[Weapon]],J:J,Table1[[#This Row],[Gender]])</f>
        <v>7</v>
      </c>
      <c r="E323" s="22">
        <v>44423</v>
      </c>
      <c r="F323" s="23" t="s">
        <v>385</v>
      </c>
      <c r="G323" s="10" t="s">
        <v>284</v>
      </c>
      <c r="H323" s="19" t="s">
        <v>306</v>
      </c>
      <c r="I323" s="19" t="s">
        <v>286</v>
      </c>
      <c r="J323" s="15" t="str">
        <f>VLOOKUP(Table1[[#This Row],[LastName]]&amp;"."&amp;Table1[[#This Row],[FirstName]],Fencers!C:H,6,FALSE)</f>
        <v>Men</v>
      </c>
      <c r="K323" s="24" t="str">
        <f>VLOOKUP(Table1[[#This Row],[LastName]]&amp;"."&amp;Table1[[#This Row],[FirstName]],Fencers!C:G,4,FALSE)</f>
        <v>AHFC</v>
      </c>
      <c r="L323" s="28">
        <v>0</v>
      </c>
      <c r="M323" s="12">
        <f>COUNTIFS(A:A,Table1[[#This Row],[LastName]],B:B,Table1[[#This Row],[FirstName]],F:F,"S",H:H,Table1[[#This Row],[Category]],I:I,Table1[[#This Row],[Weapon]])</f>
        <v>4</v>
      </c>
      <c r="N323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23" s="17">
        <f>IF(Table1[[#This Row],[Rank]]="Cancelled",1,IF(Table1[[#This Row],[Rank]]&gt;64,0,IF(L323=0,VLOOKUP(C323,'Ranking Values'!A:C,2,FALSE),VLOOKUP(C323,'Ranking Values'!A:C,3,FALSE))))</f>
        <v>23</v>
      </c>
      <c r="P323" s="17">
        <f>IF(OR(Table1[[#This Row],[Rank]]="Cancelled",Table1[[#This Row],[Rank]]&gt;64),1,VLOOKUP(Table1[[#This Row],[GenderCount]],'Ranking Values'!E:F,2,FALSE))</f>
        <v>1</v>
      </c>
      <c r="Q323" s="18">
        <f>Table1[[#This Row],[Ranking.Points]]*Table1[[#This Row],[Mulitplier]]*Table1[[#This Row],[NI.Mult]]</f>
        <v>23</v>
      </c>
    </row>
    <row r="324" spans="1:17" x14ac:dyDescent="0.25">
      <c r="A324" s="19" t="s">
        <v>162</v>
      </c>
      <c r="B324" s="19" t="s">
        <v>169</v>
      </c>
      <c r="C324" s="20">
        <v>3</v>
      </c>
      <c r="D324" s="12">
        <f>COUNTIFS(E:E,Table1[[#This Row],[EventDate]],G:G,Table1[[#This Row],[EventName]],H:H,Table1[[#This Row],[Category]],I:I,Table1[[#This Row],[Weapon]],J:J,Table1[[#This Row],[Gender]])</f>
        <v>7</v>
      </c>
      <c r="E324" s="22">
        <v>44423</v>
      </c>
      <c r="F324" s="23" t="s">
        <v>385</v>
      </c>
      <c r="G324" s="10" t="s">
        <v>284</v>
      </c>
      <c r="H324" s="19" t="s">
        <v>306</v>
      </c>
      <c r="I324" s="19" t="s">
        <v>286</v>
      </c>
      <c r="J324" s="15" t="str">
        <f>VLOOKUP(Table1[[#This Row],[LastName]]&amp;"."&amp;Table1[[#This Row],[FirstName]],Fencers!C:H,6,FALSE)</f>
        <v>Men</v>
      </c>
      <c r="K324" s="24" t="str">
        <f>VLOOKUP(Table1[[#This Row],[LastName]]&amp;"."&amp;Table1[[#This Row],[FirstName]],Fencers!C:G,4,FALSE)</f>
        <v>AUFeC</v>
      </c>
      <c r="L324" s="28">
        <v>0</v>
      </c>
      <c r="M324" s="12">
        <f>COUNTIFS(A:A,Table1[[#This Row],[LastName]],B:B,Table1[[#This Row],[FirstName]],F:F,"S",H:H,Table1[[#This Row],[Category]],I:I,Table1[[#This Row],[Weapon]])</f>
        <v>1</v>
      </c>
      <c r="N324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24" s="17">
        <f>IF(Table1[[#This Row],[Rank]]="Cancelled",1,IF(Table1[[#This Row],[Rank]]&gt;64,0,IF(L324=0,VLOOKUP(C324,'Ranking Values'!A:C,2,FALSE),VLOOKUP(C324,'Ranking Values'!A:C,3,FALSE))))</f>
        <v>18</v>
      </c>
      <c r="P324" s="17">
        <f>IF(OR(Table1[[#This Row],[Rank]]="Cancelled",Table1[[#This Row],[Rank]]&gt;64),1,VLOOKUP(Table1[[#This Row],[GenderCount]],'Ranking Values'!E:F,2,FALSE))</f>
        <v>1</v>
      </c>
      <c r="Q324" s="18">
        <f>Table1[[#This Row],[Ranking.Points]]*Table1[[#This Row],[Mulitplier]]*Table1[[#This Row],[NI.Mult]]</f>
        <v>18</v>
      </c>
    </row>
    <row r="325" spans="1:17" x14ac:dyDescent="0.25">
      <c r="A325" s="19" t="s">
        <v>282</v>
      </c>
      <c r="B325" s="19" t="s">
        <v>322</v>
      </c>
      <c r="C325" s="20">
        <v>3</v>
      </c>
      <c r="D325" s="12">
        <f>COUNTIFS(E:E,Table1[[#This Row],[EventDate]],G:G,Table1[[#This Row],[EventName]],H:H,Table1[[#This Row],[Category]],I:I,Table1[[#This Row],[Weapon]],J:J,Table1[[#This Row],[Gender]])</f>
        <v>7</v>
      </c>
      <c r="E325" s="22">
        <v>44423</v>
      </c>
      <c r="F325" s="23" t="s">
        <v>385</v>
      </c>
      <c r="G325" s="10" t="s">
        <v>284</v>
      </c>
      <c r="H325" s="19" t="s">
        <v>306</v>
      </c>
      <c r="I325" s="19" t="s">
        <v>286</v>
      </c>
      <c r="J325" s="15" t="str">
        <f>VLOOKUP(Table1[[#This Row],[LastName]]&amp;"."&amp;Table1[[#This Row],[FirstName]],Fencers!C:H,6,FALSE)</f>
        <v>Men</v>
      </c>
      <c r="K325" s="24" t="str">
        <f>VLOOKUP(Table1[[#This Row],[LastName]]&amp;"."&amp;Table1[[#This Row],[FirstName]],Fencers!C:G,4,FALSE)</f>
        <v>CSFC</v>
      </c>
      <c r="L325" s="28">
        <v>0</v>
      </c>
      <c r="M325" s="12">
        <f>COUNTIFS(A:A,Table1[[#This Row],[LastName]],B:B,Table1[[#This Row],[FirstName]],F:F,"S",H:H,Table1[[#This Row],[Category]],I:I,Table1[[#This Row],[Weapon]])</f>
        <v>1</v>
      </c>
      <c r="N325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25" s="17">
        <f>IF(Table1[[#This Row],[Rank]]="Cancelled",1,IF(Table1[[#This Row],[Rank]]&gt;64,0,IF(L325=0,VLOOKUP(C325,'Ranking Values'!A:C,2,FALSE),VLOOKUP(C325,'Ranking Values'!A:C,3,FALSE))))</f>
        <v>18</v>
      </c>
      <c r="P325" s="17">
        <f>IF(OR(Table1[[#This Row],[Rank]]="Cancelled",Table1[[#This Row],[Rank]]&gt;64),1,VLOOKUP(Table1[[#This Row],[GenderCount]],'Ranking Values'!E:F,2,FALSE))</f>
        <v>1</v>
      </c>
      <c r="Q325" s="18">
        <f>Table1[[#This Row],[Ranking.Points]]*Table1[[#This Row],[Mulitplier]]*Table1[[#This Row],[NI.Mult]]</f>
        <v>18</v>
      </c>
    </row>
    <row r="326" spans="1:17" x14ac:dyDescent="0.25">
      <c r="A326" s="19" t="s">
        <v>147</v>
      </c>
      <c r="B326" s="19" t="s">
        <v>141</v>
      </c>
      <c r="C326" s="20">
        <v>5</v>
      </c>
      <c r="D326" s="12">
        <f>COUNTIFS(E:E,Table1[[#This Row],[EventDate]],G:G,Table1[[#This Row],[EventName]],H:H,Table1[[#This Row],[Category]],I:I,Table1[[#This Row],[Weapon]],J:J,Table1[[#This Row],[Gender]])</f>
        <v>7</v>
      </c>
      <c r="E326" s="22">
        <v>44423</v>
      </c>
      <c r="F326" s="23" t="s">
        <v>385</v>
      </c>
      <c r="G326" s="10" t="s">
        <v>284</v>
      </c>
      <c r="H326" s="19" t="s">
        <v>306</v>
      </c>
      <c r="I326" s="19" t="s">
        <v>286</v>
      </c>
      <c r="J326" s="15" t="str">
        <f>VLOOKUP(Table1[[#This Row],[LastName]]&amp;"."&amp;Table1[[#This Row],[FirstName]],Fencers!C:H,6,FALSE)</f>
        <v>Men</v>
      </c>
      <c r="K326" s="24" t="str">
        <f>VLOOKUP(Table1[[#This Row],[LastName]]&amp;"."&amp;Table1[[#This Row],[FirstName]],Fencers!C:G,4,FALSE)</f>
        <v>AUFeC</v>
      </c>
      <c r="L326" s="28">
        <v>0</v>
      </c>
      <c r="M326" s="12">
        <f>COUNTIFS(A:A,Table1[[#This Row],[LastName]],B:B,Table1[[#This Row],[FirstName]],F:F,"S",H:H,Table1[[#This Row],[Category]],I:I,Table1[[#This Row],[Weapon]])</f>
        <v>4</v>
      </c>
      <c r="N326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26" s="17">
        <f>IF(Table1[[#This Row],[Rank]]="Cancelled",1,IF(Table1[[#This Row],[Rank]]&gt;64,0,IF(L326=0,VLOOKUP(C326,'Ranking Values'!A:C,2,FALSE),VLOOKUP(C326,'Ranking Values'!A:C,3,FALSE))))</f>
        <v>12</v>
      </c>
      <c r="P326" s="17">
        <f>IF(OR(Table1[[#This Row],[Rank]]="Cancelled",Table1[[#This Row],[Rank]]&gt;64),1,VLOOKUP(Table1[[#This Row],[GenderCount]],'Ranking Values'!E:F,2,FALSE))</f>
        <v>1</v>
      </c>
      <c r="Q326" s="18">
        <f>Table1[[#This Row],[Ranking.Points]]*Table1[[#This Row],[Mulitplier]]*Table1[[#This Row],[NI.Mult]]</f>
        <v>12</v>
      </c>
    </row>
    <row r="327" spans="1:17" x14ac:dyDescent="0.25">
      <c r="A327" s="19" t="s">
        <v>162</v>
      </c>
      <c r="B327" s="19" t="s">
        <v>168</v>
      </c>
      <c r="C327" s="20">
        <v>6</v>
      </c>
      <c r="D327" s="12">
        <f>COUNTIFS(E:E,Table1[[#This Row],[EventDate]],G:G,Table1[[#This Row],[EventName]],H:H,Table1[[#This Row],[Category]],I:I,Table1[[#This Row],[Weapon]],J:J,Table1[[#This Row],[Gender]])</f>
        <v>7</v>
      </c>
      <c r="E327" s="22">
        <v>44423</v>
      </c>
      <c r="F327" s="23" t="s">
        <v>385</v>
      </c>
      <c r="G327" s="10" t="s">
        <v>284</v>
      </c>
      <c r="H327" s="19" t="s">
        <v>306</v>
      </c>
      <c r="I327" s="19" t="s">
        <v>286</v>
      </c>
      <c r="J327" s="15" t="str">
        <f>VLOOKUP(Table1[[#This Row],[LastName]]&amp;"."&amp;Table1[[#This Row],[FirstName]],Fencers!C:H,6,FALSE)</f>
        <v>Men</v>
      </c>
      <c r="K327" s="24" t="str">
        <f>VLOOKUP(Table1[[#This Row],[LastName]]&amp;"."&amp;Table1[[#This Row],[FirstName]],Fencers!C:G,4,FALSE)</f>
        <v>AUFeC</v>
      </c>
      <c r="L327" s="28">
        <v>0</v>
      </c>
      <c r="M327" s="12">
        <f>COUNTIFS(A:A,Table1[[#This Row],[LastName]],B:B,Table1[[#This Row],[FirstName]],F:F,"S",H:H,Table1[[#This Row],[Category]],I:I,Table1[[#This Row],[Weapon]])</f>
        <v>1</v>
      </c>
      <c r="N327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27" s="17">
        <f>IF(Table1[[#This Row],[Rank]]="Cancelled",1,IF(Table1[[#This Row],[Rank]]&gt;64,0,IF(L327=0,VLOOKUP(C327,'Ranking Values'!A:C,2,FALSE),VLOOKUP(C327,'Ranking Values'!A:C,3,FALSE))))</f>
        <v>12</v>
      </c>
      <c r="P327" s="17">
        <f>IF(OR(Table1[[#This Row],[Rank]]="Cancelled",Table1[[#This Row],[Rank]]&gt;64),1,VLOOKUP(Table1[[#This Row],[GenderCount]],'Ranking Values'!E:F,2,FALSE))</f>
        <v>1</v>
      </c>
      <c r="Q327" s="18">
        <f>Table1[[#This Row],[Ranking.Points]]*Table1[[#This Row],[Mulitplier]]*Table1[[#This Row],[NI.Mult]]</f>
        <v>12</v>
      </c>
    </row>
    <row r="328" spans="1:17" x14ac:dyDescent="0.25">
      <c r="A328" s="19" t="s">
        <v>377</v>
      </c>
      <c r="B328" s="19" t="s">
        <v>378</v>
      </c>
      <c r="C328" s="20">
        <v>7</v>
      </c>
      <c r="D328" s="12">
        <f>COUNTIFS(E:E,Table1[[#This Row],[EventDate]],G:G,Table1[[#This Row],[EventName]],H:H,Table1[[#This Row],[Category]],I:I,Table1[[#This Row],[Weapon]],J:J,Table1[[#This Row],[Gender]])</f>
        <v>7</v>
      </c>
      <c r="E328" s="22">
        <v>44423</v>
      </c>
      <c r="F328" s="23" t="s">
        <v>385</v>
      </c>
      <c r="G328" s="10" t="s">
        <v>284</v>
      </c>
      <c r="H328" s="19" t="s">
        <v>306</v>
      </c>
      <c r="I328" s="19" t="s">
        <v>286</v>
      </c>
      <c r="J328" s="15" t="str">
        <f>VLOOKUP(Table1[[#This Row],[LastName]]&amp;"."&amp;Table1[[#This Row],[FirstName]],Fencers!C:H,6,FALSE)</f>
        <v>Men</v>
      </c>
      <c r="K328" s="24" t="str">
        <f>VLOOKUP(Table1[[#This Row],[LastName]]&amp;"."&amp;Table1[[#This Row],[FirstName]],Fencers!C:G,4,FALSE)</f>
        <v>ASC</v>
      </c>
      <c r="L328" s="28">
        <v>0</v>
      </c>
      <c r="M328" s="12">
        <f>COUNTIFS(A:A,Table1[[#This Row],[LastName]],B:B,Table1[[#This Row],[FirstName]],F:F,"S",H:H,Table1[[#This Row],[Category]],I:I,Table1[[#This Row],[Weapon]])</f>
        <v>1</v>
      </c>
      <c r="N328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28" s="17">
        <f>IF(Table1[[#This Row],[Rank]]="Cancelled",1,IF(Table1[[#This Row],[Rank]]&gt;64,0,IF(L328=0,VLOOKUP(C328,'Ranking Values'!A:C,2,FALSE),VLOOKUP(C328,'Ranking Values'!A:C,3,FALSE))))</f>
        <v>12</v>
      </c>
      <c r="P328" s="17">
        <f>IF(OR(Table1[[#This Row],[Rank]]="Cancelled",Table1[[#This Row],[Rank]]&gt;64),1,VLOOKUP(Table1[[#This Row],[GenderCount]],'Ranking Values'!E:F,2,FALSE))</f>
        <v>1</v>
      </c>
      <c r="Q328" s="18">
        <f>Table1[[#This Row],[Ranking.Points]]*Table1[[#This Row],[Mulitplier]]*Table1[[#This Row],[NI.Mult]]</f>
        <v>12</v>
      </c>
    </row>
    <row r="329" spans="1:17" x14ac:dyDescent="0.25">
      <c r="A329" s="19" t="s">
        <v>146</v>
      </c>
      <c r="B329" s="19" t="s">
        <v>83</v>
      </c>
      <c r="C329" s="20">
        <v>1</v>
      </c>
      <c r="D329" s="12">
        <f>COUNTIFS(E:E,Table1[[#This Row],[EventDate]],G:G,Table1[[#This Row],[EventName]],H:H,Table1[[#This Row],[Category]],I:I,Table1[[#This Row],[Weapon]],J:J,Table1[[#This Row],[Gender]])</f>
        <v>5</v>
      </c>
      <c r="E329" s="22">
        <v>44423</v>
      </c>
      <c r="F329" s="23" t="s">
        <v>385</v>
      </c>
      <c r="G329" s="10" t="s">
        <v>284</v>
      </c>
      <c r="H329" s="19" t="s">
        <v>306</v>
      </c>
      <c r="I329" s="19" t="s">
        <v>286</v>
      </c>
      <c r="J329" s="15" t="str">
        <f>VLOOKUP(Table1[[#This Row],[LastName]]&amp;"."&amp;Table1[[#This Row],[FirstName]],Fencers!C:H,6,FALSE)</f>
        <v>Women</v>
      </c>
      <c r="K329" s="24" t="str">
        <f>VLOOKUP(Table1[[#This Row],[LastName]]&amp;"."&amp;Table1[[#This Row],[FirstName]],Fencers!C:G,4,FALSE)</f>
        <v>ASC</v>
      </c>
      <c r="L329" s="28">
        <v>0</v>
      </c>
      <c r="M329" s="12">
        <f>COUNTIFS(A:A,Table1[[#This Row],[LastName]],B:B,Table1[[#This Row],[FirstName]],F:F,"S",H:H,Table1[[#This Row],[Category]],I:I,Table1[[#This Row],[Weapon]])</f>
        <v>3</v>
      </c>
      <c r="N329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29" s="17">
        <f>IF(Table1[[#This Row],[Rank]]="Cancelled",1,IF(Table1[[#This Row],[Rank]]&gt;64,0,IF(L329=0,VLOOKUP(C329,'Ranking Values'!A:C,2,FALSE),VLOOKUP(C329,'Ranking Values'!A:C,3,FALSE))))</f>
        <v>28</v>
      </c>
      <c r="P329" s="17">
        <f>IF(OR(Table1[[#This Row],[Rank]]="Cancelled",Table1[[#This Row],[Rank]]&gt;64),1,VLOOKUP(Table1[[#This Row],[GenderCount]],'Ranking Values'!E:F,2,FALSE))</f>
        <v>1</v>
      </c>
      <c r="Q329" s="18">
        <f>Table1[[#This Row],[Ranking.Points]]*Table1[[#This Row],[Mulitplier]]*Table1[[#This Row],[NI.Mult]]</f>
        <v>28</v>
      </c>
    </row>
    <row r="330" spans="1:17" x14ac:dyDescent="0.25">
      <c r="A330" s="19" t="s">
        <v>181</v>
      </c>
      <c r="B330" s="19" t="s">
        <v>182</v>
      </c>
      <c r="C330" s="20">
        <v>2</v>
      </c>
      <c r="D330" s="12">
        <f>COUNTIFS(E:E,Table1[[#This Row],[EventDate]],G:G,Table1[[#This Row],[EventName]],H:H,Table1[[#This Row],[Category]],I:I,Table1[[#This Row],[Weapon]],J:J,Table1[[#This Row],[Gender]])</f>
        <v>5</v>
      </c>
      <c r="E330" s="22">
        <v>44423</v>
      </c>
      <c r="F330" s="23" t="s">
        <v>385</v>
      </c>
      <c r="G330" s="10" t="s">
        <v>284</v>
      </c>
      <c r="H330" s="19" t="s">
        <v>306</v>
      </c>
      <c r="I330" s="19" t="s">
        <v>286</v>
      </c>
      <c r="J330" s="15" t="str">
        <f>VLOOKUP(Table1[[#This Row],[LastName]]&amp;"."&amp;Table1[[#This Row],[FirstName]],Fencers!C:H,6,FALSE)</f>
        <v>Women</v>
      </c>
      <c r="K330" s="24" t="str">
        <f>VLOOKUP(Table1[[#This Row],[LastName]]&amp;"."&amp;Table1[[#This Row],[FirstName]],Fencers!C:G,4,FALSE)</f>
        <v>CSFC</v>
      </c>
      <c r="L330" s="28">
        <v>0</v>
      </c>
      <c r="M330" s="12">
        <f>COUNTIFS(A:A,Table1[[#This Row],[LastName]],B:B,Table1[[#This Row],[FirstName]],F:F,"S",H:H,Table1[[#This Row],[Category]],I:I,Table1[[#This Row],[Weapon]])</f>
        <v>4</v>
      </c>
      <c r="N330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30" s="17">
        <f>IF(Table1[[#This Row],[Rank]]="Cancelled",1,IF(Table1[[#This Row],[Rank]]&gt;64,0,IF(L330=0,VLOOKUP(C330,'Ranking Values'!A:C,2,FALSE),VLOOKUP(C330,'Ranking Values'!A:C,3,FALSE))))</f>
        <v>23</v>
      </c>
      <c r="P330" s="17">
        <f>IF(OR(Table1[[#This Row],[Rank]]="Cancelled",Table1[[#This Row],[Rank]]&gt;64),1,VLOOKUP(Table1[[#This Row],[GenderCount]],'Ranking Values'!E:F,2,FALSE))</f>
        <v>1</v>
      </c>
      <c r="Q330" s="18">
        <f>Table1[[#This Row],[Ranking.Points]]*Table1[[#This Row],[Mulitplier]]*Table1[[#This Row],[NI.Mult]]</f>
        <v>23</v>
      </c>
    </row>
    <row r="331" spans="1:17" x14ac:dyDescent="0.25">
      <c r="A331" s="19" t="s">
        <v>97</v>
      </c>
      <c r="B331" s="19" t="s">
        <v>101</v>
      </c>
      <c r="C331" s="20">
        <v>3</v>
      </c>
      <c r="D331" s="12">
        <f>COUNTIFS(E:E,Table1[[#This Row],[EventDate]],G:G,Table1[[#This Row],[EventName]],H:H,Table1[[#This Row],[Category]],I:I,Table1[[#This Row],[Weapon]],J:J,Table1[[#This Row],[Gender]])</f>
        <v>5</v>
      </c>
      <c r="E331" s="22">
        <v>44423</v>
      </c>
      <c r="F331" s="23" t="s">
        <v>385</v>
      </c>
      <c r="G331" s="10" t="s">
        <v>284</v>
      </c>
      <c r="H331" s="19" t="s">
        <v>306</v>
      </c>
      <c r="I331" s="19" t="s">
        <v>286</v>
      </c>
      <c r="J331" s="15" t="str">
        <f>VLOOKUP(Table1[[#This Row],[LastName]]&amp;"."&amp;Table1[[#This Row],[FirstName]],Fencers!C:H,6,FALSE)</f>
        <v>Women</v>
      </c>
      <c r="K331" s="24" t="str">
        <f>VLOOKUP(Table1[[#This Row],[LastName]]&amp;"."&amp;Table1[[#This Row],[FirstName]],Fencers!C:G,4,FALSE)</f>
        <v>AHFC</v>
      </c>
      <c r="L331" s="28">
        <v>0</v>
      </c>
      <c r="M331" s="12">
        <f>COUNTIFS(A:A,Table1[[#This Row],[LastName]],B:B,Table1[[#This Row],[FirstName]],F:F,"S",H:H,Table1[[#This Row],[Category]],I:I,Table1[[#This Row],[Weapon]])</f>
        <v>2</v>
      </c>
      <c r="N331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31" s="17">
        <f>IF(Table1[[#This Row],[Rank]]="Cancelled",1,IF(Table1[[#This Row],[Rank]]&gt;64,0,IF(L331=0,VLOOKUP(C331,'Ranking Values'!A:C,2,FALSE),VLOOKUP(C331,'Ranking Values'!A:C,3,FALSE))))</f>
        <v>18</v>
      </c>
      <c r="P331" s="17">
        <f>IF(OR(Table1[[#This Row],[Rank]]="Cancelled",Table1[[#This Row],[Rank]]&gt;64),1,VLOOKUP(Table1[[#This Row],[GenderCount]],'Ranking Values'!E:F,2,FALSE))</f>
        <v>1</v>
      </c>
      <c r="Q331" s="18">
        <f>Table1[[#This Row],[Ranking.Points]]*Table1[[#This Row],[Mulitplier]]*Table1[[#This Row],[NI.Mult]]</f>
        <v>18</v>
      </c>
    </row>
    <row r="332" spans="1:17" x14ac:dyDescent="0.25">
      <c r="A332" s="19" t="s">
        <v>166</v>
      </c>
      <c r="B332" s="19" t="s">
        <v>172</v>
      </c>
      <c r="C332" s="20">
        <v>3</v>
      </c>
      <c r="D332" s="12">
        <f>COUNTIFS(E:E,Table1[[#This Row],[EventDate]],G:G,Table1[[#This Row],[EventName]],H:H,Table1[[#This Row],[Category]],I:I,Table1[[#This Row],[Weapon]],J:J,Table1[[#This Row],[Gender]])</f>
        <v>5</v>
      </c>
      <c r="E332" s="22">
        <v>44423</v>
      </c>
      <c r="F332" s="23" t="s">
        <v>385</v>
      </c>
      <c r="G332" s="10" t="s">
        <v>284</v>
      </c>
      <c r="H332" s="19" t="s">
        <v>306</v>
      </c>
      <c r="I332" s="19" t="s">
        <v>286</v>
      </c>
      <c r="J332" s="15" t="str">
        <f>VLOOKUP(Table1[[#This Row],[LastName]]&amp;"."&amp;Table1[[#This Row],[FirstName]],Fencers!C:H,6,FALSE)</f>
        <v>Women</v>
      </c>
      <c r="K332" s="24" t="str">
        <f>VLOOKUP(Table1[[#This Row],[LastName]]&amp;"."&amp;Table1[[#This Row],[FirstName]],Fencers!C:G,4,FALSE)</f>
        <v>AHFC</v>
      </c>
      <c r="L332" s="28">
        <v>0</v>
      </c>
      <c r="M332" s="12">
        <f>COUNTIFS(A:A,Table1[[#This Row],[LastName]],B:B,Table1[[#This Row],[FirstName]],F:F,"S",H:H,Table1[[#This Row],[Category]],I:I,Table1[[#This Row],[Weapon]])</f>
        <v>1</v>
      </c>
      <c r="N332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32" s="17">
        <f>IF(Table1[[#This Row],[Rank]]="Cancelled",1,IF(Table1[[#This Row],[Rank]]&gt;64,0,IF(L332=0,VLOOKUP(C332,'Ranking Values'!A:C,2,FALSE),VLOOKUP(C332,'Ranking Values'!A:C,3,FALSE))))</f>
        <v>18</v>
      </c>
      <c r="P332" s="17">
        <f>IF(OR(Table1[[#This Row],[Rank]]="Cancelled",Table1[[#This Row],[Rank]]&gt;64),1,VLOOKUP(Table1[[#This Row],[GenderCount]],'Ranking Values'!E:F,2,FALSE))</f>
        <v>1</v>
      </c>
      <c r="Q332" s="18">
        <f>Table1[[#This Row],[Ranking.Points]]*Table1[[#This Row],[Mulitplier]]*Table1[[#This Row],[NI.Mult]]</f>
        <v>18</v>
      </c>
    </row>
    <row r="333" spans="1:17" x14ac:dyDescent="0.25">
      <c r="A333" s="19" t="s">
        <v>375</v>
      </c>
      <c r="B333" s="19" t="s">
        <v>376</v>
      </c>
      <c r="C333" s="20">
        <v>5</v>
      </c>
      <c r="D333" s="12">
        <f>COUNTIFS(E:E,Table1[[#This Row],[EventDate]],G:G,Table1[[#This Row],[EventName]],H:H,Table1[[#This Row],[Category]],I:I,Table1[[#This Row],[Weapon]],J:J,Table1[[#This Row],[Gender]])</f>
        <v>5</v>
      </c>
      <c r="E333" s="22">
        <v>44423</v>
      </c>
      <c r="F333" s="23" t="s">
        <v>385</v>
      </c>
      <c r="G333" s="10" t="s">
        <v>284</v>
      </c>
      <c r="H333" s="19" t="s">
        <v>306</v>
      </c>
      <c r="I333" s="19" t="s">
        <v>286</v>
      </c>
      <c r="J333" s="15" t="str">
        <f>VLOOKUP(Table1[[#This Row],[LastName]]&amp;"."&amp;Table1[[#This Row],[FirstName]],Fencers!C:H,6,FALSE)</f>
        <v>Women</v>
      </c>
      <c r="K333" s="24" t="str">
        <f>VLOOKUP(Table1[[#This Row],[LastName]]&amp;"."&amp;Table1[[#This Row],[FirstName]],Fencers!C:G,4,FALSE)</f>
        <v>CSFC</v>
      </c>
      <c r="L333" s="28">
        <v>0</v>
      </c>
      <c r="M333" s="12">
        <f>COUNTIFS(A:A,Table1[[#This Row],[LastName]],B:B,Table1[[#This Row],[FirstName]],F:F,"S",H:H,Table1[[#This Row],[Category]],I:I,Table1[[#This Row],[Weapon]])</f>
        <v>3</v>
      </c>
      <c r="N333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33" s="17">
        <f>IF(Table1[[#This Row],[Rank]]="Cancelled",1,IF(Table1[[#This Row],[Rank]]&gt;64,0,IF(L333=0,VLOOKUP(C333,'Ranking Values'!A:C,2,FALSE),VLOOKUP(C333,'Ranking Values'!A:C,3,FALSE))))</f>
        <v>12</v>
      </c>
      <c r="P333" s="17">
        <f>IF(OR(Table1[[#This Row],[Rank]]="Cancelled",Table1[[#This Row],[Rank]]&gt;64),1,VLOOKUP(Table1[[#This Row],[GenderCount]],'Ranking Values'!E:F,2,FALSE))</f>
        <v>1</v>
      </c>
      <c r="Q333" s="18">
        <f>Table1[[#This Row],[Ranking.Points]]*Table1[[#This Row],[Mulitplier]]*Table1[[#This Row],[NI.Mult]]</f>
        <v>12</v>
      </c>
    </row>
    <row r="334" spans="1:17" x14ac:dyDescent="0.25">
      <c r="A334" s="19" t="s">
        <v>369</v>
      </c>
      <c r="B334" s="19" t="s">
        <v>42</v>
      </c>
      <c r="C334" s="20" t="s">
        <v>17</v>
      </c>
      <c r="D334" s="12">
        <f>COUNTIFS(E:E,Table1[[#This Row],[EventDate]],G:G,Table1[[#This Row],[EventName]],H:H,Table1[[#This Row],[Category]],I:I,Table1[[#This Row],[Weapon]],J:J,Table1[[#This Row],[Gender]])</f>
        <v>1</v>
      </c>
      <c r="E334" s="22">
        <v>44423</v>
      </c>
      <c r="F334" s="23" t="s">
        <v>385</v>
      </c>
      <c r="G334" s="10" t="s">
        <v>284</v>
      </c>
      <c r="H334" s="19" t="s">
        <v>306</v>
      </c>
      <c r="I334" s="19" t="s">
        <v>314</v>
      </c>
      <c r="J334" s="15" t="str">
        <f>VLOOKUP(Table1[[#This Row],[LastName]]&amp;"."&amp;Table1[[#This Row],[FirstName]],Fencers!C:H,6,FALSE)</f>
        <v>Men</v>
      </c>
      <c r="K334" s="24" t="str">
        <f>VLOOKUP(Table1[[#This Row],[LastName]]&amp;"."&amp;Table1[[#This Row],[FirstName]],Fencers!C:G,4,FALSE)</f>
        <v>CSFC</v>
      </c>
      <c r="L334" s="28">
        <v>0</v>
      </c>
      <c r="M334" s="12">
        <f>COUNTIFS(A:A,Table1[[#This Row],[LastName]],B:B,Table1[[#This Row],[FirstName]],F:F,"S",H:H,Table1[[#This Row],[Category]],I:I,Table1[[#This Row],[Weapon]])</f>
        <v>2</v>
      </c>
      <c r="N334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34" s="17">
        <f>IF(Table1[[#This Row],[Rank]]="Cancelled",1,IF(Table1[[#This Row],[Rank]]&gt;64,0,IF(L334=0,VLOOKUP(C334,'Ranking Values'!A:C,2,FALSE),VLOOKUP(C334,'Ranking Values'!A:C,3,FALSE))))</f>
        <v>1</v>
      </c>
      <c r="P334" s="17">
        <f>IF(OR(Table1[[#This Row],[Rank]]="Cancelled",Table1[[#This Row],[Rank]]&gt;64),1,VLOOKUP(Table1[[#This Row],[GenderCount]],'Ranking Values'!E:F,2,FALSE))</f>
        <v>1</v>
      </c>
      <c r="Q334" s="18">
        <f>Table1[[#This Row],[Ranking.Points]]*Table1[[#This Row],[Mulitplier]]*Table1[[#This Row],[NI.Mult]]</f>
        <v>1</v>
      </c>
    </row>
    <row r="335" spans="1:17" x14ac:dyDescent="0.25">
      <c r="A335" s="19" t="s">
        <v>61</v>
      </c>
      <c r="B335" s="19" t="s">
        <v>63</v>
      </c>
      <c r="C335" s="20">
        <v>1</v>
      </c>
      <c r="D335" s="12">
        <f>COUNTIFS(E:E,Table1[[#This Row],[EventDate]],G:G,Table1[[#This Row],[EventName]],H:H,Table1[[#This Row],[Category]],I:I,Table1[[#This Row],[Weapon]],J:J,Table1[[#This Row],[Gender]])</f>
        <v>3</v>
      </c>
      <c r="E335" s="22">
        <v>44423</v>
      </c>
      <c r="F335" s="23" t="s">
        <v>385</v>
      </c>
      <c r="G335" s="10" t="s">
        <v>284</v>
      </c>
      <c r="H335" s="19" t="s">
        <v>315</v>
      </c>
      <c r="I335" s="19" t="s">
        <v>288</v>
      </c>
      <c r="J335" s="15" t="str">
        <f>VLOOKUP(Table1[[#This Row],[LastName]]&amp;"."&amp;Table1[[#This Row],[FirstName]],Fencers!C:H,6,FALSE)</f>
        <v>Men</v>
      </c>
      <c r="K335" s="24" t="str">
        <f>VLOOKUP(Table1[[#This Row],[LastName]]&amp;"."&amp;Table1[[#This Row],[FirstName]],Fencers!C:G,4,FALSE)</f>
        <v>CSFC</v>
      </c>
      <c r="L335" s="28">
        <v>0</v>
      </c>
      <c r="M335" s="12">
        <f>COUNTIFS(A:A,Table1[[#This Row],[LastName]],B:B,Table1[[#This Row],[FirstName]],F:F,"S",H:H,Table1[[#This Row],[Category]],I:I,Table1[[#This Row],[Weapon]])</f>
        <v>6</v>
      </c>
      <c r="N335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35" s="17">
        <f>IF(Table1[[#This Row],[Rank]]="Cancelled",1,IF(Table1[[#This Row],[Rank]]&gt;64,0,IF(L335=0,VLOOKUP(C335,'Ranking Values'!A:C,2,FALSE),VLOOKUP(C335,'Ranking Values'!A:C,3,FALSE))))</f>
        <v>28</v>
      </c>
      <c r="P335" s="17">
        <f>IF(OR(Table1[[#This Row],[Rank]]="Cancelled",Table1[[#This Row],[Rank]]&gt;64),1,VLOOKUP(Table1[[#This Row],[GenderCount]],'Ranking Values'!E:F,2,FALSE))</f>
        <v>0.6</v>
      </c>
      <c r="Q335" s="18">
        <f>Table1[[#This Row],[Ranking.Points]]*Table1[[#This Row],[Mulitplier]]*Table1[[#This Row],[NI.Mult]]</f>
        <v>16.8</v>
      </c>
    </row>
    <row r="336" spans="1:17" x14ac:dyDescent="0.25">
      <c r="A336" s="19" t="s">
        <v>30</v>
      </c>
      <c r="B336" s="19" t="s">
        <v>45</v>
      </c>
      <c r="C336" s="20">
        <v>2</v>
      </c>
      <c r="D336" s="12">
        <f>COUNTIFS(E:E,Table1[[#This Row],[EventDate]],G:G,Table1[[#This Row],[EventName]],H:H,Table1[[#This Row],[Category]],I:I,Table1[[#This Row],[Weapon]],J:J,Table1[[#This Row],[Gender]])</f>
        <v>3</v>
      </c>
      <c r="E336" s="22">
        <v>44423</v>
      </c>
      <c r="F336" s="23" t="s">
        <v>385</v>
      </c>
      <c r="G336" s="10" t="s">
        <v>284</v>
      </c>
      <c r="H336" s="19" t="s">
        <v>315</v>
      </c>
      <c r="I336" s="19" t="s">
        <v>288</v>
      </c>
      <c r="J336" s="15" t="str">
        <f>VLOOKUP(Table1[[#This Row],[LastName]]&amp;"."&amp;Table1[[#This Row],[FirstName]],Fencers!C:H,6,FALSE)</f>
        <v>Men</v>
      </c>
      <c r="K336" s="24" t="str">
        <f>VLOOKUP(Table1[[#This Row],[LastName]]&amp;"."&amp;Table1[[#This Row],[FirstName]],Fencers!C:G,4,FALSE)</f>
        <v>AHFC</v>
      </c>
      <c r="L336" s="28">
        <v>0</v>
      </c>
      <c r="M336" s="12">
        <f>COUNTIFS(A:A,Table1[[#This Row],[LastName]],B:B,Table1[[#This Row],[FirstName]],F:F,"S",H:H,Table1[[#This Row],[Category]],I:I,Table1[[#This Row],[Weapon]])</f>
        <v>5</v>
      </c>
      <c r="N336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36" s="17">
        <f>IF(Table1[[#This Row],[Rank]]="Cancelled",1,IF(Table1[[#This Row],[Rank]]&gt;64,0,IF(L336=0,VLOOKUP(C336,'Ranking Values'!A:C,2,FALSE),VLOOKUP(C336,'Ranking Values'!A:C,3,FALSE))))</f>
        <v>23</v>
      </c>
      <c r="P336" s="17">
        <f>IF(OR(Table1[[#This Row],[Rank]]="Cancelled",Table1[[#This Row],[Rank]]&gt;64),1,VLOOKUP(Table1[[#This Row],[GenderCount]],'Ranking Values'!E:F,2,FALSE))</f>
        <v>0.6</v>
      </c>
      <c r="Q336" s="18">
        <f>Table1[[#This Row],[Ranking.Points]]*Table1[[#This Row],[Mulitplier]]*Table1[[#This Row],[NI.Mult]]</f>
        <v>13.799999999999999</v>
      </c>
    </row>
    <row r="337" spans="1:17" x14ac:dyDescent="0.25">
      <c r="A337" s="19" t="s">
        <v>126</v>
      </c>
      <c r="B337" s="19" t="s">
        <v>48</v>
      </c>
      <c r="C337" s="20">
        <v>3</v>
      </c>
      <c r="D337" s="12">
        <f>COUNTIFS(E:E,Table1[[#This Row],[EventDate]],G:G,Table1[[#This Row],[EventName]],H:H,Table1[[#This Row],[Category]],I:I,Table1[[#This Row],[Weapon]],J:J,Table1[[#This Row],[Gender]])</f>
        <v>3</v>
      </c>
      <c r="E337" s="22">
        <v>44423</v>
      </c>
      <c r="F337" s="23" t="s">
        <v>385</v>
      </c>
      <c r="G337" s="10" t="s">
        <v>284</v>
      </c>
      <c r="H337" s="19" t="s">
        <v>315</v>
      </c>
      <c r="I337" s="19" t="s">
        <v>288</v>
      </c>
      <c r="J337" s="15" t="str">
        <f>VLOOKUP(Table1[[#This Row],[LastName]]&amp;"."&amp;Table1[[#This Row],[FirstName]],Fencers!C:H,6,FALSE)</f>
        <v>Men</v>
      </c>
      <c r="K337" s="24" t="str">
        <f>VLOOKUP(Table1[[#This Row],[LastName]]&amp;"."&amp;Table1[[#This Row],[FirstName]],Fencers!C:G,4,FALSE)</f>
        <v>ASC</v>
      </c>
      <c r="L337" s="28">
        <v>0</v>
      </c>
      <c r="M337" s="12">
        <f>COUNTIFS(A:A,Table1[[#This Row],[LastName]],B:B,Table1[[#This Row],[FirstName]],F:F,"S",H:H,Table1[[#This Row],[Category]],I:I,Table1[[#This Row],[Weapon]])</f>
        <v>3</v>
      </c>
      <c r="N337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37" s="17">
        <f>IF(Table1[[#This Row],[Rank]]="Cancelled",1,IF(Table1[[#This Row],[Rank]]&gt;64,0,IF(L337=0,VLOOKUP(C337,'Ranking Values'!A:C,2,FALSE),VLOOKUP(C337,'Ranking Values'!A:C,3,FALSE))))</f>
        <v>18</v>
      </c>
      <c r="P337" s="17">
        <f>IF(OR(Table1[[#This Row],[Rank]]="Cancelled",Table1[[#This Row],[Rank]]&gt;64),1,VLOOKUP(Table1[[#This Row],[GenderCount]],'Ranking Values'!E:F,2,FALSE))</f>
        <v>0.6</v>
      </c>
      <c r="Q337" s="18">
        <f>Table1[[#This Row],[Ranking.Points]]*Table1[[#This Row],[Mulitplier]]*Table1[[#This Row],[NI.Mult]]</f>
        <v>10.799999999999999</v>
      </c>
    </row>
    <row r="338" spans="1:17" x14ac:dyDescent="0.25">
      <c r="A338" s="19" t="s">
        <v>61</v>
      </c>
      <c r="B338" s="19" t="s">
        <v>64</v>
      </c>
      <c r="C338" s="20">
        <v>1</v>
      </c>
      <c r="D338" s="12">
        <f>COUNTIFS(E:E,Table1[[#This Row],[EventDate]],G:G,Table1[[#This Row],[EventName]],H:H,Table1[[#This Row],[Category]],I:I,Table1[[#This Row],[Weapon]],J:J,Table1[[#This Row],[Gender]])</f>
        <v>3</v>
      </c>
      <c r="E338" s="22">
        <v>44423</v>
      </c>
      <c r="F338" s="23" t="s">
        <v>385</v>
      </c>
      <c r="G338" s="10" t="s">
        <v>284</v>
      </c>
      <c r="H338" s="19" t="s">
        <v>315</v>
      </c>
      <c r="I338" s="19" t="s">
        <v>288</v>
      </c>
      <c r="J338" s="15" t="str">
        <f>VLOOKUP(Table1[[#This Row],[LastName]]&amp;"."&amp;Table1[[#This Row],[FirstName]],Fencers!C:H,6,FALSE)</f>
        <v>Women</v>
      </c>
      <c r="K338" s="24" t="str">
        <f>VLOOKUP(Table1[[#This Row],[LastName]]&amp;"."&amp;Table1[[#This Row],[FirstName]],Fencers!C:G,4,FALSE)</f>
        <v>CSFC</v>
      </c>
      <c r="L338" s="28">
        <v>0</v>
      </c>
      <c r="M338" s="12">
        <f>COUNTIFS(A:A,Table1[[#This Row],[LastName]],B:B,Table1[[#This Row],[FirstName]],F:F,"S",H:H,Table1[[#This Row],[Category]],I:I,Table1[[#This Row],[Weapon]])</f>
        <v>5</v>
      </c>
      <c r="N338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38" s="17">
        <f>IF(Table1[[#This Row],[Rank]]="Cancelled",1,IF(Table1[[#This Row],[Rank]]&gt;64,0,IF(L338=0,VLOOKUP(C338,'Ranking Values'!A:C,2,FALSE),VLOOKUP(C338,'Ranking Values'!A:C,3,FALSE))))</f>
        <v>28</v>
      </c>
      <c r="P338" s="17">
        <f>IF(OR(Table1[[#This Row],[Rank]]="Cancelled",Table1[[#This Row],[Rank]]&gt;64),1,VLOOKUP(Table1[[#This Row],[GenderCount]],'Ranking Values'!E:F,2,FALSE))</f>
        <v>0.6</v>
      </c>
      <c r="Q338" s="18">
        <f>Table1[[#This Row],[Ranking.Points]]*Table1[[#This Row],[Mulitplier]]*Table1[[#This Row],[NI.Mult]]</f>
        <v>16.8</v>
      </c>
    </row>
    <row r="339" spans="1:17" x14ac:dyDescent="0.25">
      <c r="A339" s="19" t="s">
        <v>25</v>
      </c>
      <c r="B339" s="19" t="s">
        <v>40</v>
      </c>
      <c r="C339" s="20">
        <v>2</v>
      </c>
      <c r="D339" s="12">
        <f>COUNTIFS(E:E,Table1[[#This Row],[EventDate]],G:G,Table1[[#This Row],[EventName]],H:H,Table1[[#This Row],[Category]],I:I,Table1[[#This Row],[Weapon]],J:J,Table1[[#This Row],[Gender]])</f>
        <v>3</v>
      </c>
      <c r="E339" s="22">
        <v>44423</v>
      </c>
      <c r="F339" s="23" t="s">
        <v>385</v>
      </c>
      <c r="G339" s="10" t="s">
        <v>284</v>
      </c>
      <c r="H339" s="19" t="s">
        <v>315</v>
      </c>
      <c r="I339" s="19" t="s">
        <v>288</v>
      </c>
      <c r="J339" s="15" t="str">
        <f>VLOOKUP(Table1[[#This Row],[LastName]]&amp;"."&amp;Table1[[#This Row],[FirstName]],Fencers!C:H,6,FALSE)</f>
        <v>Women</v>
      </c>
      <c r="K339" s="24" t="str">
        <f>VLOOKUP(Table1[[#This Row],[LastName]]&amp;"."&amp;Table1[[#This Row],[FirstName]],Fencers!C:G,4,FALSE)</f>
        <v>ASC</v>
      </c>
      <c r="L339" s="28">
        <v>0</v>
      </c>
      <c r="M339" s="12">
        <f>COUNTIFS(A:A,Table1[[#This Row],[LastName]],B:B,Table1[[#This Row],[FirstName]],F:F,"S",H:H,Table1[[#This Row],[Category]],I:I,Table1[[#This Row],[Weapon]])</f>
        <v>3</v>
      </c>
      <c r="N339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39" s="17">
        <f>IF(Table1[[#This Row],[Rank]]="Cancelled",1,IF(Table1[[#This Row],[Rank]]&gt;64,0,IF(L339=0,VLOOKUP(C339,'Ranking Values'!A:C,2,FALSE),VLOOKUP(C339,'Ranking Values'!A:C,3,FALSE))))</f>
        <v>23</v>
      </c>
      <c r="P339" s="17">
        <f>IF(OR(Table1[[#This Row],[Rank]]="Cancelled",Table1[[#This Row],[Rank]]&gt;64),1,VLOOKUP(Table1[[#This Row],[GenderCount]],'Ranking Values'!E:F,2,FALSE))</f>
        <v>0.6</v>
      </c>
      <c r="Q339" s="18">
        <f>Table1[[#This Row],[Ranking.Points]]*Table1[[#This Row],[Mulitplier]]*Table1[[#This Row],[NI.Mult]]</f>
        <v>13.799999999999999</v>
      </c>
    </row>
    <row r="340" spans="1:17" x14ac:dyDescent="0.25">
      <c r="A340" s="19" t="s">
        <v>108</v>
      </c>
      <c r="B340" s="19" t="s">
        <v>115</v>
      </c>
      <c r="C340" s="20">
        <v>3</v>
      </c>
      <c r="D340" s="12">
        <f>COUNTIFS(E:E,Table1[[#This Row],[EventDate]],G:G,Table1[[#This Row],[EventName]],H:H,Table1[[#This Row],[Category]],I:I,Table1[[#This Row],[Weapon]],J:J,Table1[[#This Row],[Gender]])</f>
        <v>3</v>
      </c>
      <c r="E340" s="22">
        <v>44423</v>
      </c>
      <c r="F340" s="23" t="s">
        <v>385</v>
      </c>
      <c r="G340" s="10" t="s">
        <v>284</v>
      </c>
      <c r="H340" s="19" t="s">
        <v>315</v>
      </c>
      <c r="I340" s="19" t="s">
        <v>288</v>
      </c>
      <c r="J340" s="15" t="str">
        <f>VLOOKUP(Table1[[#This Row],[LastName]]&amp;"."&amp;Table1[[#This Row],[FirstName]],Fencers!C:H,6,FALSE)</f>
        <v>Women</v>
      </c>
      <c r="K340" s="24" t="str">
        <f>VLOOKUP(Table1[[#This Row],[LastName]]&amp;"."&amp;Table1[[#This Row],[FirstName]],Fencers!C:G,4,FALSE)</f>
        <v>ASC</v>
      </c>
      <c r="L340" s="28">
        <v>0</v>
      </c>
      <c r="M340" s="12">
        <f>COUNTIFS(A:A,Table1[[#This Row],[LastName]],B:B,Table1[[#This Row],[FirstName]],F:F,"S",H:H,Table1[[#This Row],[Category]],I:I,Table1[[#This Row],[Weapon]])</f>
        <v>5</v>
      </c>
      <c r="N340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40" s="17">
        <f>IF(Table1[[#This Row],[Rank]]="Cancelled",1,IF(Table1[[#This Row],[Rank]]&gt;64,0,IF(L340=0,VLOOKUP(C340,'Ranking Values'!A:C,2,FALSE),VLOOKUP(C340,'Ranking Values'!A:C,3,FALSE))))</f>
        <v>18</v>
      </c>
      <c r="P340" s="17">
        <f>IF(OR(Table1[[#This Row],[Rank]]="Cancelled",Table1[[#This Row],[Rank]]&gt;64),1,VLOOKUP(Table1[[#This Row],[GenderCount]],'Ranking Values'!E:F,2,FALSE))</f>
        <v>0.6</v>
      </c>
      <c r="Q340" s="18">
        <f>Table1[[#This Row],[Ranking.Points]]*Table1[[#This Row],[Mulitplier]]*Table1[[#This Row],[NI.Mult]]</f>
        <v>10.799999999999999</v>
      </c>
    </row>
    <row r="341" spans="1:17" x14ac:dyDescent="0.25">
      <c r="A341" s="19" t="s">
        <v>397</v>
      </c>
      <c r="B341" s="19" t="s">
        <v>398</v>
      </c>
      <c r="C341" s="20">
        <v>1</v>
      </c>
      <c r="D341" s="12">
        <f>COUNTIFS(E:E,Table1[[#This Row],[EventDate]],G:G,Table1[[#This Row],[EventName]],H:H,Table1[[#This Row],[Category]],I:I,Table1[[#This Row],[Weapon]],J:J,Table1[[#This Row],[Gender]])</f>
        <v>5</v>
      </c>
      <c r="E341" s="22">
        <v>44451</v>
      </c>
      <c r="F341" s="23" t="s">
        <v>385</v>
      </c>
      <c r="G341" s="10" t="s">
        <v>392</v>
      </c>
      <c r="H341" s="19" t="s">
        <v>321</v>
      </c>
      <c r="I341" s="19" t="s">
        <v>286</v>
      </c>
      <c r="J341" s="15" t="str">
        <f>VLOOKUP(Table1[[#This Row],[LastName]]&amp;"."&amp;Table1[[#This Row],[FirstName]],Fencers!C:H,6,FALSE)</f>
        <v>Men</v>
      </c>
      <c r="K341" s="24" t="str">
        <f>VLOOKUP(Table1[[#This Row],[LastName]]&amp;"."&amp;Table1[[#This Row],[FirstName]],Fencers!C:G,4,FALSE)</f>
        <v>ASC</v>
      </c>
      <c r="L341" s="28" t="s">
        <v>399</v>
      </c>
      <c r="M341" s="12">
        <f>COUNTIFS(A:A,Table1[[#This Row],[LastName]],B:B,Table1[[#This Row],[FirstName]],F:F,"S",H:H,Table1[[#This Row],[Category]],I:I,Table1[[#This Row],[Weapon]])</f>
        <v>1</v>
      </c>
      <c r="N341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41" s="17">
        <f>IF(Table1[[#This Row],[Rank]]="Cancelled",1,IF(Table1[[#This Row],[Rank]]&gt;64,0,IF(L341=0,VLOOKUP(C341,'Ranking Values'!A:C,2,FALSE),VLOOKUP(C341,'Ranking Values'!A:C,3,FALSE))))</f>
        <v>32</v>
      </c>
      <c r="P341" s="17">
        <f>IF(OR(Table1[[#This Row],[Rank]]="Cancelled",Table1[[#This Row],[Rank]]&gt;64),1,VLOOKUP(Table1[[#This Row],[GenderCount]],'Ranking Values'!E:F,2,FALSE))</f>
        <v>1</v>
      </c>
      <c r="Q341" s="18">
        <f>Table1[[#This Row],[Ranking.Points]]*Table1[[#This Row],[Mulitplier]]*Table1[[#This Row],[NI.Mult]]</f>
        <v>32</v>
      </c>
    </row>
    <row r="342" spans="1:17" x14ac:dyDescent="0.25">
      <c r="A342" s="19" t="s">
        <v>282</v>
      </c>
      <c r="B342" s="19" t="s">
        <v>322</v>
      </c>
      <c r="C342" s="20">
        <v>2</v>
      </c>
      <c r="D342" s="12">
        <f>COUNTIFS(E:E,Table1[[#This Row],[EventDate]],G:G,Table1[[#This Row],[EventName]],H:H,Table1[[#This Row],[Category]],I:I,Table1[[#This Row],[Weapon]],J:J,Table1[[#This Row],[Gender]])</f>
        <v>5</v>
      </c>
      <c r="E342" s="22">
        <v>44451</v>
      </c>
      <c r="F342" s="23" t="s">
        <v>385</v>
      </c>
      <c r="G342" s="10" t="s">
        <v>392</v>
      </c>
      <c r="H342" s="19" t="s">
        <v>321</v>
      </c>
      <c r="I342" s="19" t="s">
        <v>286</v>
      </c>
      <c r="J342" s="15" t="str">
        <f>VLOOKUP(Table1[[#This Row],[LastName]]&amp;"."&amp;Table1[[#This Row],[FirstName]],Fencers!C:H,6,FALSE)</f>
        <v>Men</v>
      </c>
      <c r="K342" s="24" t="str">
        <f>VLOOKUP(Table1[[#This Row],[LastName]]&amp;"."&amp;Table1[[#This Row],[FirstName]],Fencers!C:G,4,FALSE)</f>
        <v>CSFC</v>
      </c>
      <c r="L342" s="28" t="s">
        <v>399</v>
      </c>
      <c r="M342" s="12">
        <f>COUNTIFS(A:A,Table1[[#This Row],[LastName]],B:B,Table1[[#This Row],[FirstName]],F:F,"S",H:H,Table1[[#This Row],[Category]],I:I,Table1[[#This Row],[Weapon]])</f>
        <v>1</v>
      </c>
      <c r="N342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42" s="17">
        <f>IF(Table1[[#This Row],[Rank]]="Cancelled",1,IF(Table1[[#This Row],[Rank]]&gt;64,0,IF(L342=0,VLOOKUP(C342,'Ranking Values'!A:C,2,FALSE),VLOOKUP(C342,'Ranking Values'!A:C,3,FALSE))))</f>
        <v>26</v>
      </c>
      <c r="P342" s="17">
        <f>IF(OR(Table1[[#This Row],[Rank]]="Cancelled",Table1[[#This Row],[Rank]]&gt;64),1,VLOOKUP(Table1[[#This Row],[GenderCount]],'Ranking Values'!E:F,2,FALSE))</f>
        <v>1</v>
      </c>
      <c r="Q342" s="18">
        <f>Table1[[#This Row],[Ranking.Points]]*Table1[[#This Row],[Mulitplier]]*Table1[[#This Row],[NI.Mult]]</f>
        <v>26</v>
      </c>
    </row>
    <row r="343" spans="1:17" x14ac:dyDescent="0.25">
      <c r="A343" s="19" t="s">
        <v>107</v>
      </c>
      <c r="B343" s="19" t="s">
        <v>143</v>
      </c>
      <c r="C343" s="20">
        <v>3</v>
      </c>
      <c r="D343" s="12">
        <f>COUNTIFS(E:E,Table1[[#This Row],[EventDate]],G:G,Table1[[#This Row],[EventName]],H:H,Table1[[#This Row],[Category]],I:I,Table1[[#This Row],[Weapon]],J:J,Table1[[#This Row],[Gender]])</f>
        <v>5</v>
      </c>
      <c r="E343" s="22">
        <v>44451</v>
      </c>
      <c r="F343" s="23" t="s">
        <v>385</v>
      </c>
      <c r="G343" s="10" t="s">
        <v>392</v>
      </c>
      <c r="H343" s="19" t="s">
        <v>321</v>
      </c>
      <c r="I343" s="19" t="s">
        <v>286</v>
      </c>
      <c r="J343" s="15" t="str">
        <f>VLOOKUP(Table1[[#This Row],[LastName]]&amp;"."&amp;Table1[[#This Row],[FirstName]],Fencers!C:H,6,FALSE)</f>
        <v>Men</v>
      </c>
      <c r="K343" s="24" t="str">
        <f>VLOOKUP(Table1[[#This Row],[LastName]]&amp;"."&amp;Table1[[#This Row],[FirstName]],Fencers!C:G,4,FALSE)</f>
        <v>ASC</v>
      </c>
      <c r="L343" s="28" t="s">
        <v>399</v>
      </c>
      <c r="M343" s="12">
        <f>COUNTIFS(A:A,Table1[[#This Row],[LastName]],B:B,Table1[[#This Row],[FirstName]],F:F,"S",H:H,Table1[[#This Row],[Category]],I:I,Table1[[#This Row],[Weapon]])</f>
        <v>4</v>
      </c>
      <c r="N343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43" s="17">
        <f>IF(Table1[[#This Row],[Rank]]="Cancelled",1,IF(Table1[[#This Row],[Rank]]&gt;64,0,IF(L343=0,VLOOKUP(C343,'Ranking Values'!A:C,2,FALSE),VLOOKUP(C343,'Ranking Values'!A:C,3,FALSE))))</f>
        <v>20</v>
      </c>
      <c r="P343" s="17">
        <f>IF(OR(Table1[[#This Row],[Rank]]="Cancelled",Table1[[#This Row],[Rank]]&gt;64),1,VLOOKUP(Table1[[#This Row],[GenderCount]],'Ranking Values'!E:F,2,FALSE))</f>
        <v>1</v>
      </c>
      <c r="Q343" s="18">
        <f>Table1[[#This Row],[Ranking.Points]]*Table1[[#This Row],[Mulitplier]]*Table1[[#This Row],[NI.Mult]]</f>
        <v>20</v>
      </c>
    </row>
    <row r="344" spans="1:17" x14ac:dyDescent="0.25">
      <c r="A344" s="19" t="s">
        <v>278</v>
      </c>
      <c r="B344" s="19" t="s">
        <v>279</v>
      </c>
      <c r="C344" s="20">
        <v>3</v>
      </c>
      <c r="D344" s="12">
        <f>COUNTIFS(E:E,Table1[[#This Row],[EventDate]],G:G,Table1[[#This Row],[EventName]],H:H,Table1[[#This Row],[Category]],I:I,Table1[[#This Row],[Weapon]],J:J,Table1[[#This Row],[Gender]])</f>
        <v>5</v>
      </c>
      <c r="E344" s="22">
        <v>44451</v>
      </c>
      <c r="F344" s="23" t="s">
        <v>385</v>
      </c>
      <c r="G344" s="10" t="s">
        <v>392</v>
      </c>
      <c r="H344" s="19" t="s">
        <v>321</v>
      </c>
      <c r="I344" s="19" t="s">
        <v>286</v>
      </c>
      <c r="J344" s="15" t="str">
        <f>VLOOKUP(Table1[[#This Row],[LastName]]&amp;"."&amp;Table1[[#This Row],[FirstName]],Fencers!C:H,6,FALSE)</f>
        <v>Men</v>
      </c>
      <c r="K344" s="24" t="str">
        <f>VLOOKUP(Table1[[#This Row],[LastName]]&amp;"."&amp;Table1[[#This Row],[FirstName]],Fencers!C:G,4,FALSE)</f>
        <v>CSFC</v>
      </c>
      <c r="L344" s="28" t="s">
        <v>399</v>
      </c>
      <c r="M344" s="12">
        <f>COUNTIFS(A:A,Table1[[#This Row],[LastName]],B:B,Table1[[#This Row],[FirstName]],F:F,"S",H:H,Table1[[#This Row],[Category]],I:I,Table1[[#This Row],[Weapon]])</f>
        <v>3</v>
      </c>
      <c r="N344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44" s="17">
        <f>IF(Table1[[#This Row],[Rank]]="Cancelled",1,IF(Table1[[#This Row],[Rank]]&gt;64,0,IF(L344=0,VLOOKUP(C344,'Ranking Values'!A:C,2,FALSE),VLOOKUP(C344,'Ranking Values'!A:C,3,FALSE))))</f>
        <v>20</v>
      </c>
      <c r="P344" s="17">
        <f>IF(OR(Table1[[#This Row],[Rank]]="Cancelled",Table1[[#This Row],[Rank]]&gt;64),1,VLOOKUP(Table1[[#This Row],[GenderCount]],'Ranking Values'!E:F,2,FALSE))</f>
        <v>1</v>
      </c>
      <c r="Q344" s="18">
        <f>Table1[[#This Row],[Ranking.Points]]*Table1[[#This Row],[Mulitplier]]*Table1[[#This Row],[NI.Mult]]</f>
        <v>20</v>
      </c>
    </row>
    <row r="345" spans="1:17" x14ac:dyDescent="0.25">
      <c r="A345" s="19" t="s">
        <v>167</v>
      </c>
      <c r="B345" s="19" t="s">
        <v>151</v>
      </c>
      <c r="C345" s="20">
        <v>5</v>
      </c>
      <c r="D345" s="12">
        <f>COUNTIFS(E:E,Table1[[#This Row],[EventDate]],G:G,Table1[[#This Row],[EventName]],H:H,Table1[[#This Row],[Category]],I:I,Table1[[#This Row],[Weapon]],J:J,Table1[[#This Row],[Gender]])</f>
        <v>5</v>
      </c>
      <c r="E345" s="22">
        <v>44451</v>
      </c>
      <c r="F345" s="23" t="s">
        <v>385</v>
      </c>
      <c r="G345" s="10" t="s">
        <v>392</v>
      </c>
      <c r="H345" s="19" t="s">
        <v>321</v>
      </c>
      <c r="I345" s="19" t="s">
        <v>286</v>
      </c>
      <c r="J345" s="15" t="str">
        <f>VLOOKUP(Table1[[#This Row],[LastName]]&amp;"."&amp;Table1[[#This Row],[FirstName]],Fencers!C:H,6,FALSE)</f>
        <v>Men</v>
      </c>
      <c r="K345" s="24" t="str">
        <f>VLOOKUP(Table1[[#This Row],[LastName]]&amp;"."&amp;Table1[[#This Row],[FirstName]],Fencers!C:G,4,FALSE)</f>
        <v>ASC</v>
      </c>
      <c r="L345" s="28" t="s">
        <v>399</v>
      </c>
      <c r="M345" s="12">
        <f>COUNTIFS(A:A,Table1[[#This Row],[LastName]],B:B,Table1[[#This Row],[FirstName]],F:F,"S",H:H,Table1[[#This Row],[Category]],I:I,Table1[[#This Row],[Weapon]])</f>
        <v>2</v>
      </c>
      <c r="N345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45" s="17">
        <f>IF(Table1[[#This Row],[Rank]]="Cancelled",1,IF(Table1[[#This Row],[Rank]]&gt;64,0,IF(L345=0,VLOOKUP(C345,'Ranking Values'!A:C,2,FALSE),VLOOKUP(C345,'Ranking Values'!A:C,3,FALSE))))</f>
        <v>14</v>
      </c>
      <c r="P345" s="17">
        <f>IF(OR(Table1[[#This Row],[Rank]]="Cancelled",Table1[[#This Row],[Rank]]&gt;64),1,VLOOKUP(Table1[[#This Row],[GenderCount]],'Ranking Values'!E:F,2,FALSE))</f>
        <v>1</v>
      </c>
      <c r="Q345" s="18">
        <f>Table1[[#This Row],[Ranking.Points]]*Table1[[#This Row],[Mulitplier]]*Table1[[#This Row],[NI.Mult]]</f>
        <v>14</v>
      </c>
    </row>
    <row r="346" spans="1:17" x14ac:dyDescent="0.25">
      <c r="A346" s="19" t="s">
        <v>282</v>
      </c>
      <c r="B346" s="19" t="s">
        <v>322</v>
      </c>
      <c r="C346" s="20">
        <v>1</v>
      </c>
      <c r="D346" s="12">
        <f>COUNTIFS(E:E,Table1[[#This Row],[EventDate]],G:G,Table1[[#This Row],[EventName]],H:H,Table1[[#This Row],[Category]],I:I,Table1[[#This Row],[Weapon]],J:J,Table1[[#This Row],[Gender]])</f>
        <v>4</v>
      </c>
      <c r="E346" s="22">
        <v>44451</v>
      </c>
      <c r="F346" s="23" t="s">
        <v>385</v>
      </c>
      <c r="G346" s="10" t="s">
        <v>392</v>
      </c>
      <c r="H346" s="19" t="s">
        <v>320</v>
      </c>
      <c r="I346" s="19" t="s">
        <v>286</v>
      </c>
      <c r="J346" s="15" t="str">
        <f>VLOOKUP(Table1[[#This Row],[LastName]]&amp;"."&amp;Table1[[#This Row],[FirstName]],Fencers!C:H,6,FALSE)</f>
        <v>Men</v>
      </c>
      <c r="K346" s="24" t="str">
        <f>VLOOKUP(Table1[[#This Row],[LastName]]&amp;"."&amp;Table1[[#This Row],[FirstName]],Fencers!C:G,4,FALSE)</f>
        <v>CSFC</v>
      </c>
      <c r="L346" s="28" t="s">
        <v>399</v>
      </c>
      <c r="M346" s="12">
        <f>COUNTIFS(A:A,Table1[[#This Row],[LastName]],B:B,Table1[[#This Row],[FirstName]],F:F,"S",H:H,Table1[[#This Row],[Category]],I:I,Table1[[#This Row],[Weapon]])</f>
        <v>1</v>
      </c>
      <c r="N346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46" s="17">
        <f>IF(Table1[[#This Row],[Rank]]="Cancelled",1,IF(Table1[[#This Row],[Rank]]&gt;64,0,IF(L346=0,VLOOKUP(C346,'Ranking Values'!A:C,2,FALSE),VLOOKUP(C346,'Ranking Values'!A:C,3,FALSE))))</f>
        <v>32</v>
      </c>
      <c r="P346" s="17">
        <f>IF(OR(Table1[[#This Row],[Rank]]="Cancelled",Table1[[#This Row],[Rank]]&gt;64),1,VLOOKUP(Table1[[#This Row],[GenderCount]],'Ranking Values'!E:F,2,FALSE))</f>
        <v>0.8</v>
      </c>
      <c r="Q346" s="18">
        <f>Table1[[#This Row],[Ranking.Points]]*Table1[[#This Row],[Mulitplier]]*Table1[[#This Row],[NI.Mult]]</f>
        <v>25.6</v>
      </c>
    </row>
    <row r="347" spans="1:17" x14ac:dyDescent="0.25">
      <c r="A347" s="19" t="s">
        <v>107</v>
      </c>
      <c r="B347" s="19" t="s">
        <v>143</v>
      </c>
      <c r="C347" s="20">
        <v>2</v>
      </c>
      <c r="D347" s="12">
        <f>COUNTIFS(E:E,Table1[[#This Row],[EventDate]],G:G,Table1[[#This Row],[EventName]],H:H,Table1[[#This Row],[Category]],I:I,Table1[[#This Row],[Weapon]],J:J,Table1[[#This Row],[Gender]])</f>
        <v>4</v>
      </c>
      <c r="E347" s="22">
        <v>44451</v>
      </c>
      <c r="F347" s="23" t="s">
        <v>385</v>
      </c>
      <c r="G347" s="10" t="s">
        <v>392</v>
      </c>
      <c r="H347" s="19" t="s">
        <v>320</v>
      </c>
      <c r="I347" s="19" t="s">
        <v>286</v>
      </c>
      <c r="J347" s="15" t="str">
        <f>VLOOKUP(Table1[[#This Row],[LastName]]&amp;"."&amp;Table1[[#This Row],[FirstName]],Fencers!C:H,6,FALSE)</f>
        <v>Men</v>
      </c>
      <c r="K347" s="24" t="str">
        <f>VLOOKUP(Table1[[#This Row],[LastName]]&amp;"."&amp;Table1[[#This Row],[FirstName]],Fencers!C:G,4,FALSE)</f>
        <v>ASC</v>
      </c>
      <c r="L347" s="28" t="s">
        <v>399</v>
      </c>
      <c r="M347" s="12">
        <f>COUNTIFS(A:A,Table1[[#This Row],[LastName]],B:B,Table1[[#This Row],[FirstName]],F:F,"S",H:H,Table1[[#This Row],[Category]],I:I,Table1[[#This Row],[Weapon]])</f>
        <v>4</v>
      </c>
      <c r="N347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47" s="17">
        <f>IF(Table1[[#This Row],[Rank]]="Cancelled",1,IF(Table1[[#This Row],[Rank]]&gt;64,0,IF(L347=0,VLOOKUP(C347,'Ranking Values'!A:C,2,FALSE),VLOOKUP(C347,'Ranking Values'!A:C,3,FALSE))))</f>
        <v>26</v>
      </c>
      <c r="P347" s="17">
        <f>IF(OR(Table1[[#This Row],[Rank]]="Cancelled",Table1[[#This Row],[Rank]]&gt;64),1,VLOOKUP(Table1[[#This Row],[GenderCount]],'Ranking Values'!E:F,2,FALSE))</f>
        <v>0.8</v>
      </c>
      <c r="Q347" s="18">
        <f>Table1[[#This Row],[Ranking.Points]]*Table1[[#This Row],[Mulitplier]]*Table1[[#This Row],[NI.Mult]]</f>
        <v>20.8</v>
      </c>
    </row>
    <row r="348" spans="1:17" x14ac:dyDescent="0.25">
      <c r="A348" s="19" t="s">
        <v>278</v>
      </c>
      <c r="B348" s="19" t="s">
        <v>279</v>
      </c>
      <c r="C348" s="20">
        <v>3</v>
      </c>
      <c r="D348" s="12">
        <f>COUNTIFS(E:E,Table1[[#This Row],[EventDate]],G:G,Table1[[#This Row],[EventName]],H:H,Table1[[#This Row],[Category]],I:I,Table1[[#This Row],[Weapon]],J:J,Table1[[#This Row],[Gender]])</f>
        <v>4</v>
      </c>
      <c r="E348" s="22">
        <v>44451</v>
      </c>
      <c r="F348" s="23" t="s">
        <v>385</v>
      </c>
      <c r="G348" s="10" t="s">
        <v>392</v>
      </c>
      <c r="H348" s="19" t="s">
        <v>320</v>
      </c>
      <c r="I348" s="19" t="s">
        <v>286</v>
      </c>
      <c r="J348" s="15" t="str">
        <f>VLOOKUP(Table1[[#This Row],[LastName]]&amp;"."&amp;Table1[[#This Row],[FirstName]],Fencers!C:H,6,FALSE)</f>
        <v>Men</v>
      </c>
      <c r="K348" s="24" t="str">
        <f>VLOOKUP(Table1[[#This Row],[LastName]]&amp;"."&amp;Table1[[#This Row],[FirstName]],Fencers!C:G,4,FALSE)</f>
        <v>CSFC</v>
      </c>
      <c r="L348" s="28" t="s">
        <v>399</v>
      </c>
      <c r="M348" s="12">
        <f>COUNTIFS(A:A,Table1[[#This Row],[LastName]],B:B,Table1[[#This Row],[FirstName]],F:F,"S",H:H,Table1[[#This Row],[Category]],I:I,Table1[[#This Row],[Weapon]])</f>
        <v>3</v>
      </c>
      <c r="N348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48" s="17">
        <f>IF(Table1[[#This Row],[Rank]]="Cancelled",1,IF(Table1[[#This Row],[Rank]]&gt;64,0,IF(L348=0,VLOOKUP(C348,'Ranking Values'!A:C,2,FALSE),VLOOKUP(C348,'Ranking Values'!A:C,3,FALSE))))</f>
        <v>20</v>
      </c>
      <c r="P348" s="17">
        <f>IF(OR(Table1[[#This Row],[Rank]]="Cancelled",Table1[[#This Row],[Rank]]&gt;64),1,VLOOKUP(Table1[[#This Row],[GenderCount]],'Ranking Values'!E:F,2,FALSE))</f>
        <v>0.8</v>
      </c>
      <c r="Q348" s="18">
        <f>Table1[[#This Row],[Ranking.Points]]*Table1[[#This Row],[Mulitplier]]*Table1[[#This Row],[NI.Mult]]</f>
        <v>16</v>
      </c>
    </row>
    <row r="349" spans="1:17" x14ac:dyDescent="0.25">
      <c r="A349" s="19" t="s">
        <v>167</v>
      </c>
      <c r="B349" s="19" t="s">
        <v>151</v>
      </c>
      <c r="C349" s="20">
        <v>3</v>
      </c>
      <c r="D349" s="12">
        <f>COUNTIFS(E:E,Table1[[#This Row],[EventDate]],G:G,Table1[[#This Row],[EventName]],H:H,Table1[[#This Row],[Category]],I:I,Table1[[#This Row],[Weapon]],J:J,Table1[[#This Row],[Gender]])</f>
        <v>4</v>
      </c>
      <c r="E349" s="22">
        <v>44451</v>
      </c>
      <c r="F349" s="23" t="s">
        <v>385</v>
      </c>
      <c r="G349" s="10" t="s">
        <v>392</v>
      </c>
      <c r="H349" s="19" t="s">
        <v>320</v>
      </c>
      <c r="I349" s="19" t="s">
        <v>286</v>
      </c>
      <c r="J349" s="15" t="str">
        <f>VLOOKUP(Table1[[#This Row],[LastName]]&amp;"."&amp;Table1[[#This Row],[FirstName]],Fencers!C:H,6,FALSE)</f>
        <v>Men</v>
      </c>
      <c r="K349" s="24" t="str">
        <f>VLOOKUP(Table1[[#This Row],[LastName]]&amp;"."&amp;Table1[[#This Row],[FirstName]],Fencers!C:G,4,FALSE)</f>
        <v>ASC</v>
      </c>
      <c r="L349" s="28" t="s">
        <v>399</v>
      </c>
      <c r="M349" s="12">
        <f>COUNTIFS(A:A,Table1[[#This Row],[LastName]],B:B,Table1[[#This Row],[FirstName]],F:F,"S",H:H,Table1[[#This Row],[Category]],I:I,Table1[[#This Row],[Weapon]])</f>
        <v>2</v>
      </c>
      <c r="N349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49" s="17">
        <f>IF(Table1[[#This Row],[Rank]]="Cancelled",1,IF(Table1[[#This Row],[Rank]]&gt;64,0,IF(L349=0,VLOOKUP(C349,'Ranking Values'!A:C,2,FALSE),VLOOKUP(C349,'Ranking Values'!A:C,3,FALSE))))</f>
        <v>20</v>
      </c>
      <c r="P349" s="17">
        <f>IF(OR(Table1[[#This Row],[Rank]]="Cancelled",Table1[[#This Row],[Rank]]&gt;64),1,VLOOKUP(Table1[[#This Row],[GenderCount]],'Ranking Values'!E:F,2,FALSE))</f>
        <v>0.8</v>
      </c>
      <c r="Q349" s="18">
        <f>Table1[[#This Row],[Ranking.Points]]*Table1[[#This Row],[Mulitplier]]*Table1[[#This Row],[NI.Mult]]</f>
        <v>16</v>
      </c>
    </row>
    <row r="350" spans="1:17" x14ac:dyDescent="0.25">
      <c r="A350" s="19" t="s">
        <v>181</v>
      </c>
      <c r="B350" s="19" t="s">
        <v>182</v>
      </c>
      <c r="C350" s="20">
        <v>1</v>
      </c>
      <c r="D350" s="12">
        <f>COUNTIFS(E:E,Table1[[#This Row],[EventDate]],G:G,Table1[[#This Row],[EventName]],H:H,Table1[[#This Row],[Category]],I:I,Table1[[#This Row],[Weapon]],J:J,Table1[[#This Row],[Gender]])</f>
        <v>4</v>
      </c>
      <c r="E350" s="22">
        <v>44451</v>
      </c>
      <c r="F350" s="23" t="s">
        <v>385</v>
      </c>
      <c r="G350" s="10" t="s">
        <v>392</v>
      </c>
      <c r="H350" s="19" t="s">
        <v>321</v>
      </c>
      <c r="I350" s="19" t="s">
        <v>286</v>
      </c>
      <c r="J350" s="15" t="str">
        <f>VLOOKUP(Table1[[#This Row],[LastName]]&amp;"."&amp;Table1[[#This Row],[FirstName]],Fencers!C:H,6,FALSE)</f>
        <v>Women</v>
      </c>
      <c r="K350" s="24" t="str">
        <f>VLOOKUP(Table1[[#This Row],[LastName]]&amp;"."&amp;Table1[[#This Row],[FirstName]],Fencers!C:G,4,FALSE)</f>
        <v>CSFC</v>
      </c>
      <c r="L350" s="28" t="s">
        <v>399</v>
      </c>
      <c r="M350" s="12">
        <f>COUNTIFS(A:A,Table1[[#This Row],[LastName]],B:B,Table1[[#This Row],[FirstName]],F:F,"S",H:H,Table1[[#This Row],[Category]],I:I,Table1[[#This Row],[Weapon]])</f>
        <v>4</v>
      </c>
      <c r="N350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50" s="17">
        <f>IF(Table1[[#This Row],[Rank]]="Cancelled",1,IF(Table1[[#This Row],[Rank]]&gt;64,0,IF(L350=0,VLOOKUP(C350,'Ranking Values'!A:C,2,FALSE),VLOOKUP(C350,'Ranking Values'!A:C,3,FALSE))))</f>
        <v>32</v>
      </c>
      <c r="P350" s="17">
        <f>IF(OR(Table1[[#This Row],[Rank]]="Cancelled",Table1[[#This Row],[Rank]]&gt;64),1,VLOOKUP(Table1[[#This Row],[GenderCount]],'Ranking Values'!E:F,2,FALSE))</f>
        <v>0.8</v>
      </c>
      <c r="Q350" s="18">
        <f>Table1[[#This Row],[Ranking.Points]]*Table1[[#This Row],[Mulitplier]]*Table1[[#This Row],[NI.Mult]]</f>
        <v>25.6</v>
      </c>
    </row>
    <row r="351" spans="1:17" x14ac:dyDescent="0.25">
      <c r="A351" s="19" t="s">
        <v>123</v>
      </c>
      <c r="B351" s="19" t="s">
        <v>136</v>
      </c>
      <c r="C351" s="20">
        <v>2</v>
      </c>
      <c r="D351" s="12">
        <f>COUNTIFS(E:E,Table1[[#This Row],[EventDate]],G:G,Table1[[#This Row],[EventName]],H:H,Table1[[#This Row],[Category]],I:I,Table1[[#This Row],[Weapon]],J:J,Table1[[#This Row],[Gender]])</f>
        <v>4</v>
      </c>
      <c r="E351" s="22">
        <v>44451</v>
      </c>
      <c r="F351" s="23" t="s">
        <v>385</v>
      </c>
      <c r="G351" s="10" t="s">
        <v>392</v>
      </c>
      <c r="H351" s="19" t="s">
        <v>321</v>
      </c>
      <c r="I351" s="19" t="s">
        <v>286</v>
      </c>
      <c r="J351" s="15" t="str">
        <f>VLOOKUP(Table1[[#This Row],[LastName]]&amp;"."&amp;Table1[[#This Row],[FirstName]],Fencers!C:H,6,FALSE)</f>
        <v>Women</v>
      </c>
      <c r="K351" s="24" t="str">
        <f>VLOOKUP(Table1[[#This Row],[LastName]]&amp;"."&amp;Table1[[#This Row],[FirstName]],Fencers!C:G,4,FALSE)</f>
        <v>CSFC</v>
      </c>
      <c r="L351" s="28" t="s">
        <v>399</v>
      </c>
      <c r="M351" s="12">
        <f>COUNTIFS(A:A,Table1[[#This Row],[LastName]],B:B,Table1[[#This Row],[FirstName]],F:F,"S",H:H,Table1[[#This Row],[Category]],I:I,Table1[[#This Row],[Weapon]])</f>
        <v>4</v>
      </c>
      <c r="N351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51" s="17">
        <f>IF(Table1[[#This Row],[Rank]]="Cancelled",1,IF(Table1[[#This Row],[Rank]]&gt;64,0,IF(L351=0,VLOOKUP(C351,'Ranking Values'!A:C,2,FALSE),VLOOKUP(C351,'Ranking Values'!A:C,3,FALSE))))</f>
        <v>26</v>
      </c>
      <c r="P351" s="17">
        <f>IF(OR(Table1[[#This Row],[Rank]]="Cancelled",Table1[[#This Row],[Rank]]&gt;64),1,VLOOKUP(Table1[[#This Row],[GenderCount]],'Ranking Values'!E:F,2,FALSE))</f>
        <v>0.8</v>
      </c>
      <c r="Q351" s="18">
        <f>Table1[[#This Row],[Ranking.Points]]*Table1[[#This Row],[Mulitplier]]*Table1[[#This Row],[NI.Mult]]</f>
        <v>20.8</v>
      </c>
    </row>
    <row r="352" spans="1:17" x14ac:dyDescent="0.25">
      <c r="A352" s="19" t="s">
        <v>97</v>
      </c>
      <c r="B352" s="19" t="s">
        <v>101</v>
      </c>
      <c r="C352" s="20">
        <v>3</v>
      </c>
      <c r="D352" s="12">
        <f>COUNTIFS(E:E,Table1[[#This Row],[EventDate]],G:G,Table1[[#This Row],[EventName]],H:H,Table1[[#This Row],[Category]],I:I,Table1[[#This Row],[Weapon]],J:J,Table1[[#This Row],[Gender]])</f>
        <v>4</v>
      </c>
      <c r="E352" s="22">
        <v>44451</v>
      </c>
      <c r="F352" s="23" t="s">
        <v>385</v>
      </c>
      <c r="G352" s="10" t="s">
        <v>392</v>
      </c>
      <c r="H352" s="19" t="s">
        <v>321</v>
      </c>
      <c r="I352" s="19" t="s">
        <v>286</v>
      </c>
      <c r="J352" s="15" t="str">
        <f>VLOOKUP(Table1[[#This Row],[LastName]]&amp;"."&amp;Table1[[#This Row],[FirstName]],Fencers!C:H,6,FALSE)</f>
        <v>Women</v>
      </c>
      <c r="K352" s="24" t="str">
        <f>VLOOKUP(Table1[[#This Row],[LastName]]&amp;"."&amp;Table1[[#This Row],[FirstName]],Fencers!C:G,4,FALSE)</f>
        <v>AHFC</v>
      </c>
      <c r="L352" s="28" t="s">
        <v>399</v>
      </c>
      <c r="M352" s="12">
        <f>COUNTIFS(A:A,Table1[[#This Row],[LastName]],B:B,Table1[[#This Row],[FirstName]],F:F,"S",H:H,Table1[[#This Row],[Category]],I:I,Table1[[#This Row],[Weapon]])</f>
        <v>3</v>
      </c>
      <c r="N352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52" s="17">
        <f>IF(Table1[[#This Row],[Rank]]="Cancelled",1,IF(Table1[[#This Row],[Rank]]&gt;64,0,IF(L352=0,VLOOKUP(C352,'Ranking Values'!A:C,2,FALSE),VLOOKUP(C352,'Ranking Values'!A:C,3,FALSE))))</f>
        <v>20</v>
      </c>
      <c r="P352" s="17">
        <f>IF(OR(Table1[[#This Row],[Rank]]="Cancelled",Table1[[#This Row],[Rank]]&gt;64),1,VLOOKUP(Table1[[#This Row],[GenderCount]],'Ranking Values'!E:F,2,FALSE))</f>
        <v>0.8</v>
      </c>
      <c r="Q352" s="18">
        <f>Table1[[#This Row],[Ranking.Points]]*Table1[[#This Row],[Mulitplier]]*Table1[[#This Row],[NI.Mult]]</f>
        <v>16</v>
      </c>
    </row>
    <row r="353" spans="1:17" x14ac:dyDescent="0.25">
      <c r="A353" s="19" t="s">
        <v>375</v>
      </c>
      <c r="B353" s="19" t="s">
        <v>376</v>
      </c>
      <c r="C353" s="20">
        <v>3</v>
      </c>
      <c r="D353" s="12">
        <f>COUNTIFS(E:E,Table1[[#This Row],[EventDate]],G:G,Table1[[#This Row],[EventName]],H:H,Table1[[#This Row],[Category]],I:I,Table1[[#This Row],[Weapon]],J:J,Table1[[#This Row],[Gender]])</f>
        <v>4</v>
      </c>
      <c r="E353" s="22">
        <v>44451</v>
      </c>
      <c r="F353" s="23" t="s">
        <v>385</v>
      </c>
      <c r="G353" s="10" t="s">
        <v>392</v>
      </c>
      <c r="H353" s="19" t="s">
        <v>321</v>
      </c>
      <c r="I353" s="19" t="s">
        <v>286</v>
      </c>
      <c r="J353" s="15" t="str">
        <f>VLOOKUP(Table1[[#This Row],[LastName]]&amp;"."&amp;Table1[[#This Row],[FirstName]],Fencers!C:H,6,FALSE)</f>
        <v>Women</v>
      </c>
      <c r="K353" s="24" t="str">
        <f>VLOOKUP(Table1[[#This Row],[LastName]]&amp;"."&amp;Table1[[#This Row],[FirstName]],Fencers!C:G,4,FALSE)</f>
        <v>CSFC</v>
      </c>
      <c r="L353" s="28" t="s">
        <v>399</v>
      </c>
      <c r="M353" s="12">
        <f>COUNTIFS(A:A,Table1[[#This Row],[LastName]],B:B,Table1[[#This Row],[FirstName]],F:F,"S",H:H,Table1[[#This Row],[Category]],I:I,Table1[[#This Row],[Weapon]])</f>
        <v>3</v>
      </c>
      <c r="N353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53" s="17">
        <f>IF(Table1[[#This Row],[Rank]]="Cancelled",1,IF(Table1[[#This Row],[Rank]]&gt;64,0,IF(L353=0,VLOOKUP(C353,'Ranking Values'!A:C,2,FALSE),VLOOKUP(C353,'Ranking Values'!A:C,3,FALSE))))</f>
        <v>20</v>
      </c>
      <c r="P353" s="17">
        <f>IF(OR(Table1[[#This Row],[Rank]]="Cancelled",Table1[[#This Row],[Rank]]&gt;64),1,VLOOKUP(Table1[[#This Row],[GenderCount]],'Ranking Values'!E:F,2,FALSE))</f>
        <v>0.8</v>
      </c>
      <c r="Q353" s="18">
        <f>Table1[[#This Row],[Ranking.Points]]*Table1[[#This Row],[Mulitplier]]*Table1[[#This Row],[NI.Mult]]</f>
        <v>16</v>
      </c>
    </row>
    <row r="354" spans="1:17" x14ac:dyDescent="0.25">
      <c r="A354" s="19" t="s">
        <v>123</v>
      </c>
      <c r="B354" s="19" t="s">
        <v>136</v>
      </c>
      <c r="C354" s="20">
        <v>1</v>
      </c>
      <c r="D354" s="12">
        <f>COUNTIFS(E:E,Table1[[#This Row],[EventDate]],G:G,Table1[[#This Row],[EventName]],H:H,Table1[[#This Row],[Category]],I:I,Table1[[#This Row],[Weapon]],J:J,Table1[[#This Row],[Gender]])</f>
        <v>3</v>
      </c>
      <c r="E354" s="22">
        <v>44451</v>
      </c>
      <c r="F354" s="23" t="s">
        <v>385</v>
      </c>
      <c r="G354" s="10" t="s">
        <v>392</v>
      </c>
      <c r="H354" s="19" t="s">
        <v>320</v>
      </c>
      <c r="I354" s="19" t="s">
        <v>286</v>
      </c>
      <c r="J354" s="15" t="str">
        <f>VLOOKUP(Table1[[#This Row],[LastName]]&amp;"."&amp;Table1[[#This Row],[FirstName]],Fencers!C:H,6,FALSE)</f>
        <v>Women</v>
      </c>
      <c r="K354" s="24" t="str">
        <f>VLOOKUP(Table1[[#This Row],[LastName]]&amp;"."&amp;Table1[[#This Row],[FirstName]],Fencers!C:G,4,FALSE)</f>
        <v>CSFC</v>
      </c>
      <c r="L354" s="28" t="s">
        <v>399</v>
      </c>
      <c r="M354" s="12">
        <f>COUNTIFS(A:A,Table1[[#This Row],[LastName]],B:B,Table1[[#This Row],[FirstName]],F:F,"S",H:H,Table1[[#This Row],[Category]],I:I,Table1[[#This Row],[Weapon]])</f>
        <v>4</v>
      </c>
      <c r="N354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54" s="17">
        <f>IF(Table1[[#This Row],[Rank]]="Cancelled",1,IF(Table1[[#This Row],[Rank]]&gt;64,0,IF(L354=0,VLOOKUP(C354,'Ranking Values'!A:C,2,FALSE),VLOOKUP(C354,'Ranking Values'!A:C,3,FALSE))))</f>
        <v>32</v>
      </c>
      <c r="P354" s="17">
        <f>IF(OR(Table1[[#This Row],[Rank]]="Cancelled",Table1[[#This Row],[Rank]]&gt;64),1,VLOOKUP(Table1[[#This Row],[GenderCount]],'Ranking Values'!E:F,2,FALSE))</f>
        <v>0.6</v>
      </c>
      <c r="Q354" s="18">
        <f>Table1[[#This Row],[Ranking.Points]]*Table1[[#This Row],[Mulitplier]]*Table1[[#This Row],[NI.Mult]]</f>
        <v>19.2</v>
      </c>
    </row>
    <row r="355" spans="1:17" x14ac:dyDescent="0.25">
      <c r="A355" s="19" t="s">
        <v>97</v>
      </c>
      <c r="B355" s="19" t="s">
        <v>101</v>
      </c>
      <c r="C355" s="20">
        <v>2</v>
      </c>
      <c r="D355" s="12">
        <f>COUNTIFS(E:E,Table1[[#This Row],[EventDate]],G:G,Table1[[#This Row],[EventName]],H:H,Table1[[#This Row],[Category]],I:I,Table1[[#This Row],[Weapon]],J:J,Table1[[#This Row],[Gender]])</f>
        <v>3</v>
      </c>
      <c r="E355" s="22">
        <v>44451</v>
      </c>
      <c r="F355" s="23" t="s">
        <v>385</v>
      </c>
      <c r="G355" s="10" t="s">
        <v>392</v>
      </c>
      <c r="H355" s="19" t="s">
        <v>320</v>
      </c>
      <c r="I355" s="19" t="s">
        <v>286</v>
      </c>
      <c r="J355" s="15" t="str">
        <f>VLOOKUP(Table1[[#This Row],[LastName]]&amp;"."&amp;Table1[[#This Row],[FirstName]],Fencers!C:H,6,FALSE)</f>
        <v>Women</v>
      </c>
      <c r="K355" s="24" t="str">
        <f>VLOOKUP(Table1[[#This Row],[LastName]]&amp;"."&amp;Table1[[#This Row],[FirstName]],Fencers!C:G,4,FALSE)</f>
        <v>AHFC</v>
      </c>
      <c r="L355" s="28" t="s">
        <v>399</v>
      </c>
      <c r="M355" s="12">
        <f>COUNTIFS(A:A,Table1[[#This Row],[LastName]],B:B,Table1[[#This Row],[FirstName]],F:F,"S",H:H,Table1[[#This Row],[Category]],I:I,Table1[[#This Row],[Weapon]])</f>
        <v>3</v>
      </c>
      <c r="N355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55" s="17">
        <f>IF(Table1[[#This Row],[Rank]]="Cancelled",1,IF(Table1[[#This Row],[Rank]]&gt;64,0,IF(L355=0,VLOOKUP(C355,'Ranking Values'!A:C,2,FALSE),VLOOKUP(C355,'Ranking Values'!A:C,3,FALSE))))</f>
        <v>26</v>
      </c>
      <c r="P355" s="17">
        <f>IF(OR(Table1[[#This Row],[Rank]]="Cancelled",Table1[[#This Row],[Rank]]&gt;64),1,VLOOKUP(Table1[[#This Row],[GenderCount]],'Ranking Values'!E:F,2,FALSE))</f>
        <v>0.6</v>
      </c>
      <c r="Q355" s="18">
        <f>Table1[[#This Row],[Ranking.Points]]*Table1[[#This Row],[Mulitplier]]*Table1[[#This Row],[NI.Mult]]</f>
        <v>15.6</v>
      </c>
    </row>
    <row r="356" spans="1:17" x14ac:dyDescent="0.25">
      <c r="A356" s="19" t="s">
        <v>375</v>
      </c>
      <c r="B356" s="19" t="s">
        <v>376</v>
      </c>
      <c r="C356" s="20">
        <v>3</v>
      </c>
      <c r="D356" s="12">
        <f>COUNTIFS(E:E,Table1[[#This Row],[EventDate]],G:G,Table1[[#This Row],[EventName]],H:H,Table1[[#This Row],[Category]],I:I,Table1[[#This Row],[Weapon]],J:J,Table1[[#This Row],[Gender]])</f>
        <v>3</v>
      </c>
      <c r="E356" s="22">
        <v>44451</v>
      </c>
      <c r="F356" s="23" t="s">
        <v>385</v>
      </c>
      <c r="G356" s="10" t="s">
        <v>392</v>
      </c>
      <c r="H356" s="19" t="s">
        <v>320</v>
      </c>
      <c r="I356" s="19" t="s">
        <v>286</v>
      </c>
      <c r="J356" s="15" t="str">
        <f>VLOOKUP(Table1[[#This Row],[LastName]]&amp;"."&amp;Table1[[#This Row],[FirstName]],Fencers!C:H,6,FALSE)</f>
        <v>Women</v>
      </c>
      <c r="K356" s="24" t="str">
        <f>VLOOKUP(Table1[[#This Row],[LastName]]&amp;"."&amp;Table1[[#This Row],[FirstName]],Fencers!C:G,4,FALSE)</f>
        <v>CSFC</v>
      </c>
      <c r="L356" s="28" t="s">
        <v>399</v>
      </c>
      <c r="M356" s="12">
        <f>COUNTIFS(A:A,Table1[[#This Row],[LastName]],B:B,Table1[[#This Row],[FirstName]],F:F,"S",H:H,Table1[[#This Row],[Category]],I:I,Table1[[#This Row],[Weapon]])</f>
        <v>3</v>
      </c>
      <c r="N356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56" s="17">
        <f>IF(Table1[[#This Row],[Rank]]="Cancelled",1,IF(Table1[[#This Row],[Rank]]&gt;64,0,IF(L356=0,VLOOKUP(C356,'Ranking Values'!A:C,2,FALSE),VLOOKUP(C356,'Ranking Values'!A:C,3,FALSE))))</f>
        <v>20</v>
      </c>
      <c r="P356" s="17">
        <f>IF(OR(Table1[[#This Row],[Rank]]="Cancelled",Table1[[#This Row],[Rank]]&gt;64),1,VLOOKUP(Table1[[#This Row],[GenderCount]],'Ranking Values'!E:F,2,FALSE))</f>
        <v>0.6</v>
      </c>
      <c r="Q356" s="18">
        <f>Table1[[#This Row],[Ranking.Points]]*Table1[[#This Row],[Mulitplier]]*Table1[[#This Row],[NI.Mult]]</f>
        <v>12</v>
      </c>
    </row>
    <row r="357" spans="1:17" x14ac:dyDescent="0.25">
      <c r="A357" s="19" t="s">
        <v>70</v>
      </c>
      <c r="B357" s="19" t="s">
        <v>71</v>
      </c>
      <c r="C357" s="20">
        <v>1</v>
      </c>
      <c r="D357" s="12">
        <f>COUNTIFS(E:E,Table1[[#This Row],[EventDate]],G:G,Table1[[#This Row],[EventName]],H:H,Table1[[#This Row],[Category]],I:I,Table1[[#This Row],[Weapon]],J:J,Table1[[#This Row],[Gender]])</f>
        <v>11</v>
      </c>
      <c r="E357" s="22">
        <v>44451</v>
      </c>
      <c r="F357" s="23" t="s">
        <v>385</v>
      </c>
      <c r="G357" s="10" t="s">
        <v>392</v>
      </c>
      <c r="H357" s="19" t="s">
        <v>323</v>
      </c>
      <c r="I357" s="19" t="s">
        <v>288</v>
      </c>
      <c r="J357" s="15" t="str">
        <f>VLOOKUP(Table1[[#This Row],[LastName]]&amp;"."&amp;Table1[[#This Row],[FirstName]],Fencers!C:H,6,FALSE)</f>
        <v>Men</v>
      </c>
      <c r="K357" s="24" t="str">
        <f>VLOOKUP(Table1[[#This Row],[LastName]]&amp;"."&amp;Table1[[#This Row],[FirstName]],Fencers!C:G,4,FALSE)</f>
        <v>AHFC</v>
      </c>
      <c r="L357" s="28" t="s">
        <v>399</v>
      </c>
      <c r="M357" s="12">
        <f>COUNTIFS(A:A,Table1[[#This Row],[LastName]],B:B,Table1[[#This Row],[FirstName]],F:F,"S",H:H,Table1[[#This Row],[Category]],I:I,Table1[[#This Row],[Weapon]])</f>
        <v>2</v>
      </c>
      <c r="N357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57" s="17">
        <f>IF(Table1[[#This Row],[Rank]]="Cancelled",1,IF(Table1[[#This Row],[Rank]]&gt;64,0,IF(L357=0,VLOOKUP(C357,'Ranking Values'!A:C,2,FALSE),VLOOKUP(C357,'Ranking Values'!A:C,3,FALSE))))</f>
        <v>32</v>
      </c>
      <c r="P357" s="17">
        <f>IF(OR(Table1[[#This Row],[Rank]]="Cancelled",Table1[[#This Row],[Rank]]&gt;64),1,VLOOKUP(Table1[[#This Row],[GenderCount]],'Ranking Values'!E:F,2,FALSE))</f>
        <v>1</v>
      </c>
      <c r="Q357" s="18">
        <f>Table1[[#This Row],[Ranking.Points]]*Table1[[#This Row],[Mulitplier]]*Table1[[#This Row],[NI.Mult]]</f>
        <v>32</v>
      </c>
    </row>
    <row r="358" spans="1:17" x14ac:dyDescent="0.25">
      <c r="A358" s="19" t="s">
        <v>400</v>
      </c>
      <c r="B358" s="19" t="s">
        <v>401</v>
      </c>
      <c r="C358" s="20">
        <v>2</v>
      </c>
      <c r="D358" s="12">
        <f>COUNTIFS(E:E,Table1[[#This Row],[EventDate]],G:G,Table1[[#This Row],[EventName]],H:H,Table1[[#This Row],[Category]],I:I,Table1[[#This Row],[Weapon]],J:J,Table1[[#This Row],[Gender]])</f>
        <v>11</v>
      </c>
      <c r="E358" s="22">
        <v>44451</v>
      </c>
      <c r="F358" s="23" t="s">
        <v>385</v>
      </c>
      <c r="G358" s="10" t="s">
        <v>392</v>
      </c>
      <c r="H358" s="19" t="s">
        <v>323</v>
      </c>
      <c r="I358" s="19" t="s">
        <v>288</v>
      </c>
      <c r="J358" s="15" t="str">
        <f>VLOOKUP(Table1[[#This Row],[LastName]]&amp;"."&amp;Table1[[#This Row],[FirstName]],Fencers!C:H,6,FALSE)</f>
        <v>Men</v>
      </c>
      <c r="K358" s="24" t="str">
        <f>VLOOKUP(Table1[[#This Row],[LastName]]&amp;"."&amp;Table1[[#This Row],[FirstName]],Fencers!C:G,4,FALSE)</f>
        <v>CSFC</v>
      </c>
      <c r="L358" s="28" t="s">
        <v>399</v>
      </c>
      <c r="M358" s="12">
        <f>COUNTIFS(A:A,Table1[[#This Row],[LastName]],B:B,Table1[[#This Row],[FirstName]],F:F,"S",H:H,Table1[[#This Row],[Category]],I:I,Table1[[#This Row],[Weapon]])</f>
        <v>1</v>
      </c>
      <c r="N358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58" s="17">
        <f>IF(Table1[[#This Row],[Rank]]="Cancelled",1,IF(Table1[[#This Row],[Rank]]&gt;64,0,IF(L358=0,VLOOKUP(C358,'Ranking Values'!A:C,2,FALSE),VLOOKUP(C358,'Ranking Values'!A:C,3,FALSE))))</f>
        <v>26</v>
      </c>
      <c r="P358" s="17">
        <f>IF(OR(Table1[[#This Row],[Rank]]="Cancelled",Table1[[#This Row],[Rank]]&gt;64),1,VLOOKUP(Table1[[#This Row],[GenderCount]],'Ranking Values'!E:F,2,FALSE))</f>
        <v>1</v>
      </c>
      <c r="Q358" s="18">
        <f>Table1[[#This Row],[Ranking.Points]]*Table1[[#This Row],[Mulitplier]]*Table1[[#This Row],[NI.Mult]]</f>
        <v>26</v>
      </c>
    </row>
    <row r="359" spans="1:17" x14ac:dyDescent="0.25">
      <c r="A359" s="19" t="s">
        <v>76</v>
      </c>
      <c r="B359" s="19" t="s">
        <v>77</v>
      </c>
      <c r="C359" s="20">
        <v>3</v>
      </c>
      <c r="D359" s="12">
        <f>COUNTIFS(E:E,Table1[[#This Row],[EventDate]],G:G,Table1[[#This Row],[EventName]],H:H,Table1[[#This Row],[Category]],I:I,Table1[[#This Row],[Weapon]],J:J,Table1[[#This Row],[Gender]])</f>
        <v>11</v>
      </c>
      <c r="E359" s="22">
        <v>44451</v>
      </c>
      <c r="F359" s="23" t="s">
        <v>385</v>
      </c>
      <c r="G359" s="10" t="s">
        <v>392</v>
      </c>
      <c r="H359" s="19" t="s">
        <v>323</v>
      </c>
      <c r="I359" s="19" t="s">
        <v>288</v>
      </c>
      <c r="J359" s="15" t="str">
        <f>VLOOKUP(Table1[[#This Row],[LastName]]&amp;"."&amp;Table1[[#This Row],[FirstName]],Fencers!C:H,6,FALSE)</f>
        <v>Men</v>
      </c>
      <c r="K359" s="24" t="str">
        <f>VLOOKUP(Table1[[#This Row],[LastName]]&amp;"."&amp;Table1[[#This Row],[FirstName]],Fencers!C:G,4,FALSE)</f>
        <v>ASC</v>
      </c>
      <c r="L359" s="28" t="s">
        <v>399</v>
      </c>
      <c r="M359" s="12">
        <f>COUNTIFS(A:A,Table1[[#This Row],[LastName]],B:B,Table1[[#This Row],[FirstName]],F:F,"S",H:H,Table1[[#This Row],[Category]],I:I,Table1[[#This Row],[Weapon]])</f>
        <v>2</v>
      </c>
      <c r="N359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59" s="17">
        <f>IF(Table1[[#This Row],[Rank]]="Cancelled",1,IF(Table1[[#This Row],[Rank]]&gt;64,0,IF(L359=0,VLOOKUP(C359,'Ranking Values'!A:C,2,FALSE),VLOOKUP(C359,'Ranking Values'!A:C,3,FALSE))))</f>
        <v>20</v>
      </c>
      <c r="P359" s="17">
        <f>IF(OR(Table1[[#This Row],[Rank]]="Cancelled",Table1[[#This Row],[Rank]]&gt;64),1,VLOOKUP(Table1[[#This Row],[GenderCount]],'Ranking Values'!E:F,2,FALSE))</f>
        <v>1</v>
      </c>
      <c r="Q359" s="18">
        <f>Table1[[#This Row],[Ranking.Points]]*Table1[[#This Row],[Mulitplier]]*Table1[[#This Row],[NI.Mult]]</f>
        <v>20</v>
      </c>
    </row>
    <row r="360" spans="1:17" x14ac:dyDescent="0.25">
      <c r="A360" s="19" t="s">
        <v>377</v>
      </c>
      <c r="B360" s="19" t="s">
        <v>378</v>
      </c>
      <c r="C360" s="20">
        <v>3</v>
      </c>
      <c r="D360" s="12">
        <f>COUNTIFS(E:E,Table1[[#This Row],[EventDate]],G:G,Table1[[#This Row],[EventName]],H:H,Table1[[#This Row],[Category]],I:I,Table1[[#This Row],[Weapon]],J:J,Table1[[#This Row],[Gender]])</f>
        <v>11</v>
      </c>
      <c r="E360" s="22">
        <v>44451</v>
      </c>
      <c r="F360" s="23" t="s">
        <v>385</v>
      </c>
      <c r="G360" s="10" t="s">
        <v>392</v>
      </c>
      <c r="H360" s="19" t="s">
        <v>323</v>
      </c>
      <c r="I360" s="19" t="s">
        <v>288</v>
      </c>
      <c r="J360" s="15" t="str">
        <f>VLOOKUP(Table1[[#This Row],[LastName]]&amp;"."&amp;Table1[[#This Row],[FirstName]],Fencers!C:H,6,FALSE)</f>
        <v>Men</v>
      </c>
      <c r="K360" s="24" t="str">
        <f>VLOOKUP(Table1[[#This Row],[LastName]]&amp;"."&amp;Table1[[#This Row],[FirstName]],Fencers!C:G,4,FALSE)</f>
        <v>ASC</v>
      </c>
      <c r="L360" s="28" t="s">
        <v>399</v>
      </c>
      <c r="M360" s="12">
        <f>COUNTIFS(A:A,Table1[[#This Row],[LastName]],B:B,Table1[[#This Row],[FirstName]],F:F,"S",H:H,Table1[[#This Row],[Category]],I:I,Table1[[#This Row],[Weapon]])</f>
        <v>4</v>
      </c>
      <c r="N360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60" s="17">
        <f>IF(Table1[[#This Row],[Rank]]="Cancelled",1,IF(Table1[[#This Row],[Rank]]&gt;64,0,IF(L360=0,VLOOKUP(C360,'Ranking Values'!A:C,2,FALSE),VLOOKUP(C360,'Ranking Values'!A:C,3,FALSE))))</f>
        <v>20</v>
      </c>
      <c r="P360" s="17">
        <f>IF(OR(Table1[[#This Row],[Rank]]="Cancelled",Table1[[#This Row],[Rank]]&gt;64),1,VLOOKUP(Table1[[#This Row],[GenderCount]],'Ranking Values'!E:F,2,FALSE))</f>
        <v>1</v>
      </c>
      <c r="Q360" s="18">
        <f>Table1[[#This Row],[Ranking.Points]]*Table1[[#This Row],[Mulitplier]]*Table1[[#This Row],[NI.Mult]]</f>
        <v>20</v>
      </c>
    </row>
    <row r="361" spans="1:17" x14ac:dyDescent="0.25">
      <c r="A361" s="19" t="s">
        <v>30</v>
      </c>
      <c r="B361" s="19" t="s">
        <v>89</v>
      </c>
      <c r="C361" s="20">
        <v>5</v>
      </c>
      <c r="D361" s="12">
        <f>COUNTIFS(E:E,Table1[[#This Row],[EventDate]],G:G,Table1[[#This Row],[EventName]],H:H,Table1[[#This Row],[Category]],I:I,Table1[[#This Row],[Weapon]],J:J,Table1[[#This Row],[Gender]])</f>
        <v>11</v>
      </c>
      <c r="E361" s="22">
        <v>44451</v>
      </c>
      <c r="F361" s="23" t="s">
        <v>385</v>
      </c>
      <c r="G361" s="10" t="s">
        <v>392</v>
      </c>
      <c r="H361" s="19" t="s">
        <v>323</v>
      </c>
      <c r="I361" s="19" t="s">
        <v>288</v>
      </c>
      <c r="J361" s="15" t="str">
        <f>VLOOKUP(Table1[[#This Row],[LastName]]&amp;"."&amp;Table1[[#This Row],[FirstName]],Fencers!C:H,6,FALSE)</f>
        <v>Men</v>
      </c>
      <c r="K361" s="24" t="str">
        <f>VLOOKUP(Table1[[#This Row],[LastName]]&amp;"."&amp;Table1[[#This Row],[FirstName]],Fencers!C:G,4,FALSE)</f>
        <v>AHFC</v>
      </c>
      <c r="L361" s="28" t="s">
        <v>399</v>
      </c>
      <c r="M361" s="12">
        <f>COUNTIFS(A:A,Table1[[#This Row],[LastName]],B:B,Table1[[#This Row],[FirstName]],F:F,"S",H:H,Table1[[#This Row],[Category]],I:I,Table1[[#This Row],[Weapon]])</f>
        <v>2</v>
      </c>
      <c r="N361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61" s="17">
        <f>IF(Table1[[#This Row],[Rank]]="Cancelled",1,IF(Table1[[#This Row],[Rank]]&gt;64,0,IF(L361=0,VLOOKUP(C361,'Ranking Values'!A:C,2,FALSE),VLOOKUP(C361,'Ranking Values'!A:C,3,FALSE))))</f>
        <v>14</v>
      </c>
      <c r="P361" s="17">
        <f>IF(OR(Table1[[#This Row],[Rank]]="Cancelled",Table1[[#This Row],[Rank]]&gt;64),1,VLOOKUP(Table1[[#This Row],[GenderCount]],'Ranking Values'!E:F,2,FALSE))</f>
        <v>1</v>
      </c>
      <c r="Q361" s="18">
        <f>Table1[[#This Row],[Ranking.Points]]*Table1[[#This Row],[Mulitplier]]*Table1[[#This Row],[NI.Mult]]</f>
        <v>14</v>
      </c>
    </row>
    <row r="362" spans="1:17" x14ac:dyDescent="0.25">
      <c r="A362" s="19" t="s">
        <v>126</v>
      </c>
      <c r="B362" s="19" t="s">
        <v>139</v>
      </c>
      <c r="C362" s="20">
        <v>6</v>
      </c>
      <c r="D362" s="12">
        <f>COUNTIFS(E:E,Table1[[#This Row],[EventDate]],G:G,Table1[[#This Row],[EventName]],H:H,Table1[[#This Row],[Category]],I:I,Table1[[#This Row],[Weapon]],J:J,Table1[[#This Row],[Gender]])</f>
        <v>11</v>
      </c>
      <c r="E362" s="22">
        <v>44451</v>
      </c>
      <c r="F362" s="23" t="s">
        <v>385</v>
      </c>
      <c r="G362" s="10" t="s">
        <v>392</v>
      </c>
      <c r="H362" s="19" t="s">
        <v>323</v>
      </c>
      <c r="I362" s="19" t="s">
        <v>288</v>
      </c>
      <c r="J362" s="15" t="str">
        <f>VLOOKUP(Table1[[#This Row],[LastName]]&amp;"."&amp;Table1[[#This Row],[FirstName]],Fencers!C:H,6,FALSE)</f>
        <v>Men</v>
      </c>
      <c r="K362" s="24" t="str">
        <f>VLOOKUP(Table1[[#This Row],[LastName]]&amp;"."&amp;Table1[[#This Row],[FirstName]],Fencers!C:G,4,FALSE)</f>
        <v>ASC</v>
      </c>
      <c r="L362" s="28" t="s">
        <v>399</v>
      </c>
      <c r="M362" s="12">
        <f>COUNTIFS(A:A,Table1[[#This Row],[LastName]],B:B,Table1[[#This Row],[FirstName]],F:F,"S",H:H,Table1[[#This Row],[Category]],I:I,Table1[[#This Row],[Weapon]])</f>
        <v>3</v>
      </c>
      <c r="N362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62" s="17">
        <f>IF(Table1[[#This Row],[Rank]]="Cancelled",1,IF(Table1[[#This Row],[Rank]]&gt;64,0,IF(L362=0,VLOOKUP(C362,'Ranking Values'!A:C,2,FALSE),VLOOKUP(C362,'Ranking Values'!A:C,3,FALSE))))</f>
        <v>14</v>
      </c>
      <c r="P362" s="17">
        <f>IF(OR(Table1[[#This Row],[Rank]]="Cancelled",Table1[[#This Row],[Rank]]&gt;64),1,VLOOKUP(Table1[[#This Row],[GenderCount]],'Ranking Values'!E:F,2,FALSE))</f>
        <v>1</v>
      </c>
      <c r="Q362" s="18">
        <f>Table1[[#This Row],[Ranking.Points]]*Table1[[#This Row],[Mulitplier]]*Table1[[#This Row],[NI.Mult]]</f>
        <v>14</v>
      </c>
    </row>
    <row r="363" spans="1:17" x14ac:dyDescent="0.25">
      <c r="A363" s="19" t="s">
        <v>98</v>
      </c>
      <c r="B363" s="19" t="s">
        <v>80</v>
      </c>
      <c r="C363" s="20">
        <v>7</v>
      </c>
      <c r="D363" s="12">
        <f>COUNTIFS(E:E,Table1[[#This Row],[EventDate]],G:G,Table1[[#This Row],[EventName]],H:H,Table1[[#This Row],[Category]],I:I,Table1[[#This Row],[Weapon]],J:J,Table1[[#This Row],[Gender]])</f>
        <v>11</v>
      </c>
      <c r="E363" s="22">
        <v>44451</v>
      </c>
      <c r="F363" s="23" t="s">
        <v>385</v>
      </c>
      <c r="G363" s="10" t="s">
        <v>392</v>
      </c>
      <c r="H363" s="19" t="s">
        <v>323</v>
      </c>
      <c r="I363" s="19" t="s">
        <v>288</v>
      </c>
      <c r="J363" s="15" t="str">
        <f>VLOOKUP(Table1[[#This Row],[LastName]]&amp;"."&amp;Table1[[#This Row],[FirstName]],Fencers!C:H,6,FALSE)</f>
        <v>Men</v>
      </c>
      <c r="K363" s="24" t="str">
        <f>VLOOKUP(Table1[[#This Row],[LastName]]&amp;"."&amp;Table1[[#This Row],[FirstName]],Fencers!C:G,4,FALSE)</f>
        <v>AHFC</v>
      </c>
      <c r="L363" s="28" t="s">
        <v>399</v>
      </c>
      <c r="M363" s="12">
        <f>COUNTIFS(A:A,Table1[[#This Row],[LastName]],B:B,Table1[[#This Row],[FirstName]],F:F,"S",H:H,Table1[[#This Row],[Category]],I:I,Table1[[#This Row],[Weapon]])</f>
        <v>1</v>
      </c>
      <c r="N363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63" s="17">
        <f>IF(Table1[[#This Row],[Rank]]="Cancelled",1,IF(Table1[[#This Row],[Rank]]&gt;64,0,IF(L363=0,VLOOKUP(C363,'Ranking Values'!A:C,2,FALSE),VLOOKUP(C363,'Ranking Values'!A:C,3,FALSE))))</f>
        <v>14</v>
      </c>
      <c r="P363" s="17">
        <f>IF(OR(Table1[[#This Row],[Rank]]="Cancelled",Table1[[#This Row],[Rank]]&gt;64),1,VLOOKUP(Table1[[#This Row],[GenderCount]],'Ranking Values'!E:F,2,FALSE))</f>
        <v>1</v>
      </c>
      <c r="Q363" s="18">
        <f>Table1[[#This Row],[Ranking.Points]]*Table1[[#This Row],[Mulitplier]]*Table1[[#This Row],[NI.Mult]]</f>
        <v>14</v>
      </c>
    </row>
    <row r="364" spans="1:17" x14ac:dyDescent="0.25">
      <c r="A364" s="19" t="s">
        <v>402</v>
      </c>
      <c r="B364" s="19" t="s">
        <v>403</v>
      </c>
      <c r="C364" s="20">
        <v>8</v>
      </c>
      <c r="D364" s="12">
        <f>COUNTIFS(E:E,Table1[[#This Row],[EventDate]],G:G,Table1[[#This Row],[EventName]],H:H,Table1[[#This Row],[Category]],I:I,Table1[[#This Row],[Weapon]],J:J,Table1[[#This Row],[Gender]])</f>
        <v>11</v>
      </c>
      <c r="E364" s="22">
        <v>44451</v>
      </c>
      <c r="F364" s="23" t="s">
        <v>385</v>
      </c>
      <c r="G364" s="10" t="s">
        <v>392</v>
      </c>
      <c r="H364" s="19" t="s">
        <v>323</v>
      </c>
      <c r="I364" s="19" t="s">
        <v>288</v>
      </c>
      <c r="J364" s="15" t="str">
        <f>VLOOKUP(Table1[[#This Row],[LastName]]&amp;"."&amp;Table1[[#This Row],[FirstName]],Fencers!C:H,6,FALSE)</f>
        <v>Men</v>
      </c>
      <c r="K364" s="24" t="str">
        <f>VLOOKUP(Table1[[#This Row],[LastName]]&amp;"."&amp;Table1[[#This Row],[FirstName]],Fencers!C:G,4,FALSE)</f>
        <v>ASC</v>
      </c>
      <c r="L364" s="28" t="s">
        <v>399</v>
      </c>
      <c r="M364" s="12">
        <f>COUNTIFS(A:A,Table1[[#This Row],[LastName]],B:B,Table1[[#This Row],[FirstName]],F:F,"S",H:H,Table1[[#This Row],[Category]],I:I,Table1[[#This Row],[Weapon]])</f>
        <v>1</v>
      </c>
      <c r="N364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64" s="17">
        <f>IF(Table1[[#This Row],[Rank]]="Cancelled",1,IF(Table1[[#This Row],[Rank]]&gt;64,0,IF(L364=0,VLOOKUP(C364,'Ranking Values'!A:C,2,FALSE),VLOOKUP(C364,'Ranking Values'!A:C,3,FALSE))))</f>
        <v>14</v>
      </c>
      <c r="P364" s="17">
        <f>IF(OR(Table1[[#This Row],[Rank]]="Cancelled",Table1[[#This Row],[Rank]]&gt;64),1,VLOOKUP(Table1[[#This Row],[GenderCount]],'Ranking Values'!E:F,2,FALSE))</f>
        <v>1</v>
      </c>
      <c r="Q364" s="18">
        <f>Table1[[#This Row],[Ranking.Points]]*Table1[[#This Row],[Mulitplier]]*Table1[[#This Row],[NI.Mult]]</f>
        <v>14</v>
      </c>
    </row>
    <row r="365" spans="1:17" x14ac:dyDescent="0.25">
      <c r="A365" s="19" t="s">
        <v>404</v>
      </c>
      <c r="B365" s="19" t="s">
        <v>405</v>
      </c>
      <c r="C365" s="20">
        <v>9</v>
      </c>
      <c r="D365" s="12">
        <f>COUNTIFS(E:E,Table1[[#This Row],[EventDate]],G:G,Table1[[#This Row],[EventName]],H:H,Table1[[#This Row],[Category]],I:I,Table1[[#This Row],[Weapon]],J:J,Table1[[#This Row],[Gender]])</f>
        <v>11</v>
      </c>
      <c r="E365" s="22">
        <v>44451</v>
      </c>
      <c r="F365" s="23" t="s">
        <v>385</v>
      </c>
      <c r="G365" s="10" t="s">
        <v>392</v>
      </c>
      <c r="H365" s="19" t="s">
        <v>323</v>
      </c>
      <c r="I365" s="19" t="s">
        <v>288</v>
      </c>
      <c r="J365" s="15" t="str">
        <f>VLOOKUP(Table1[[#This Row],[LastName]]&amp;"."&amp;Table1[[#This Row],[FirstName]],Fencers!C:H,6,FALSE)</f>
        <v>Men</v>
      </c>
      <c r="K365" s="24" t="str">
        <f>VLOOKUP(Table1[[#This Row],[LastName]]&amp;"."&amp;Table1[[#This Row],[FirstName]],Fencers!C:G,4,FALSE)</f>
        <v>CSFC</v>
      </c>
      <c r="L365" s="28" t="s">
        <v>399</v>
      </c>
      <c r="M365" s="12">
        <f>COUNTIFS(A:A,Table1[[#This Row],[LastName]],B:B,Table1[[#This Row],[FirstName]],F:F,"S",H:H,Table1[[#This Row],[Category]],I:I,Table1[[#This Row],[Weapon]])</f>
        <v>1</v>
      </c>
      <c r="N365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65" s="17">
        <f>IF(Table1[[#This Row],[Rank]]="Cancelled",1,IF(Table1[[#This Row],[Rank]]&gt;64,0,IF(L365=0,VLOOKUP(C365,'Ranking Values'!A:C,2,FALSE),VLOOKUP(C365,'Ranking Values'!A:C,3,FALSE))))</f>
        <v>8</v>
      </c>
      <c r="P365" s="17">
        <f>IF(OR(Table1[[#This Row],[Rank]]="Cancelled",Table1[[#This Row],[Rank]]&gt;64),1,VLOOKUP(Table1[[#This Row],[GenderCount]],'Ranking Values'!E:F,2,FALSE))</f>
        <v>1</v>
      </c>
      <c r="Q365" s="18">
        <f>Table1[[#This Row],[Ranking.Points]]*Table1[[#This Row],[Mulitplier]]*Table1[[#This Row],[NI.Mult]]</f>
        <v>8</v>
      </c>
    </row>
    <row r="366" spans="1:17" x14ac:dyDescent="0.25">
      <c r="A366" s="19" t="s">
        <v>98</v>
      </c>
      <c r="B366" s="19" t="s">
        <v>102</v>
      </c>
      <c r="C366" s="20">
        <v>10</v>
      </c>
      <c r="D366" s="12">
        <f>COUNTIFS(E:E,Table1[[#This Row],[EventDate]],G:G,Table1[[#This Row],[EventName]],H:H,Table1[[#This Row],[Category]],I:I,Table1[[#This Row],[Weapon]],J:J,Table1[[#This Row],[Gender]])</f>
        <v>11</v>
      </c>
      <c r="E366" s="22">
        <v>44451</v>
      </c>
      <c r="F366" s="23" t="s">
        <v>385</v>
      </c>
      <c r="G366" s="10" t="s">
        <v>392</v>
      </c>
      <c r="H366" s="19" t="s">
        <v>323</v>
      </c>
      <c r="I366" s="19" t="s">
        <v>288</v>
      </c>
      <c r="J366" s="15" t="str">
        <f>VLOOKUP(Table1[[#This Row],[LastName]]&amp;"."&amp;Table1[[#This Row],[FirstName]],Fencers!C:H,6,FALSE)</f>
        <v>Men</v>
      </c>
      <c r="K366" s="24" t="str">
        <f>VLOOKUP(Table1[[#This Row],[LastName]]&amp;"."&amp;Table1[[#This Row],[FirstName]],Fencers!C:G,4,FALSE)</f>
        <v>AHFC</v>
      </c>
      <c r="L366" s="28" t="s">
        <v>399</v>
      </c>
      <c r="M366" s="12">
        <f>COUNTIFS(A:A,Table1[[#This Row],[LastName]],B:B,Table1[[#This Row],[FirstName]],F:F,"S",H:H,Table1[[#This Row],[Category]],I:I,Table1[[#This Row],[Weapon]])</f>
        <v>1</v>
      </c>
      <c r="N366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66" s="17">
        <f>IF(Table1[[#This Row],[Rank]]="Cancelled",1,IF(Table1[[#This Row],[Rank]]&gt;64,0,IF(L366=0,VLOOKUP(C366,'Ranking Values'!A:C,2,FALSE),VLOOKUP(C366,'Ranking Values'!A:C,3,FALSE))))</f>
        <v>8</v>
      </c>
      <c r="P366" s="17">
        <f>IF(OR(Table1[[#This Row],[Rank]]="Cancelled",Table1[[#This Row],[Rank]]&gt;64),1,VLOOKUP(Table1[[#This Row],[GenderCount]],'Ranking Values'!E:F,2,FALSE))</f>
        <v>1</v>
      </c>
      <c r="Q366" s="18">
        <f>Table1[[#This Row],[Ranking.Points]]*Table1[[#This Row],[Mulitplier]]*Table1[[#This Row],[NI.Mult]]</f>
        <v>8</v>
      </c>
    </row>
    <row r="367" spans="1:17" x14ac:dyDescent="0.25">
      <c r="A367" s="19" t="s">
        <v>107</v>
      </c>
      <c r="B367" s="19" t="s">
        <v>114</v>
      </c>
      <c r="C367" s="20">
        <v>11</v>
      </c>
      <c r="D367" s="12">
        <f>COUNTIFS(E:E,Table1[[#This Row],[EventDate]],G:G,Table1[[#This Row],[EventName]],H:H,Table1[[#This Row],[Category]],I:I,Table1[[#This Row],[Weapon]],J:J,Table1[[#This Row],[Gender]])</f>
        <v>11</v>
      </c>
      <c r="E367" s="22">
        <v>44451</v>
      </c>
      <c r="F367" s="23" t="s">
        <v>385</v>
      </c>
      <c r="G367" s="10" t="s">
        <v>392</v>
      </c>
      <c r="H367" s="19" t="s">
        <v>323</v>
      </c>
      <c r="I367" s="19" t="s">
        <v>288</v>
      </c>
      <c r="J367" s="15" t="str">
        <f>VLOOKUP(Table1[[#This Row],[LastName]]&amp;"."&amp;Table1[[#This Row],[FirstName]],Fencers!C:H,6,FALSE)</f>
        <v>Men</v>
      </c>
      <c r="K367" s="24" t="str">
        <f>VLOOKUP(Table1[[#This Row],[LastName]]&amp;"."&amp;Table1[[#This Row],[FirstName]],Fencers!C:G,4,FALSE)</f>
        <v>ASC</v>
      </c>
      <c r="L367" s="28" t="s">
        <v>399</v>
      </c>
      <c r="M367" s="12">
        <f>COUNTIFS(A:A,Table1[[#This Row],[LastName]],B:B,Table1[[#This Row],[FirstName]],F:F,"S",H:H,Table1[[#This Row],[Category]],I:I,Table1[[#This Row],[Weapon]])</f>
        <v>1</v>
      </c>
      <c r="N367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67" s="17">
        <f>IF(Table1[[#This Row],[Rank]]="Cancelled",1,IF(Table1[[#This Row],[Rank]]&gt;64,0,IF(L367=0,VLOOKUP(C367,'Ranking Values'!A:C,2,FALSE),VLOOKUP(C367,'Ranking Values'!A:C,3,FALSE))))</f>
        <v>8</v>
      </c>
      <c r="P367" s="17">
        <f>IF(OR(Table1[[#This Row],[Rank]]="Cancelled",Table1[[#This Row],[Rank]]&gt;64),1,VLOOKUP(Table1[[#This Row],[GenderCount]],'Ranking Values'!E:F,2,FALSE))</f>
        <v>1</v>
      </c>
      <c r="Q367" s="18">
        <f>Table1[[#This Row],[Ranking.Points]]*Table1[[#This Row],[Mulitplier]]*Table1[[#This Row],[NI.Mult]]</f>
        <v>8</v>
      </c>
    </row>
    <row r="368" spans="1:17" x14ac:dyDescent="0.25">
      <c r="A368" s="19" t="s">
        <v>122</v>
      </c>
      <c r="B368" s="19" t="s">
        <v>135</v>
      </c>
      <c r="C368" s="20">
        <v>1</v>
      </c>
      <c r="D368" s="12">
        <f>COUNTIFS(E:E,Table1[[#This Row],[EventDate]],G:G,Table1[[#This Row],[EventName]],H:H,Table1[[#This Row],[Category]],I:I,Table1[[#This Row],[Weapon]],J:J,Table1[[#This Row],[Gender]])</f>
        <v>4</v>
      </c>
      <c r="E368" s="22">
        <v>44451</v>
      </c>
      <c r="F368" s="23" t="s">
        <v>385</v>
      </c>
      <c r="G368" s="10" t="s">
        <v>392</v>
      </c>
      <c r="H368" s="19" t="s">
        <v>323</v>
      </c>
      <c r="I368" s="19" t="s">
        <v>288</v>
      </c>
      <c r="J368" s="15" t="str">
        <f>VLOOKUP(Table1[[#This Row],[LastName]]&amp;"."&amp;Table1[[#This Row],[FirstName]],Fencers!C:H,6,FALSE)</f>
        <v>Women</v>
      </c>
      <c r="K368" s="24" t="str">
        <f>VLOOKUP(Table1[[#This Row],[LastName]]&amp;"."&amp;Table1[[#This Row],[FirstName]],Fencers!C:G,4,FALSE)</f>
        <v>ASC</v>
      </c>
      <c r="L368" s="28" t="s">
        <v>399</v>
      </c>
      <c r="M368" s="12">
        <f>COUNTIFS(A:A,Table1[[#This Row],[LastName]],B:B,Table1[[#This Row],[FirstName]],F:F,"S",H:H,Table1[[#This Row],[Category]],I:I,Table1[[#This Row],[Weapon]])</f>
        <v>4</v>
      </c>
      <c r="N368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68" s="17">
        <f>IF(Table1[[#This Row],[Rank]]="Cancelled",1,IF(Table1[[#This Row],[Rank]]&gt;64,0,IF(L368=0,VLOOKUP(C368,'Ranking Values'!A:C,2,FALSE),VLOOKUP(C368,'Ranking Values'!A:C,3,FALSE))))</f>
        <v>32</v>
      </c>
      <c r="P368" s="17">
        <f>IF(OR(Table1[[#This Row],[Rank]]="Cancelled",Table1[[#This Row],[Rank]]&gt;64),1,VLOOKUP(Table1[[#This Row],[GenderCount]],'Ranking Values'!E:F,2,FALSE))</f>
        <v>0.8</v>
      </c>
      <c r="Q368" s="18">
        <f>Table1[[#This Row],[Ranking.Points]]*Table1[[#This Row],[Mulitplier]]*Table1[[#This Row],[NI.Mult]]</f>
        <v>25.6</v>
      </c>
    </row>
    <row r="369" spans="1:17" x14ac:dyDescent="0.25">
      <c r="A369" s="19" t="s">
        <v>407</v>
      </c>
      <c r="B369" s="19" t="s">
        <v>408</v>
      </c>
      <c r="C369" s="20">
        <v>2</v>
      </c>
      <c r="D369" s="12">
        <f>COUNTIFS(E:E,Table1[[#This Row],[EventDate]],G:G,Table1[[#This Row],[EventName]],H:H,Table1[[#This Row],[Category]],I:I,Table1[[#This Row],[Weapon]],J:J,Table1[[#This Row],[Gender]])</f>
        <v>4</v>
      </c>
      <c r="E369" s="22">
        <v>44451</v>
      </c>
      <c r="F369" s="23" t="s">
        <v>385</v>
      </c>
      <c r="G369" s="10" t="s">
        <v>392</v>
      </c>
      <c r="H369" s="19" t="s">
        <v>323</v>
      </c>
      <c r="I369" s="19" t="s">
        <v>288</v>
      </c>
      <c r="J369" s="15" t="str">
        <f>VLOOKUP(Table1[[#This Row],[LastName]]&amp;"."&amp;Table1[[#This Row],[FirstName]],Fencers!C:H,6,FALSE)</f>
        <v>Women</v>
      </c>
      <c r="K369" s="24" t="str">
        <f>VLOOKUP(Table1[[#This Row],[LastName]]&amp;"."&amp;Table1[[#This Row],[FirstName]],Fencers!C:G,4,FALSE)</f>
        <v>CSFC</v>
      </c>
      <c r="L369" s="28" t="s">
        <v>399</v>
      </c>
      <c r="M369" s="12">
        <f>COUNTIFS(A:A,Table1[[#This Row],[LastName]],B:B,Table1[[#This Row],[FirstName]],F:F,"S",H:H,Table1[[#This Row],[Category]],I:I,Table1[[#This Row],[Weapon]])</f>
        <v>1</v>
      </c>
      <c r="N369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69" s="17">
        <f>IF(Table1[[#This Row],[Rank]]="Cancelled",1,IF(Table1[[#This Row],[Rank]]&gt;64,0,IF(L369=0,VLOOKUP(C369,'Ranking Values'!A:C,2,FALSE),VLOOKUP(C369,'Ranking Values'!A:C,3,FALSE))))</f>
        <v>26</v>
      </c>
      <c r="P369" s="17">
        <f>IF(OR(Table1[[#This Row],[Rank]]="Cancelled",Table1[[#This Row],[Rank]]&gt;64),1,VLOOKUP(Table1[[#This Row],[GenderCount]],'Ranking Values'!E:F,2,FALSE))</f>
        <v>0.8</v>
      </c>
      <c r="Q369" s="18">
        <f>Table1[[#This Row],[Ranking.Points]]*Table1[[#This Row],[Mulitplier]]*Table1[[#This Row],[NI.Mult]]</f>
        <v>20.8</v>
      </c>
    </row>
    <row r="370" spans="1:17" x14ac:dyDescent="0.25">
      <c r="A370" s="19" t="s">
        <v>25</v>
      </c>
      <c r="B370" s="19" t="s">
        <v>40</v>
      </c>
      <c r="C370" s="20">
        <v>3</v>
      </c>
      <c r="D370" s="12">
        <f>COUNTIFS(E:E,Table1[[#This Row],[EventDate]],G:G,Table1[[#This Row],[EventName]],H:H,Table1[[#This Row],[Category]],I:I,Table1[[#This Row],[Weapon]],J:J,Table1[[#This Row],[Gender]])</f>
        <v>4</v>
      </c>
      <c r="E370" s="22">
        <v>44451</v>
      </c>
      <c r="F370" s="23" t="s">
        <v>385</v>
      </c>
      <c r="G370" s="10" t="s">
        <v>392</v>
      </c>
      <c r="H370" s="19" t="s">
        <v>323</v>
      </c>
      <c r="I370" s="19" t="s">
        <v>288</v>
      </c>
      <c r="J370" s="15" t="str">
        <f>VLOOKUP(Table1[[#This Row],[LastName]]&amp;"."&amp;Table1[[#This Row],[FirstName]],Fencers!C:H,6,FALSE)</f>
        <v>Women</v>
      </c>
      <c r="K370" s="24" t="str">
        <f>VLOOKUP(Table1[[#This Row],[LastName]]&amp;"."&amp;Table1[[#This Row],[FirstName]],Fencers!C:G,4,FALSE)</f>
        <v>ASC</v>
      </c>
      <c r="L370" s="28" t="s">
        <v>399</v>
      </c>
      <c r="M370" s="12">
        <f>COUNTIFS(A:A,Table1[[#This Row],[LastName]],B:B,Table1[[#This Row],[FirstName]],F:F,"S",H:H,Table1[[#This Row],[Category]],I:I,Table1[[#This Row],[Weapon]])</f>
        <v>2</v>
      </c>
      <c r="N370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70" s="17">
        <f>IF(Table1[[#This Row],[Rank]]="Cancelled",1,IF(Table1[[#This Row],[Rank]]&gt;64,0,IF(L370=0,VLOOKUP(C370,'Ranking Values'!A:C,2,FALSE),VLOOKUP(C370,'Ranking Values'!A:C,3,FALSE))))</f>
        <v>20</v>
      </c>
      <c r="P370" s="17">
        <f>IF(OR(Table1[[#This Row],[Rank]]="Cancelled",Table1[[#This Row],[Rank]]&gt;64),1,VLOOKUP(Table1[[#This Row],[GenderCount]],'Ranking Values'!E:F,2,FALSE))</f>
        <v>0.8</v>
      </c>
      <c r="Q370" s="18">
        <f>Table1[[#This Row],[Ranking.Points]]*Table1[[#This Row],[Mulitplier]]*Table1[[#This Row],[NI.Mult]]</f>
        <v>16</v>
      </c>
    </row>
    <row r="371" spans="1:17" x14ac:dyDescent="0.25">
      <c r="A371" s="19" t="s">
        <v>108</v>
      </c>
      <c r="B371" s="19" t="s">
        <v>115</v>
      </c>
      <c r="C371" s="20">
        <v>3</v>
      </c>
      <c r="D371" s="12">
        <f>COUNTIFS(E:E,Table1[[#This Row],[EventDate]],G:G,Table1[[#This Row],[EventName]],H:H,Table1[[#This Row],[Category]],I:I,Table1[[#This Row],[Weapon]],J:J,Table1[[#This Row],[Gender]])</f>
        <v>4</v>
      </c>
      <c r="E371" s="22">
        <v>44451</v>
      </c>
      <c r="F371" s="23" t="s">
        <v>385</v>
      </c>
      <c r="G371" s="10" t="s">
        <v>392</v>
      </c>
      <c r="H371" s="19" t="s">
        <v>323</v>
      </c>
      <c r="I371" s="19" t="s">
        <v>288</v>
      </c>
      <c r="J371" s="15" t="str">
        <f>VLOOKUP(Table1[[#This Row],[LastName]]&amp;"."&amp;Table1[[#This Row],[FirstName]],Fencers!C:H,6,FALSE)</f>
        <v>Women</v>
      </c>
      <c r="K371" s="24" t="str">
        <f>VLOOKUP(Table1[[#This Row],[LastName]]&amp;"."&amp;Table1[[#This Row],[FirstName]],Fencers!C:G,4,FALSE)</f>
        <v>ASC</v>
      </c>
      <c r="L371" s="28" t="s">
        <v>399</v>
      </c>
      <c r="M371" s="12">
        <f>COUNTIFS(A:A,Table1[[#This Row],[LastName]],B:B,Table1[[#This Row],[FirstName]],F:F,"S",H:H,Table1[[#This Row],[Category]],I:I,Table1[[#This Row],[Weapon]])</f>
        <v>4</v>
      </c>
      <c r="N371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71" s="17">
        <f>IF(Table1[[#This Row],[Rank]]="Cancelled",1,IF(Table1[[#This Row],[Rank]]&gt;64,0,IF(L371=0,VLOOKUP(C371,'Ranking Values'!A:C,2,FALSE),VLOOKUP(C371,'Ranking Values'!A:C,3,FALSE))))</f>
        <v>20</v>
      </c>
      <c r="P371" s="17">
        <f>IF(OR(Table1[[#This Row],[Rank]]="Cancelled",Table1[[#This Row],[Rank]]&gt;64),1,VLOOKUP(Table1[[#This Row],[GenderCount]],'Ranking Values'!E:F,2,FALSE))</f>
        <v>0.8</v>
      </c>
      <c r="Q371" s="18">
        <f>Table1[[#This Row],[Ranking.Points]]*Table1[[#This Row],[Mulitplier]]*Table1[[#This Row],[NI.Mult]]</f>
        <v>16</v>
      </c>
    </row>
    <row r="372" spans="1:17" x14ac:dyDescent="0.25">
      <c r="A372" s="19" t="s">
        <v>61</v>
      </c>
      <c r="B372" s="19" t="s">
        <v>63</v>
      </c>
      <c r="C372" s="20">
        <v>1</v>
      </c>
      <c r="D372" s="12">
        <f>COUNTIFS(E:E,Table1[[#This Row],[EventDate]],G:G,Table1[[#This Row],[EventName]],H:H,Table1[[#This Row],[Category]],I:I,Table1[[#This Row],[Weapon]],J:J,Table1[[#This Row],[Gender]])</f>
        <v>9</v>
      </c>
      <c r="E372" s="22">
        <v>44451</v>
      </c>
      <c r="F372" s="23" t="s">
        <v>385</v>
      </c>
      <c r="G372" s="10" t="s">
        <v>392</v>
      </c>
      <c r="H372" s="19" t="s">
        <v>323</v>
      </c>
      <c r="I372" s="19" t="s">
        <v>286</v>
      </c>
      <c r="J372" s="15" t="str">
        <f>VLOOKUP(Table1[[#This Row],[LastName]]&amp;"."&amp;Table1[[#This Row],[FirstName]],Fencers!C:H,6,FALSE)</f>
        <v>Men</v>
      </c>
      <c r="K372" s="24" t="str">
        <f>VLOOKUP(Table1[[#This Row],[LastName]]&amp;"."&amp;Table1[[#This Row],[FirstName]],Fencers!C:G,4,FALSE)</f>
        <v>CSFC</v>
      </c>
      <c r="L372" s="28" t="s">
        <v>399</v>
      </c>
      <c r="M372" s="12">
        <f>COUNTIFS(A:A,Table1[[#This Row],[LastName]],B:B,Table1[[#This Row],[FirstName]],F:F,"S",H:H,Table1[[#This Row],[Category]],I:I,Table1[[#This Row],[Weapon]])</f>
        <v>3</v>
      </c>
      <c r="N372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72" s="17">
        <f>IF(Table1[[#This Row],[Rank]]="Cancelled",1,IF(Table1[[#This Row],[Rank]]&gt;64,0,IF(L372=0,VLOOKUP(C372,'Ranking Values'!A:C,2,FALSE),VLOOKUP(C372,'Ranking Values'!A:C,3,FALSE))))</f>
        <v>32</v>
      </c>
      <c r="P372" s="17">
        <f>IF(OR(Table1[[#This Row],[Rank]]="Cancelled",Table1[[#This Row],[Rank]]&gt;64),1,VLOOKUP(Table1[[#This Row],[GenderCount]],'Ranking Values'!E:F,2,FALSE))</f>
        <v>1</v>
      </c>
      <c r="Q372" s="18">
        <f>Table1[[#This Row],[Ranking.Points]]*Table1[[#This Row],[Mulitplier]]*Table1[[#This Row],[NI.Mult]]</f>
        <v>32</v>
      </c>
    </row>
    <row r="373" spans="1:17" x14ac:dyDescent="0.25">
      <c r="A373" s="19" t="s">
        <v>162</v>
      </c>
      <c r="B373" s="19" t="s">
        <v>168</v>
      </c>
      <c r="C373" s="20">
        <v>2</v>
      </c>
      <c r="D373" s="12">
        <f>COUNTIFS(E:E,Table1[[#This Row],[EventDate]],G:G,Table1[[#This Row],[EventName]],H:H,Table1[[#This Row],[Category]],I:I,Table1[[#This Row],[Weapon]],J:J,Table1[[#This Row],[Gender]])</f>
        <v>9</v>
      </c>
      <c r="E373" s="22">
        <v>44451</v>
      </c>
      <c r="F373" s="23" t="s">
        <v>385</v>
      </c>
      <c r="G373" s="10" t="s">
        <v>392</v>
      </c>
      <c r="H373" s="19" t="s">
        <v>323</v>
      </c>
      <c r="I373" s="19" t="s">
        <v>286</v>
      </c>
      <c r="J373" s="15" t="str">
        <f>VLOOKUP(Table1[[#This Row],[LastName]]&amp;"."&amp;Table1[[#This Row],[FirstName]],Fencers!C:H,6,FALSE)</f>
        <v>Men</v>
      </c>
      <c r="K373" s="24" t="str">
        <f>VLOOKUP(Table1[[#This Row],[LastName]]&amp;"."&amp;Table1[[#This Row],[FirstName]],Fencers!C:G,4,FALSE)</f>
        <v>AUFeC</v>
      </c>
      <c r="L373" s="28" t="s">
        <v>399</v>
      </c>
      <c r="M373" s="12">
        <f>COUNTIFS(A:A,Table1[[#This Row],[LastName]],B:B,Table1[[#This Row],[FirstName]],F:F,"S",H:H,Table1[[#This Row],[Category]],I:I,Table1[[#This Row],[Weapon]])</f>
        <v>1</v>
      </c>
      <c r="N373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73" s="17">
        <f>IF(Table1[[#This Row],[Rank]]="Cancelled",1,IF(Table1[[#This Row],[Rank]]&gt;64,0,IF(L373=0,VLOOKUP(C373,'Ranking Values'!A:C,2,FALSE),VLOOKUP(C373,'Ranking Values'!A:C,3,FALSE))))</f>
        <v>26</v>
      </c>
      <c r="P373" s="17">
        <f>IF(OR(Table1[[#This Row],[Rank]]="Cancelled",Table1[[#This Row],[Rank]]&gt;64),1,VLOOKUP(Table1[[#This Row],[GenderCount]],'Ranking Values'!E:F,2,FALSE))</f>
        <v>1</v>
      </c>
      <c r="Q373" s="18">
        <f>Table1[[#This Row],[Ranking.Points]]*Table1[[#This Row],[Mulitplier]]*Table1[[#This Row],[NI.Mult]]</f>
        <v>26</v>
      </c>
    </row>
    <row r="374" spans="1:17" x14ac:dyDescent="0.25">
      <c r="A374" s="19" t="s">
        <v>384</v>
      </c>
      <c r="B374" s="19" t="s">
        <v>145</v>
      </c>
      <c r="C374" s="20">
        <v>3</v>
      </c>
      <c r="D374" s="12">
        <f>COUNTIFS(E:E,Table1[[#This Row],[EventDate]],G:G,Table1[[#This Row],[EventName]],H:H,Table1[[#This Row],[Category]],I:I,Table1[[#This Row],[Weapon]],J:J,Table1[[#This Row],[Gender]])</f>
        <v>9</v>
      </c>
      <c r="E374" s="22">
        <v>44451</v>
      </c>
      <c r="F374" s="23" t="s">
        <v>385</v>
      </c>
      <c r="G374" s="10" t="s">
        <v>392</v>
      </c>
      <c r="H374" s="19" t="s">
        <v>323</v>
      </c>
      <c r="I374" s="19" t="s">
        <v>286</v>
      </c>
      <c r="J374" s="15" t="str">
        <f>VLOOKUP(Table1[[#This Row],[LastName]]&amp;"."&amp;Table1[[#This Row],[FirstName]],Fencers!C:H,6,FALSE)</f>
        <v>Men</v>
      </c>
      <c r="K374" s="24" t="str">
        <f>VLOOKUP(Table1[[#This Row],[LastName]]&amp;"."&amp;Table1[[#This Row],[FirstName]],Fencers!C:G,4,FALSE)</f>
        <v>TPFC</v>
      </c>
      <c r="L374" s="28" t="s">
        <v>399</v>
      </c>
      <c r="M374" s="12">
        <f>COUNTIFS(A:A,Table1[[#This Row],[LastName]],B:B,Table1[[#This Row],[FirstName]],F:F,"S",H:H,Table1[[#This Row],[Category]],I:I,Table1[[#This Row],[Weapon]])</f>
        <v>1</v>
      </c>
      <c r="N374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74" s="17">
        <f>IF(Table1[[#This Row],[Rank]]="Cancelled",1,IF(Table1[[#This Row],[Rank]]&gt;64,0,IF(L374=0,VLOOKUP(C374,'Ranking Values'!A:C,2,FALSE),VLOOKUP(C374,'Ranking Values'!A:C,3,FALSE))))</f>
        <v>20</v>
      </c>
      <c r="P374" s="17">
        <f>IF(OR(Table1[[#This Row],[Rank]]="Cancelled",Table1[[#This Row],[Rank]]&gt;64),1,VLOOKUP(Table1[[#This Row],[GenderCount]],'Ranking Values'!E:F,2,FALSE))</f>
        <v>1</v>
      </c>
      <c r="Q374" s="18">
        <f>Table1[[#This Row],[Ranking.Points]]*Table1[[#This Row],[Mulitplier]]*Table1[[#This Row],[NI.Mult]]</f>
        <v>20</v>
      </c>
    </row>
    <row r="375" spans="1:17" x14ac:dyDescent="0.25">
      <c r="A375" s="19" t="s">
        <v>107</v>
      </c>
      <c r="B375" s="19" t="s">
        <v>143</v>
      </c>
      <c r="C375" s="20">
        <v>3</v>
      </c>
      <c r="D375" s="12">
        <f>COUNTIFS(E:E,Table1[[#This Row],[EventDate]],G:G,Table1[[#This Row],[EventName]],H:H,Table1[[#This Row],[Category]],I:I,Table1[[#This Row],[Weapon]],J:J,Table1[[#This Row],[Gender]])</f>
        <v>9</v>
      </c>
      <c r="E375" s="22">
        <v>44451</v>
      </c>
      <c r="F375" s="23" t="s">
        <v>385</v>
      </c>
      <c r="G375" s="10" t="s">
        <v>392</v>
      </c>
      <c r="H375" s="19" t="s">
        <v>323</v>
      </c>
      <c r="I375" s="19" t="s">
        <v>286</v>
      </c>
      <c r="J375" s="15" t="str">
        <f>VLOOKUP(Table1[[#This Row],[LastName]]&amp;"."&amp;Table1[[#This Row],[FirstName]],Fencers!C:H,6,FALSE)</f>
        <v>Men</v>
      </c>
      <c r="K375" s="24" t="str">
        <f>VLOOKUP(Table1[[#This Row],[LastName]]&amp;"."&amp;Table1[[#This Row],[FirstName]],Fencers!C:G,4,FALSE)</f>
        <v>ASC</v>
      </c>
      <c r="L375" s="28" t="s">
        <v>399</v>
      </c>
      <c r="M375" s="12">
        <f>COUNTIFS(A:A,Table1[[#This Row],[LastName]],B:B,Table1[[#This Row],[FirstName]],F:F,"S",H:H,Table1[[#This Row],[Category]],I:I,Table1[[#This Row],[Weapon]])</f>
        <v>4</v>
      </c>
      <c r="N375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75" s="17">
        <f>IF(Table1[[#This Row],[Rank]]="Cancelled",1,IF(Table1[[#This Row],[Rank]]&gt;64,0,IF(L375=0,VLOOKUP(C375,'Ranking Values'!A:C,2,FALSE),VLOOKUP(C375,'Ranking Values'!A:C,3,FALSE))))</f>
        <v>20</v>
      </c>
      <c r="P375" s="17">
        <f>IF(OR(Table1[[#This Row],[Rank]]="Cancelled",Table1[[#This Row],[Rank]]&gt;64),1,VLOOKUP(Table1[[#This Row],[GenderCount]],'Ranking Values'!E:F,2,FALSE))</f>
        <v>1</v>
      </c>
      <c r="Q375" s="18">
        <f>Table1[[#This Row],[Ranking.Points]]*Table1[[#This Row],[Mulitplier]]*Table1[[#This Row],[NI.Mult]]</f>
        <v>20</v>
      </c>
    </row>
    <row r="376" spans="1:17" x14ac:dyDescent="0.25">
      <c r="A376" s="19" t="s">
        <v>90</v>
      </c>
      <c r="B376" s="19" t="s">
        <v>91</v>
      </c>
      <c r="C376" s="20">
        <v>5</v>
      </c>
      <c r="D376" s="12">
        <f>COUNTIFS(E:E,Table1[[#This Row],[EventDate]],G:G,Table1[[#This Row],[EventName]],H:H,Table1[[#This Row],[Category]],I:I,Table1[[#This Row],[Weapon]],J:J,Table1[[#This Row],[Gender]])</f>
        <v>9</v>
      </c>
      <c r="E376" s="22">
        <v>44451</v>
      </c>
      <c r="F376" s="23" t="s">
        <v>385</v>
      </c>
      <c r="G376" s="10" t="s">
        <v>392</v>
      </c>
      <c r="H376" s="19" t="s">
        <v>323</v>
      </c>
      <c r="I376" s="19" t="s">
        <v>286</v>
      </c>
      <c r="J376" s="15" t="str">
        <f>VLOOKUP(Table1[[#This Row],[LastName]]&amp;"."&amp;Table1[[#This Row],[FirstName]],Fencers!C:H,6,FALSE)</f>
        <v>Men</v>
      </c>
      <c r="K376" s="24" t="str">
        <f>VLOOKUP(Table1[[#This Row],[LastName]]&amp;"."&amp;Table1[[#This Row],[FirstName]],Fencers!C:G,4,FALSE)</f>
        <v>TPFC</v>
      </c>
      <c r="L376" s="28" t="s">
        <v>399</v>
      </c>
      <c r="M376" s="12">
        <f>COUNTIFS(A:A,Table1[[#This Row],[LastName]],B:B,Table1[[#This Row],[FirstName]],F:F,"S",H:H,Table1[[#This Row],[Category]],I:I,Table1[[#This Row],[Weapon]])</f>
        <v>1</v>
      </c>
      <c r="N376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76" s="17">
        <f>IF(Table1[[#This Row],[Rank]]="Cancelled",1,IF(Table1[[#This Row],[Rank]]&gt;64,0,IF(L376=0,VLOOKUP(C376,'Ranking Values'!A:C,2,FALSE),VLOOKUP(C376,'Ranking Values'!A:C,3,FALSE))))</f>
        <v>14</v>
      </c>
      <c r="P376" s="17">
        <f>IF(OR(Table1[[#This Row],[Rank]]="Cancelled",Table1[[#This Row],[Rank]]&gt;64),1,VLOOKUP(Table1[[#This Row],[GenderCount]],'Ranking Values'!E:F,2,FALSE))</f>
        <v>1</v>
      </c>
      <c r="Q376" s="18">
        <f>Table1[[#This Row],[Ranking.Points]]*Table1[[#This Row],[Mulitplier]]*Table1[[#This Row],[NI.Mult]]</f>
        <v>14</v>
      </c>
    </row>
    <row r="377" spans="1:17" x14ac:dyDescent="0.25">
      <c r="A377" s="19" t="s">
        <v>84</v>
      </c>
      <c r="B377" s="19" t="s">
        <v>86</v>
      </c>
      <c r="C377" s="20">
        <v>6</v>
      </c>
      <c r="D377" s="12">
        <f>COUNTIFS(E:E,Table1[[#This Row],[EventDate]],G:G,Table1[[#This Row],[EventName]],H:H,Table1[[#This Row],[Category]],I:I,Table1[[#This Row],[Weapon]],J:J,Table1[[#This Row],[Gender]])</f>
        <v>9</v>
      </c>
      <c r="E377" s="22">
        <v>44451</v>
      </c>
      <c r="F377" s="23" t="s">
        <v>385</v>
      </c>
      <c r="G377" s="10" t="s">
        <v>392</v>
      </c>
      <c r="H377" s="19" t="s">
        <v>323</v>
      </c>
      <c r="I377" s="19" t="s">
        <v>286</v>
      </c>
      <c r="J377" s="15" t="str">
        <f>VLOOKUP(Table1[[#This Row],[LastName]]&amp;"."&amp;Table1[[#This Row],[FirstName]],Fencers!C:H,6,FALSE)</f>
        <v>Men</v>
      </c>
      <c r="K377" s="24" t="str">
        <f>VLOOKUP(Table1[[#This Row],[LastName]]&amp;"."&amp;Table1[[#This Row],[FirstName]],Fencers!C:G,4,FALSE)</f>
        <v>AHFC</v>
      </c>
      <c r="L377" s="28" t="s">
        <v>399</v>
      </c>
      <c r="M377" s="12">
        <f>COUNTIFS(A:A,Table1[[#This Row],[LastName]],B:B,Table1[[#This Row],[FirstName]],F:F,"S",H:H,Table1[[#This Row],[Category]],I:I,Table1[[#This Row],[Weapon]])</f>
        <v>2</v>
      </c>
      <c r="N377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77" s="17">
        <f>IF(Table1[[#This Row],[Rank]]="Cancelled",1,IF(Table1[[#This Row],[Rank]]&gt;64,0,IF(L377=0,VLOOKUP(C377,'Ranking Values'!A:C,2,FALSE),VLOOKUP(C377,'Ranking Values'!A:C,3,FALSE))))</f>
        <v>14</v>
      </c>
      <c r="P377" s="17">
        <f>IF(OR(Table1[[#This Row],[Rank]]="Cancelled",Table1[[#This Row],[Rank]]&gt;64),1,VLOOKUP(Table1[[#This Row],[GenderCount]],'Ranking Values'!E:F,2,FALSE))</f>
        <v>1</v>
      </c>
      <c r="Q377" s="18">
        <f>Table1[[#This Row],[Ranking.Points]]*Table1[[#This Row],[Mulitplier]]*Table1[[#This Row],[NI.Mult]]</f>
        <v>14</v>
      </c>
    </row>
    <row r="378" spans="1:17" x14ac:dyDescent="0.25">
      <c r="A378" s="19" t="s">
        <v>409</v>
      </c>
      <c r="B378" s="19" t="s">
        <v>406</v>
      </c>
      <c r="C378" s="20">
        <v>7</v>
      </c>
      <c r="D378" s="12">
        <f>COUNTIFS(E:E,Table1[[#This Row],[EventDate]],G:G,Table1[[#This Row],[EventName]],H:H,Table1[[#This Row],[Category]],I:I,Table1[[#This Row],[Weapon]],J:J,Table1[[#This Row],[Gender]])</f>
        <v>9</v>
      </c>
      <c r="E378" s="22">
        <v>44451</v>
      </c>
      <c r="F378" s="23" t="s">
        <v>385</v>
      </c>
      <c r="G378" s="10" t="s">
        <v>392</v>
      </c>
      <c r="H378" s="19" t="s">
        <v>323</v>
      </c>
      <c r="I378" s="19" t="s">
        <v>286</v>
      </c>
      <c r="J378" s="15" t="str">
        <f>VLOOKUP(Table1[[#This Row],[LastName]]&amp;"."&amp;Table1[[#This Row],[FirstName]],Fencers!C:H,6,FALSE)</f>
        <v>Men</v>
      </c>
      <c r="K378" s="24" t="str">
        <f>VLOOKUP(Table1[[#This Row],[LastName]]&amp;"."&amp;Table1[[#This Row],[FirstName]],Fencers!C:G,4,FALSE)</f>
        <v>AUFeC</v>
      </c>
      <c r="L378" s="28" t="s">
        <v>399</v>
      </c>
      <c r="M378" s="12">
        <f>COUNTIFS(A:A,Table1[[#This Row],[LastName]],B:B,Table1[[#This Row],[FirstName]],F:F,"S",H:H,Table1[[#This Row],[Category]],I:I,Table1[[#This Row],[Weapon]])</f>
        <v>1</v>
      </c>
      <c r="N378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78" s="17">
        <f>IF(Table1[[#This Row],[Rank]]="Cancelled",1,IF(Table1[[#This Row],[Rank]]&gt;64,0,IF(L378=0,VLOOKUP(C378,'Ranking Values'!A:C,2,FALSE),VLOOKUP(C378,'Ranking Values'!A:C,3,FALSE))))</f>
        <v>14</v>
      </c>
      <c r="P378" s="17">
        <f>IF(OR(Table1[[#This Row],[Rank]]="Cancelled",Table1[[#This Row],[Rank]]&gt;64),1,VLOOKUP(Table1[[#This Row],[GenderCount]],'Ranking Values'!E:F,2,FALSE))</f>
        <v>1</v>
      </c>
      <c r="Q378" s="18">
        <f>Table1[[#This Row],[Ranking.Points]]*Table1[[#This Row],[Mulitplier]]*Table1[[#This Row],[NI.Mult]]</f>
        <v>14</v>
      </c>
    </row>
    <row r="379" spans="1:17" x14ac:dyDescent="0.25">
      <c r="A379" s="19" t="s">
        <v>76</v>
      </c>
      <c r="B379" s="19" t="s">
        <v>77</v>
      </c>
      <c r="C379" s="20">
        <v>8</v>
      </c>
      <c r="D379" s="12">
        <f>COUNTIFS(E:E,Table1[[#This Row],[EventDate]],G:G,Table1[[#This Row],[EventName]],H:H,Table1[[#This Row],[Category]],I:I,Table1[[#This Row],[Weapon]],J:J,Table1[[#This Row],[Gender]])</f>
        <v>9</v>
      </c>
      <c r="E379" s="22">
        <v>44451</v>
      </c>
      <c r="F379" s="23" t="s">
        <v>385</v>
      </c>
      <c r="G379" s="10" t="s">
        <v>392</v>
      </c>
      <c r="H379" s="19" t="s">
        <v>323</v>
      </c>
      <c r="I379" s="19" t="s">
        <v>286</v>
      </c>
      <c r="J379" s="15" t="str">
        <f>VLOOKUP(Table1[[#This Row],[LastName]]&amp;"."&amp;Table1[[#This Row],[FirstName]],Fencers!C:H,6,FALSE)</f>
        <v>Men</v>
      </c>
      <c r="K379" s="24" t="str">
        <f>VLOOKUP(Table1[[#This Row],[LastName]]&amp;"."&amp;Table1[[#This Row],[FirstName]],Fencers!C:G,4,FALSE)</f>
        <v>ASC</v>
      </c>
      <c r="L379" s="28" t="s">
        <v>399</v>
      </c>
      <c r="M379" s="12">
        <f>COUNTIFS(A:A,Table1[[#This Row],[LastName]],B:B,Table1[[#This Row],[FirstName]],F:F,"S",H:H,Table1[[#This Row],[Category]],I:I,Table1[[#This Row],[Weapon]])</f>
        <v>1</v>
      </c>
      <c r="N379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79" s="17">
        <f>IF(Table1[[#This Row],[Rank]]="Cancelled",1,IF(Table1[[#This Row],[Rank]]&gt;64,0,IF(L379=0,VLOOKUP(C379,'Ranking Values'!A:C,2,FALSE),VLOOKUP(C379,'Ranking Values'!A:C,3,FALSE))))</f>
        <v>14</v>
      </c>
      <c r="P379" s="17">
        <f>IF(OR(Table1[[#This Row],[Rank]]="Cancelled",Table1[[#This Row],[Rank]]&gt;64),1,VLOOKUP(Table1[[#This Row],[GenderCount]],'Ranking Values'!E:F,2,FALSE))</f>
        <v>1</v>
      </c>
      <c r="Q379" s="18">
        <f>Table1[[#This Row],[Ranking.Points]]*Table1[[#This Row],[Mulitplier]]*Table1[[#This Row],[NI.Mult]]</f>
        <v>14</v>
      </c>
    </row>
    <row r="380" spans="1:17" x14ac:dyDescent="0.25">
      <c r="A380" s="19" t="s">
        <v>167</v>
      </c>
      <c r="B380" s="19" t="s">
        <v>151</v>
      </c>
      <c r="C380" s="20">
        <v>9</v>
      </c>
      <c r="D380" s="12">
        <f>COUNTIFS(E:E,Table1[[#This Row],[EventDate]],G:G,Table1[[#This Row],[EventName]],H:H,Table1[[#This Row],[Category]],I:I,Table1[[#This Row],[Weapon]],J:J,Table1[[#This Row],[Gender]])</f>
        <v>9</v>
      </c>
      <c r="E380" s="22">
        <v>44451</v>
      </c>
      <c r="F380" s="23" t="s">
        <v>385</v>
      </c>
      <c r="G380" s="10" t="s">
        <v>392</v>
      </c>
      <c r="H380" s="19" t="s">
        <v>323</v>
      </c>
      <c r="I380" s="19" t="s">
        <v>286</v>
      </c>
      <c r="J380" s="15" t="str">
        <f>VLOOKUP(Table1[[#This Row],[LastName]]&amp;"."&amp;Table1[[#This Row],[FirstName]],Fencers!C:H,6,FALSE)</f>
        <v>Men</v>
      </c>
      <c r="K380" s="24" t="str">
        <f>VLOOKUP(Table1[[#This Row],[LastName]]&amp;"."&amp;Table1[[#This Row],[FirstName]],Fencers!C:G,4,FALSE)</f>
        <v>ASC</v>
      </c>
      <c r="L380" s="28" t="s">
        <v>399</v>
      </c>
      <c r="M380" s="12">
        <f>COUNTIFS(A:A,Table1[[#This Row],[LastName]],B:B,Table1[[#This Row],[FirstName]],F:F,"S",H:H,Table1[[#This Row],[Category]],I:I,Table1[[#This Row],[Weapon]])</f>
        <v>2</v>
      </c>
      <c r="N380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80" s="17">
        <f>IF(Table1[[#This Row],[Rank]]="Cancelled",1,IF(Table1[[#This Row],[Rank]]&gt;64,0,IF(L380=0,VLOOKUP(C380,'Ranking Values'!A:C,2,FALSE),VLOOKUP(C380,'Ranking Values'!A:C,3,FALSE))))</f>
        <v>8</v>
      </c>
      <c r="P380" s="17">
        <f>IF(OR(Table1[[#This Row],[Rank]]="Cancelled",Table1[[#This Row],[Rank]]&gt;64),1,VLOOKUP(Table1[[#This Row],[GenderCount]],'Ranking Values'!E:F,2,FALSE))</f>
        <v>1</v>
      </c>
      <c r="Q380" s="18">
        <f>Table1[[#This Row],[Ranking.Points]]*Table1[[#This Row],[Mulitplier]]*Table1[[#This Row],[NI.Mult]]</f>
        <v>8</v>
      </c>
    </row>
    <row r="381" spans="1:17" x14ac:dyDescent="0.25">
      <c r="A381" s="19" t="s">
        <v>61</v>
      </c>
      <c r="B381" s="19" t="s">
        <v>64</v>
      </c>
      <c r="C381" s="20">
        <v>1</v>
      </c>
      <c r="D381" s="12">
        <f>COUNTIFS(E:E,Table1[[#This Row],[EventDate]],G:G,Table1[[#This Row],[EventName]],H:H,Table1[[#This Row],[Category]],I:I,Table1[[#This Row],[Weapon]],J:J,Table1[[#This Row],[Gender]])</f>
        <v>6</v>
      </c>
      <c r="E381" s="22">
        <v>44451</v>
      </c>
      <c r="F381" s="23" t="s">
        <v>385</v>
      </c>
      <c r="G381" s="10" t="s">
        <v>392</v>
      </c>
      <c r="H381" s="19" t="s">
        <v>323</v>
      </c>
      <c r="I381" s="19" t="s">
        <v>286</v>
      </c>
      <c r="J381" s="15" t="str">
        <f>VLOOKUP(Table1[[#This Row],[LastName]]&amp;"."&amp;Table1[[#This Row],[FirstName]],Fencers!C:H,6,FALSE)</f>
        <v>Women</v>
      </c>
      <c r="K381" s="24" t="str">
        <f>VLOOKUP(Table1[[#This Row],[LastName]]&amp;"."&amp;Table1[[#This Row],[FirstName]],Fencers!C:G,4,FALSE)</f>
        <v>CSFC</v>
      </c>
      <c r="L381" s="28" t="s">
        <v>399</v>
      </c>
      <c r="M381" s="12">
        <f>COUNTIFS(A:A,Table1[[#This Row],[LastName]],B:B,Table1[[#This Row],[FirstName]],F:F,"S",H:H,Table1[[#This Row],[Category]],I:I,Table1[[#This Row],[Weapon]])</f>
        <v>3</v>
      </c>
      <c r="N381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81" s="17">
        <f>IF(Table1[[#This Row],[Rank]]="Cancelled",1,IF(Table1[[#This Row],[Rank]]&gt;64,0,IF(L381=0,VLOOKUP(C381,'Ranking Values'!A:C,2,FALSE),VLOOKUP(C381,'Ranking Values'!A:C,3,FALSE))))</f>
        <v>32</v>
      </c>
      <c r="P381" s="17">
        <f>IF(OR(Table1[[#This Row],[Rank]]="Cancelled",Table1[[#This Row],[Rank]]&gt;64),1,VLOOKUP(Table1[[#This Row],[GenderCount]],'Ranking Values'!E:F,2,FALSE))</f>
        <v>1</v>
      </c>
      <c r="Q381" s="18">
        <f>Table1[[#This Row],[Ranking.Points]]*Table1[[#This Row],[Mulitplier]]*Table1[[#This Row],[NI.Mult]]</f>
        <v>32</v>
      </c>
    </row>
    <row r="382" spans="1:17" x14ac:dyDescent="0.25">
      <c r="A382" s="19" t="s">
        <v>181</v>
      </c>
      <c r="B382" s="19" t="s">
        <v>182</v>
      </c>
      <c r="C382" s="20">
        <v>2</v>
      </c>
      <c r="D382" s="12">
        <f>COUNTIFS(E:E,Table1[[#This Row],[EventDate]],G:G,Table1[[#This Row],[EventName]],H:H,Table1[[#This Row],[Category]],I:I,Table1[[#This Row],[Weapon]],J:J,Table1[[#This Row],[Gender]])</f>
        <v>6</v>
      </c>
      <c r="E382" s="22">
        <v>44451</v>
      </c>
      <c r="F382" s="23" t="s">
        <v>385</v>
      </c>
      <c r="G382" s="10" t="s">
        <v>392</v>
      </c>
      <c r="H382" s="19" t="s">
        <v>323</v>
      </c>
      <c r="I382" s="19" t="s">
        <v>286</v>
      </c>
      <c r="J382" s="15" t="str">
        <f>VLOOKUP(Table1[[#This Row],[LastName]]&amp;"."&amp;Table1[[#This Row],[FirstName]],Fencers!C:H,6,FALSE)</f>
        <v>Women</v>
      </c>
      <c r="K382" s="24" t="str">
        <f>VLOOKUP(Table1[[#This Row],[LastName]]&amp;"."&amp;Table1[[#This Row],[FirstName]],Fencers!C:G,4,FALSE)</f>
        <v>CSFC</v>
      </c>
      <c r="L382" s="28" t="s">
        <v>399</v>
      </c>
      <c r="M382" s="12">
        <f>COUNTIFS(A:A,Table1[[#This Row],[LastName]],B:B,Table1[[#This Row],[FirstName]],F:F,"S",H:H,Table1[[#This Row],[Category]],I:I,Table1[[#This Row],[Weapon]])</f>
        <v>4</v>
      </c>
      <c r="N382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82" s="17">
        <f>IF(Table1[[#This Row],[Rank]]="Cancelled",1,IF(Table1[[#This Row],[Rank]]&gt;64,0,IF(L382=0,VLOOKUP(C382,'Ranking Values'!A:C,2,FALSE),VLOOKUP(C382,'Ranking Values'!A:C,3,FALSE))))</f>
        <v>26</v>
      </c>
      <c r="P382" s="17">
        <f>IF(OR(Table1[[#This Row],[Rank]]="Cancelled",Table1[[#This Row],[Rank]]&gt;64),1,VLOOKUP(Table1[[#This Row],[GenderCount]],'Ranking Values'!E:F,2,FALSE))</f>
        <v>1</v>
      </c>
      <c r="Q382" s="18">
        <f>Table1[[#This Row],[Ranking.Points]]*Table1[[#This Row],[Mulitplier]]*Table1[[#This Row],[NI.Mult]]</f>
        <v>26</v>
      </c>
    </row>
    <row r="383" spans="1:17" x14ac:dyDescent="0.25">
      <c r="A383" s="19" t="s">
        <v>123</v>
      </c>
      <c r="B383" s="19" t="s">
        <v>136</v>
      </c>
      <c r="C383" s="20">
        <v>3</v>
      </c>
      <c r="D383" s="12">
        <f>COUNTIFS(E:E,Table1[[#This Row],[EventDate]],G:G,Table1[[#This Row],[EventName]],H:H,Table1[[#This Row],[Category]],I:I,Table1[[#This Row],[Weapon]],J:J,Table1[[#This Row],[Gender]])</f>
        <v>6</v>
      </c>
      <c r="E383" s="22">
        <v>44451</v>
      </c>
      <c r="F383" s="23" t="s">
        <v>385</v>
      </c>
      <c r="G383" s="10" t="s">
        <v>392</v>
      </c>
      <c r="H383" s="19" t="s">
        <v>323</v>
      </c>
      <c r="I383" s="19" t="s">
        <v>286</v>
      </c>
      <c r="J383" s="15" t="str">
        <f>VLOOKUP(Table1[[#This Row],[LastName]]&amp;"."&amp;Table1[[#This Row],[FirstName]],Fencers!C:H,6,FALSE)</f>
        <v>Women</v>
      </c>
      <c r="K383" s="24" t="str">
        <f>VLOOKUP(Table1[[#This Row],[LastName]]&amp;"."&amp;Table1[[#This Row],[FirstName]],Fencers!C:G,4,FALSE)</f>
        <v>CSFC</v>
      </c>
      <c r="L383" s="28" t="s">
        <v>399</v>
      </c>
      <c r="M383" s="12">
        <f>COUNTIFS(A:A,Table1[[#This Row],[LastName]],B:B,Table1[[#This Row],[FirstName]],F:F,"S",H:H,Table1[[#This Row],[Category]],I:I,Table1[[#This Row],[Weapon]])</f>
        <v>4</v>
      </c>
      <c r="N383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83" s="17">
        <f>IF(Table1[[#This Row],[Rank]]="Cancelled",1,IF(Table1[[#This Row],[Rank]]&gt;64,0,IF(L383=0,VLOOKUP(C383,'Ranking Values'!A:C,2,FALSE),VLOOKUP(C383,'Ranking Values'!A:C,3,FALSE))))</f>
        <v>20</v>
      </c>
      <c r="P383" s="17">
        <f>IF(OR(Table1[[#This Row],[Rank]]="Cancelled",Table1[[#This Row],[Rank]]&gt;64),1,VLOOKUP(Table1[[#This Row],[GenderCount]],'Ranking Values'!E:F,2,FALSE))</f>
        <v>1</v>
      </c>
      <c r="Q383" s="18">
        <f>Table1[[#This Row],[Ranking.Points]]*Table1[[#This Row],[Mulitplier]]*Table1[[#This Row],[NI.Mult]]</f>
        <v>20</v>
      </c>
    </row>
    <row r="384" spans="1:17" x14ac:dyDescent="0.25">
      <c r="A384" s="19" t="s">
        <v>97</v>
      </c>
      <c r="B384" s="19" t="s">
        <v>101</v>
      </c>
      <c r="C384" s="20">
        <v>3</v>
      </c>
      <c r="D384" s="12">
        <f>COUNTIFS(E:E,Table1[[#This Row],[EventDate]],G:G,Table1[[#This Row],[EventName]],H:H,Table1[[#This Row],[Category]],I:I,Table1[[#This Row],[Weapon]],J:J,Table1[[#This Row],[Gender]])</f>
        <v>6</v>
      </c>
      <c r="E384" s="22">
        <v>44451</v>
      </c>
      <c r="F384" s="23" t="s">
        <v>385</v>
      </c>
      <c r="G384" s="10" t="s">
        <v>392</v>
      </c>
      <c r="H384" s="19" t="s">
        <v>323</v>
      </c>
      <c r="I384" s="19" t="s">
        <v>286</v>
      </c>
      <c r="J384" s="15" t="str">
        <f>VLOOKUP(Table1[[#This Row],[LastName]]&amp;"."&amp;Table1[[#This Row],[FirstName]],Fencers!C:H,6,FALSE)</f>
        <v>Women</v>
      </c>
      <c r="K384" s="24" t="str">
        <f>VLOOKUP(Table1[[#This Row],[LastName]]&amp;"."&amp;Table1[[#This Row],[FirstName]],Fencers!C:G,4,FALSE)</f>
        <v>AHFC</v>
      </c>
      <c r="L384" s="28" t="s">
        <v>399</v>
      </c>
      <c r="M384" s="12">
        <f>COUNTIFS(A:A,Table1[[#This Row],[LastName]],B:B,Table1[[#This Row],[FirstName]],F:F,"S",H:H,Table1[[#This Row],[Category]],I:I,Table1[[#This Row],[Weapon]])</f>
        <v>4</v>
      </c>
      <c r="N384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84" s="17">
        <f>IF(Table1[[#This Row],[Rank]]="Cancelled",1,IF(Table1[[#This Row],[Rank]]&gt;64,0,IF(L384=0,VLOOKUP(C384,'Ranking Values'!A:C,2,FALSE),VLOOKUP(C384,'Ranking Values'!A:C,3,FALSE))))</f>
        <v>20</v>
      </c>
      <c r="P384" s="17">
        <f>IF(OR(Table1[[#This Row],[Rank]]="Cancelled",Table1[[#This Row],[Rank]]&gt;64),1,VLOOKUP(Table1[[#This Row],[GenderCount]],'Ranking Values'!E:F,2,FALSE))</f>
        <v>1</v>
      </c>
      <c r="Q384" s="18">
        <f>Table1[[#This Row],[Ranking.Points]]*Table1[[#This Row],[Mulitplier]]*Table1[[#This Row],[NI.Mult]]</f>
        <v>20</v>
      </c>
    </row>
    <row r="385" spans="1:17" x14ac:dyDescent="0.25">
      <c r="A385" s="19" t="s">
        <v>125</v>
      </c>
      <c r="B385" s="19" t="s">
        <v>138</v>
      </c>
      <c r="C385" s="20">
        <v>5</v>
      </c>
      <c r="D385" s="12">
        <f>COUNTIFS(E:E,Table1[[#This Row],[EventDate]],G:G,Table1[[#This Row],[EventName]],H:H,Table1[[#This Row],[Category]],I:I,Table1[[#This Row],[Weapon]],J:J,Table1[[#This Row],[Gender]])</f>
        <v>6</v>
      </c>
      <c r="E385" s="22">
        <v>44451</v>
      </c>
      <c r="F385" s="23" t="s">
        <v>385</v>
      </c>
      <c r="G385" s="10" t="s">
        <v>392</v>
      </c>
      <c r="H385" s="19" t="s">
        <v>323</v>
      </c>
      <c r="I385" s="19" t="s">
        <v>286</v>
      </c>
      <c r="J385" s="15" t="str">
        <f>VLOOKUP(Table1[[#This Row],[LastName]]&amp;"."&amp;Table1[[#This Row],[FirstName]],Fencers!C:H,6,FALSE)</f>
        <v>Women</v>
      </c>
      <c r="K385" s="24" t="str">
        <f>VLOOKUP(Table1[[#This Row],[LastName]]&amp;"."&amp;Table1[[#This Row],[FirstName]],Fencers!C:G,4,FALSE)</f>
        <v>ASC</v>
      </c>
      <c r="L385" s="28" t="s">
        <v>399</v>
      </c>
      <c r="M385" s="12">
        <f>COUNTIFS(A:A,Table1[[#This Row],[LastName]],B:B,Table1[[#This Row],[FirstName]],F:F,"S",H:H,Table1[[#This Row],[Category]],I:I,Table1[[#This Row],[Weapon]])</f>
        <v>2</v>
      </c>
      <c r="N385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85" s="17">
        <f>IF(Table1[[#This Row],[Rank]]="Cancelled",1,IF(Table1[[#This Row],[Rank]]&gt;64,0,IF(L385=0,VLOOKUP(C385,'Ranking Values'!A:C,2,FALSE),VLOOKUP(C385,'Ranking Values'!A:C,3,FALSE))))</f>
        <v>14</v>
      </c>
      <c r="P385" s="17">
        <f>IF(OR(Table1[[#This Row],[Rank]]="Cancelled",Table1[[#This Row],[Rank]]&gt;64),1,VLOOKUP(Table1[[#This Row],[GenderCount]],'Ranking Values'!E:F,2,FALSE))</f>
        <v>1</v>
      </c>
      <c r="Q385" s="18">
        <f>Table1[[#This Row],[Ranking.Points]]*Table1[[#This Row],[Mulitplier]]*Table1[[#This Row],[NI.Mult]]</f>
        <v>14</v>
      </c>
    </row>
    <row r="386" spans="1:17" x14ac:dyDescent="0.25">
      <c r="A386" s="19" t="s">
        <v>375</v>
      </c>
      <c r="B386" s="19" t="s">
        <v>376</v>
      </c>
      <c r="C386" s="20">
        <v>6</v>
      </c>
      <c r="D386" s="12">
        <f>COUNTIFS(E:E,Table1[[#This Row],[EventDate]],G:G,Table1[[#This Row],[EventName]],H:H,Table1[[#This Row],[Category]],I:I,Table1[[#This Row],[Weapon]],J:J,Table1[[#This Row],[Gender]])</f>
        <v>6</v>
      </c>
      <c r="E386" s="22">
        <v>44451</v>
      </c>
      <c r="F386" s="23" t="s">
        <v>385</v>
      </c>
      <c r="G386" s="10" t="s">
        <v>392</v>
      </c>
      <c r="H386" s="19" t="s">
        <v>323</v>
      </c>
      <c r="I386" s="19" t="s">
        <v>286</v>
      </c>
      <c r="J386" s="15" t="str">
        <f>VLOOKUP(Table1[[#This Row],[LastName]]&amp;"."&amp;Table1[[#This Row],[FirstName]],Fencers!C:H,6,FALSE)</f>
        <v>Women</v>
      </c>
      <c r="K386" s="24" t="str">
        <f>VLOOKUP(Table1[[#This Row],[LastName]]&amp;"."&amp;Table1[[#This Row],[FirstName]],Fencers!C:G,4,FALSE)</f>
        <v>CSFC</v>
      </c>
      <c r="L386" s="28" t="s">
        <v>399</v>
      </c>
      <c r="M386" s="12">
        <f>COUNTIFS(A:A,Table1[[#This Row],[LastName]],B:B,Table1[[#This Row],[FirstName]],F:F,"S",H:H,Table1[[#This Row],[Category]],I:I,Table1[[#This Row],[Weapon]])</f>
        <v>3</v>
      </c>
      <c r="N386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86" s="17">
        <f>IF(Table1[[#This Row],[Rank]]="Cancelled",1,IF(Table1[[#This Row],[Rank]]&gt;64,0,IF(L386=0,VLOOKUP(C386,'Ranking Values'!A:C,2,FALSE),VLOOKUP(C386,'Ranking Values'!A:C,3,FALSE))))</f>
        <v>14</v>
      </c>
      <c r="P386" s="17">
        <f>IF(OR(Table1[[#This Row],[Rank]]="Cancelled",Table1[[#This Row],[Rank]]&gt;64),1,VLOOKUP(Table1[[#This Row],[GenderCount]],'Ranking Values'!E:F,2,FALSE))</f>
        <v>1</v>
      </c>
      <c r="Q386" s="18">
        <f>Table1[[#This Row],[Ranking.Points]]*Table1[[#This Row],[Mulitplier]]*Table1[[#This Row],[NI.Mult]]</f>
        <v>14</v>
      </c>
    </row>
    <row r="387" spans="1:17" x14ac:dyDescent="0.25">
      <c r="A387" s="19" t="s">
        <v>19</v>
      </c>
      <c r="B387" s="19" t="s">
        <v>32</v>
      </c>
      <c r="C387" s="20">
        <v>1</v>
      </c>
      <c r="D387" s="12">
        <f>COUNTIFS(E:E,Table1[[#This Row],[EventDate]],G:G,Table1[[#This Row],[EventName]],H:H,Table1[[#This Row],[Category]],I:I,Table1[[#This Row],[Weapon]],J:J,Table1[[#This Row],[Gender]])</f>
        <v>4</v>
      </c>
      <c r="E387" s="22">
        <v>44451</v>
      </c>
      <c r="F387" s="23" t="s">
        <v>385</v>
      </c>
      <c r="G387" s="10" t="s">
        <v>392</v>
      </c>
      <c r="H387" s="19" t="s">
        <v>321</v>
      </c>
      <c r="I387" s="19" t="s">
        <v>288</v>
      </c>
      <c r="J387" s="15" t="str">
        <f>VLOOKUP(Table1[[#This Row],[LastName]]&amp;"."&amp;Table1[[#This Row],[FirstName]],Fencers!C:H,6,FALSE)</f>
        <v>Men</v>
      </c>
      <c r="K387" s="24" t="str">
        <f>VLOOKUP(Table1[[#This Row],[LastName]]&amp;"."&amp;Table1[[#This Row],[FirstName]],Fencers!C:G,4,FALSE)</f>
        <v>ASC</v>
      </c>
      <c r="L387" s="28" t="s">
        <v>399</v>
      </c>
      <c r="M387" s="12">
        <f>COUNTIFS(A:A,Table1[[#This Row],[LastName]],B:B,Table1[[#This Row],[FirstName]],F:F,"S",H:H,Table1[[#This Row],[Category]],I:I,Table1[[#This Row],[Weapon]])</f>
        <v>3</v>
      </c>
      <c r="N387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87" s="17">
        <f>IF(Table1[[#This Row],[Rank]]="Cancelled",1,IF(Table1[[#This Row],[Rank]]&gt;64,0,IF(L387=0,VLOOKUP(C387,'Ranking Values'!A:C,2,FALSE),VLOOKUP(C387,'Ranking Values'!A:C,3,FALSE))))</f>
        <v>32</v>
      </c>
      <c r="P387" s="17">
        <f>IF(OR(Table1[[#This Row],[Rank]]="Cancelled",Table1[[#This Row],[Rank]]&gt;64),1,VLOOKUP(Table1[[#This Row],[GenderCount]],'Ranking Values'!E:F,2,FALSE))</f>
        <v>0.8</v>
      </c>
      <c r="Q387" s="18">
        <f>Table1[[#This Row],[Ranking.Points]]*Table1[[#This Row],[Mulitplier]]*Table1[[#This Row],[NI.Mult]]</f>
        <v>25.6</v>
      </c>
    </row>
    <row r="388" spans="1:17" x14ac:dyDescent="0.25">
      <c r="A388" s="19" t="s">
        <v>30</v>
      </c>
      <c r="B388" s="19" t="s">
        <v>89</v>
      </c>
      <c r="C388" s="20">
        <v>2</v>
      </c>
      <c r="D388" s="12">
        <f>COUNTIFS(E:E,Table1[[#This Row],[EventDate]],G:G,Table1[[#This Row],[EventName]],H:H,Table1[[#This Row],[Category]],I:I,Table1[[#This Row],[Weapon]],J:J,Table1[[#This Row],[Gender]])</f>
        <v>4</v>
      </c>
      <c r="E388" s="22">
        <v>44451</v>
      </c>
      <c r="F388" s="23" t="s">
        <v>385</v>
      </c>
      <c r="G388" s="10" t="s">
        <v>392</v>
      </c>
      <c r="H388" s="19" t="s">
        <v>321</v>
      </c>
      <c r="I388" s="19" t="s">
        <v>288</v>
      </c>
      <c r="J388" s="15" t="str">
        <f>VLOOKUP(Table1[[#This Row],[LastName]]&amp;"."&amp;Table1[[#This Row],[FirstName]],Fencers!C:H,6,FALSE)</f>
        <v>Men</v>
      </c>
      <c r="K388" s="24" t="str">
        <f>VLOOKUP(Table1[[#This Row],[LastName]]&amp;"."&amp;Table1[[#This Row],[FirstName]],Fencers!C:G,4,FALSE)</f>
        <v>AHFC</v>
      </c>
      <c r="L388" s="28" t="s">
        <v>399</v>
      </c>
      <c r="M388" s="12">
        <f>COUNTIFS(A:A,Table1[[#This Row],[LastName]],B:B,Table1[[#This Row],[FirstName]],F:F,"S",H:H,Table1[[#This Row],[Category]],I:I,Table1[[#This Row],[Weapon]])</f>
        <v>2</v>
      </c>
      <c r="N388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88" s="17">
        <f>IF(Table1[[#This Row],[Rank]]="Cancelled",1,IF(Table1[[#This Row],[Rank]]&gt;64,0,IF(L388=0,VLOOKUP(C388,'Ranking Values'!A:C,2,FALSE),VLOOKUP(C388,'Ranking Values'!A:C,3,FALSE))))</f>
        <v>26</v>
      </c>
      <c r="P388" s="17">
        <f>IF(OR(Table1[[#This Row],[Rank]]="Cancelled",Table1[[#This Row],[Rank]]&gt;64),1,VLOOKUP(Table1[[#This Row],[GenderCount]],'Ranking Values'!E:F,2,FALSE))</f>
        <v>0.8</v>
      </c>
      <c r="Q388" s="18">
        <f>Table1[[#This Row],[Ranking.Points]]*Table1[[#This Row],[Mulitplier]]*Table1[[#This Row],[NI.Mult]]</f>
        <v>20.8</v>
      </c>
    </row>
    <row r="389" spans="1:17" x14ac:dyDescent="0.25">
      <c r="A389" s="19" t="s">
        <v>377</v>
      </c>
      <c r="B389" s="19" t="s">
        <v>378</v>
      </c>
      <c r="C389" s="20">
        <v>3</v>
      </c>
      <c r="D389" s="12">
        <f>COUNTIFS(E:E,Table1[[#This Row],[EventDate]],G:G,Table1[[#This Row],[EventName]],H:H,Table1[[#This Row],[Category]],I:I,Table1[[#This Row],[Weapon]],J:J,Table1[[#This Row],[Gender]])</f>
        <v>4</v>
      </c>
      <c r="E389" s="22">
        <v>44451</v>
      </c>
      <c r="F389" s="23" t="s">
        <v>385</v>
      </c>
      <c r="G389" s="10" t="s">
        <v>392</v>
      </c>
      <c r="H389" s="19" t="s">
        <v>321</v>
      </c>
      <c r="I389" s="19" t="s">
        <v>288</v>
      </c>
      <c r="J389" s="15" t="str">
        <f>VLOOKUP(Table1[[#This Row],[LastName]]&amp;"."&amp;Table1[[#This Row],[FirstName]],Fencers!C:H,6,FALSE)</f>
        <v>Men</v>
      </c>
      <c r="K389" s="24" t="str">
        <f>VLOOKUP(Table1[[#This Row],[LastName]]&amp;"."&amp;Table1[[#This Row],[FirstName]],Fencers!C:G,4,FALSE)</f>
        <v>ASC</v>
      </c>
      <c r="L389" s="28" t="s">
        <v>399</v>
      </c>
      <c r="M389" s="12">
        <f>COUNTIFS(A:A,Table1[[#This Row],[LastName]],B:B,Table1[[#This Row],[FirstName]],F:F,"S",H:H,Table1[[#This Row],[Category]],I:I,Table1[[#This Row],[Weapon]])</f>
        <v>2</v>
      </c>
      <c r="N389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89" s="17">
        <f>IF(Table1[[#This Row],[Rank]]="Cancelled",1,IF(Table1[[#This Row],[Rank]]&gt;64,0,IF(L389=0,VLOOKUP(C389,'Ranking Values'!A:C,2,FALSE),VLOOKUP(C389,'Ranking Values'!A:C,3,FALSE))))</f>
        <v>20</v>
      </c>
      <c r="P389" s="17">
        <f>IF(OR(Table1[[#This Row],[Rank]]="Cancelled",Table1[[#This Row],[Rank]]&gt;64),1,VLOOKUP(Table1[[#This Row],[GenderCount]],'Ranking Values'!E:F,2,FALSE))</f>
        <v>0.8</v>
      </c>
      <c r="Q389" s="18">
        <f>Table1[[#This Row],[Ranking.Points]]*Table1[[#This Row],[Mulitplier]]*Table1[[#This Row],[NI.Mult]]</f>
        <v>16</v>
      </c>
    </row>
    <row r="390" spans="1:17" x14ac:dyDescent="0.25">
      <c r="A390" s="19" t="s">
        <v>126</v>
      </c>
      <c r="B390" s="19" t="s">
        <v>139</v>
      </c>
      <c r="C390" s="20">
        <v>3</v>
      </c>
      <c r="D390" s="12">
        <f>COUNTIFS(E:E,Table1[[#This Row],[EventDate]],G:G,Table1[[#This Row],[EventName]],H:H,Table1[[#This Row],[Category]],I:I,Table1[[#This Row],[Weapon]],J:J,Table1[[#This Row],[Gender]])</f>
        <v>4</v>
      </c>
      <c r="E390" s="22">
        <v>44451</v>
      </c>
      <c r="F390" s="23" t="s">
        <v>385</v>
      </c>
      <c r="G390" s="10" t="s">
        <v>392</v>
      </c>
      <c r="H390" s="19" t="s">
        <v>321</v>
      </c>
      <c r="I390" s="19" t="s">
        <v>288</v>
      </c>
      <c r="J390" s="15" t="str">
        <f>VLOOKUP(Table1[[#This Row],[LastName]]&amp;"."&amp;Table1[[#This Row],[FirstName]],Fencers!C:H,6,FALSE)</f>
        <v>Men</v>
      </c>
      <c r="K390" s="24" t="str">
        <f>VLOOKUP(Table1[[#This Row],[LastName]]&amp;"."&amp;Table1[[#This Row],[FirstName]],Fencers!C:G,4,FALSE)</f>
        <v>ASC</v>
      </c>
      <c r="L390" s="28" t="s">
        <v>399</v>
      </c>
      <c r="M390" s="12">
        <f>COUNTIFS(A:A,Table1[[#This Row],[LastName]],B:B,Table1[[#This Row],[FirstName]],F:F,"S",H:H,Table1[[#This Row],[Category]],I:I,Table1[[#This Row],[Weapon]])</f>
        <v>2</v>
      </c>
      <c r="N390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90" s="17">
        <f>IF(Table1[[#This Row],[Rank]]="Cancelled",1,IF(Table1[[#This Row],[Rank]]&gt;64,0,IF(L390=0,VLOOKUP(C390,'Ranking Values'!A:C,2,FALSE),VLOOKUP(C390,'Ranking Values'!A:C,3,FALSE))))</f>
        <v>20</v>
      </c>
      <c r="P390" s="17">
        <f>IF(OR(Table1[[#This Row],[Rank]]="Cancelled",Table1[[#This Row],[Rank]]&gt;64),1,VLOOKUP(Table1[[#This Row],[GenderCount]],'Ranking Values'!E:F,2,FALSE))</f>
        <v>0.8</v>
      </c>
      <c r="Q390" s="18">
        <f>Table1[[#This Row],[Ranking.Points]]*Table1[[#This Row],[Mulitplier]]*Table1[[#This Row],[NI.Mult]]</f>
        <v>16</v>
      </c>
    </row>
    <row r="391" spans="1:17" x14ac:dyDescent="0.25">
      <c r="A391" s="19" t="s">
        <v>30</v>
      </c>
      <c r="B391" s="19" t="s">
        <v>89</v>
      </c>
      <c r="C391" s="20">
        <v>1</v>
      </c>
      <c r="D391" s="12">
        <f>COUNTIFS(E:E,Table1[[#This Row],[EventDate]],G:G,Table1[[#This Row],[EventName]],H:H,Table1[[#This Row],[Category]],I:I,Table1[[#This Row],[Weapon]],J:J,Table1[[#This Row],[Gender]])</f>
        <v>2</v>
      </c>
      <c r="E391" s="22">
        <v>44451</v>
      </c>
      <c r="F391" s="23" t="s">
        <v>385</v>
      </c>
      <c r="G391" s="10" t="s">
        <v>392</v>
      </c>
      <c r="H391" s="19" t="s">
        <v>320</v>
      </c>
      <c r="I391" s="19" t="s">
        <v>288</v>
      </c>
      <c r="J391" s="15" t="str">
        <f>VLOOKUP(Table1[[#This Row],[LastName]]&amp;"."&amp;Table1[[#This Row],[FirstName]],Fencers!C:H,6,FALSE)</f>
        <v>Men</v>
      </c>
      <c r="K391" s="24" t="str">
        <f>VLOOKUP(Table1[[#This Row],[LastName]]&amp;"."&amp;Table1[[#This Row],[FirstName]],Fencers!C:G,4,FALSE)</f>
        <v>AHFC</v>
      </c>
      <c r="L391" s="28" t="s">
        <v>399</v>
      </c>
      <c r="M391" s="12">
        <f>COUNTIFS(A:A,Table1[[#This Row],[LastName]],B:B,Table1[[#This Row],[FirstName]],F:F,"S",H:H,Table1[[#This Row],[Category]],I:I,Table1[[#This Row],[Weapon]])</f>
        <v>2</v>
      </c>
      <c r="N391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91" s="17">
        <f>IF(Table1[[#This Row],[Rank]]="Cancelled",1,IF(Table1[[#This Row],[Rank]]&gt;64,0,IF(L391=0,VLOOKUP(C391,'Ranking Values'!A:C,2,FALSE),VLOOKUP(C391,'Ranking Values'!A:C,3,FALSE))))</f>
        <v>32</v>
      </c>
      <c r="P391" s="17">
        <f>IF(OR(Table1[[#This Row],[Rank]]="Cancelled",Table1[[#This Row],[Rank]]&gt;64),1,VLOOKUP(Table1[[#This Row],[GenderCount]],'Ranking Values'!E:F,2,FALSE))</f>
        <v>0.4</v>
      </c>
      <c r="Q391" s="18">
        <f>Table1[[#This Row],[Ranking.Points]]*Table1[[#This Row],[Mulitplier]]*Table1[[#This Row],[NI.Mult]]</f>
        <v>12.8</v>
      </c>
    </row>
    <row r="392" spans="1:17" x14ac:dyDescent="0.25">
      <c r="A392" s="19" t="s">
        <v>126</v>
      </c>
      <c r="B392" s="19" t="s">
        <v>139</v>
      </c>
      <c r="C392" s="20">
        <v>2</v>
      </c>
      <c r="D392" s="12">
        <f>COUNTIFS(E:E,Table1[[#This Row],[EventDate]],G:G,Table1[[#This Row],[EventName]],H:H,Table1[[#This Row],[Category]],I:I,Table1[[#This Row],[Weapon]],J:J,Table1[[#This Row],[Gender]])</f>
        <v>2</v>
      </c>
      <c r="E392" s="22">
        <v>44451</v>
      </c>
      <c r="F392" s="23" t="s">
        <v>385</v>
      </c>
      <c r="G392" s="10" t="s">
        <v>392</v>
      </c>
      <c r="H392" s="19" t="s">
        <v>320</v>
      </c>
      <c r="I392" s="19" t="s">
        <v>288</v>
      </c>
      <c r="J392" s="15" t="str">
        <f>VLOOKUP(Table1[[#This Row],[LastName]]&amp;"."&amp;Table1[[#This Row],[FirstName]],Fencers!C:H,6,FALSE)</f>
        <v>Men</v>
      </c>
      <c r="K392" s="24" t="str">
        <f>VLOOKUP(Table1[[#This Row],[LastName]]&amp;"."&amp;Table1[[#This Row],[FirstName]],Fencers!C:G,4,FALSE)</f>
        <v>ASC</v>
      </c>
      <c r="L392" s="28" t="s">
        <v>399</v>
      </c>
      <c r="M392" s="12">
        <f>COUNTIFS(A:A,Table1[[#This Row],[LastName]],B:B,Table1[[#This Row],[FirstName]],F:F,"S",H:H,Table1[[#This Row],[Category]],I:I,Table1[[#This Row],[Weapon]])</f>
        <v>2</v>
      </c>
      <c r="N392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92" s="17">
        <f>IF(Table1[[#This Row],[Rank]]="Cancelled",1,IF(Table1[[#This Row],[Rank]]&gt;64,0,IF(L392=0,VLOOKUP(C392,'Ranking Values'!A:C,2,FALSE),VLOOKUP(C392,'Ranking Values'!A:C,3,FALSE))))</f>
        <v>26</v>
      </c>
      <c r="P392" s="17">
        <f>IF(OR(Table1[[#This Row],[Rank]]="Cancelled",Table1[[#This Row],[Rank]]&gt;64),1,VLOOKUP(Table1[[#This Row],[GenderCount]],'Ranking Values'!E:F,2,FALSE))</f>
        <v>0.4</v>
      </c>
      <c r="Q392" s="18">
        <f>Table1[[#This Row],[Ranking.Points]]*Table1[[#This Row],[Mulitplier]]*Table1[[#This Row],[NI.Mult]]</f>
        <v>10.4</v>
      </c>
    </row>
    <row r="393" spans="1:17" x14ac:dyDescent="0.25">
      <c r="A393" s="19" t="s">
        <v>70</v>
      </c>
      <c r="B393" s="19" t="s">
        <v>71</v>
      </c>
      <c r="C393" s="20">
        <v>1</v>
      </c>
      <c r="D393" s="12">
        <f>COUNTIFS(E:E,Table1[[#This Row],[EventDate]],G:G,Table1[[#This Row],[EventName]],H:H,Table1[[#This Row],[Category]],I:I,Table1[[#This Row],[Weapon]],J:J,Table1[[#This Row],[Gender]])</f>
        <v>6</v>
      </c>
      <c r="E393" s="22">
        <v>44451</v>
      </c>
      <c r="F393" s="23" t="s">
        <v>385</v>
      </c>
      <c r="G393" s="10" t="s">
        <v>392</v>
      </c>
      <c r="H393" s="19" t="s">
        <v>323</v>
      </c>
      <c r="I393" s="19" t="s">
        <v>314</v>
      </c>
      <c r="J393" s="15" t="str">
        <f>VLOOKUP(Table1[[#This Row],[LastName]]&amp;"."&amp;Table1[[#This Row],[FirstName]],Fencers!C:H,6,FALSE)</f>
        <v>Men</v>
      </c>
      <c r="K393" s="24" t="str">
        <f>VLOOKUP(Table1[[#This Row],[LastName]]&amp;"."&amp;Table1[[#This Row],[FirstName]],Fencers!C:G,4,FALSE)</f>
        <v>AHFC</v>
      </c>
      <c r="L393" s="28" t="s">
        <v>399</v>
      </c>
      <c r="M393" s="12">
        <f>COUNTIFS(A:A,Table1[[#This Row],[LastName]],B:B,Table1[[#This Row],[FirstName]],F:F,"S",H:H,Table1[[#This Row],[Category]],I:I,Table1[[#This Row],[Weapon]])</f>
        <v>1</v>
      </c>
      <c r="N393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93" s="17">
        <f>IF(Table1[[#This Row],[Rank]]="Cancelled",1,IF(Table1[[#This Row],[Rank]]&gt;64,0,IF(L393=0,VLOOKUP(C393,'Ranking Values'!A:C,2,FALSE),VLOOKUP(C393,'Ranking Values'!A:C,3,FALSE))))</f>
        <v>32</v>
      </c>
      <c r="P393" s="17">
        <f>IF(OR(Table1[[#This Row],[Rank]]="Cancelled",Table1[[#This Row],[Rank]]&gt;64),1,VLOOKUP(Table1[[#This Row],[GenderCount]],'Ranking Values'!E:F,2,FALSE))</f>
        <v>1</v>
      </c>
      <c r="Q393" s="18">
        <f>Table1[[#This Row],[Ranking.Points]]*Table1[[#This Row],[Mulitplier]]*Table1[[#This Row],[NI.Mult]]</f>
        <v>32</v>
      </c>
    </row>
    <row r="394" spans="1:17" x14ac:dyDescent="0.25">
      <c r="A394" s="19" t="s">
        <v>369</v>
      </c>
      <c r="B394" s="19" t="s">
        <v>42</v>
      </c>
      <c r="C394" s="20">
        <v>2</v>
      </c>
      <c r="D394" s="12">
        <f>COUNTIFS(E:E,Table1[[#This Row],[EventDate]],G:G,Table1[[#This Row],[EventName]],H:H,Table1[[#This Row],[Category]],I:I,Table1[[#This Row],[Weapon]],J:J,Table1[[#This Row],[Gender]])</f>
        <v>6</v>
      </c>
      <c r="E394" s="22">
        <v>44451</v>
      </c>
      <c r="F394" s="23" t="s">
        <v>385</v>
      </c>
      <c r="G394" s="10" t="s">
        <v>392</v>
      </c>
      <c r="H394" s="19" t="s">
        <v>323</v>
      </c>
      <c r="I394" s="19" t="s">
        <v>314</v>
      </c>
      <c r="J394" s="15" t="str">
        <f>VLOOKUP(Table1[[#This Row],[LastName]]&amp;"."&amp;Table1[[#This Row],[FirstName]],Fencers!C:H,6,FALSE)</f>
        <v>Men</v>
      </c>
      <c r="K394" s="24" t="str">
        <f>VLOOKUP(Table1[[#This Row],[LastName]]&amp;"."&amp;Table1[[#This Row],[FirstName]],Fencers!C:G,4,FALSE)</f>
        <v>CSFC</v>
      </c>
      <c r="L394" s="28" t="s">
        <v>399</v>
      </c>
      <c r="M394" s="12">
        <f>COUNTIFS(A:A,Table1[[#This Row],[LastName]],B:B,Table1[[#This Row],[FirstName]],F:F,"S",H:H,Table1[[#This Row],[Category]],I:I,Table1[[#This Row],[Weapon]])</f>
        <v>1</v>
      </c>
      <c r="N394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94" s="17">
        <f>IF(Table1[[#This Row],[Rank]]="Cancelled",1,IF(Table1[[#This Row],[Rank]]&gt;64,0,IF(L394=0,VLOOKUP(C394,'Ranking Values'!A:C,2,FALSE),VLOOKUP(C394,'Ranking Values'!A:C,3,FALSE))))</f>
        <v>26</v>
      </c>
      <c r="P394" s="17">
        <f>IF(OR(Table1[[#This Row],[Rank]]="Cancelled",Table1[[#This Row],[Rank]]&gt;64),1,VLOOKUP(Table1[[#This Row],[GenderCount]],'Ranking Values'!E:F,2,FALSE))</f>
        <v>1</v>
      </c>
      <c r="Q394" s="18">
        <f>Table1[[#This Row],[Ranking.Points]]*Table1[[#This Row],[Mulitplier]]*Table1[[#This Row],[NI.Mult]]</f>
        <v>26</v>
      </c>
    </row>
    <row r="395" spans="1:17" x14ac:dyDescent="0.25">
      <c r="A395" s="19" t="s">
        <v>23</v>
      </c>
      <c r="B395" s="19" t="s">
        <v>38</v>
      </c>
      <c r="C395" s="20">
        <v>3</v>
      </c>
      <c r="D395" s="12">
        <f>COUNTIFS(E:E,Table1[[#This Row],[EventDate]],G:G,Table1[[#This Row],[EventName]],H:H,Table1[[#This Row],[Category]],I:I,Table1[[#This Row],[Weapon]],J:J,Table1[[#This Row],[Gender]])</f>
        <v>6</v>
      </c>
      <c r="E395" s="22">
        <v>44451</v>
      </c>
      <c r="F395" s="23" t="s">
        <v>385</v>
      </c>
      <c r="G395" s="10" t="s">
        <v>392</v>
      </c>
      <c r="H395" s="19" t="s">
        <v>323</v>
      </c>
      <c r="I395" s="19" t="s">
        <v>314</v>
      </c>
      <c r="J395" s="15" t="str">
        <f>VLOOKUP(Table1[[#This Row],[LastName]]&amp;"."&amp;Table1[[#This Row],[FirstName]],Fencers!C:H,6,FALSE)</f>
        <v>Men</v>
      </c>
      <c r="K395" s="24" t="str">
        <f>VLOOKUP(Table1[[#This Row],[LastName]]&amp;"."&amp;Table1[[#This Row],[FirstName]],Fencers!C:G,4,FALSE)</f>
        <v>CSFC</v>
      </c>
      <c r="L395" s="28" t="s">
        <v>399</v>
      </c>
      <c r="M395" s="12">
        <f>COUNTIFS(A:A,Table1[[#This Row],[LastName]],B:B,Table1[[#This Row],[FirstName]],F:F,"S",H:H,Table1[[#This Row],[Category]],I:I,Table1[[#This Row],[Weapon]])</f>
        <v>2</v>
      </c>
      <c r="N395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95" s="17">
        <f>IF(Table1[[#This Row],[Rank]]="Cancelled",1,IF(Table1[[#This Row],[Rank]]&gt;64,0,IF(L395=0,VLOOKUP(C395,'Ranking Values'!A:C,2,FALSE),VLOOKUP(C395,'Ranking Values'!A:C,3,FALSE))))</f>
        <v>20</v>
      </c>
      <c r="P395" s="17">
        <f>IF(OR(Table1[[#This Row],[Rank]]="Cancelled",Table1[[#This Row],[Rank]]&gt;64),1,VLOOKUP(Table1[[#This Row],[GenderCount]],'Ranking Values'!E:F,2,FALSE))</f>
        <v>1</v>
      </c>
      <c r="Q395" s="18">
        <f>Table1[[#This Row],[Ranking.Points]]*Table1[[#This Row],[Mulitplier]]*Table1[[#This Row],[NI.Mult]]</f>
        <v>20</v>
      </c>
    </row>
    <row r="396" spans="1:17" x14ac:dyDescent="0.25">
      <c r="A396" s="19" t="s">
        <v>307</v>
      </c>
      <c r="B396" s="19" t="s">
        <v>308</v>
      </c>
      <c r="C396" s="20">
        <v>3</v>
      </c>
      <c r="D396" s="12">
        <f>COUNTIFS(E:E,Table1[[#This Row],[EventDate]],G:G,Table1[[#This Row],[EventName]],H:H,Table1[[#This Row],[Category]],I:I,Table1[[#This Row],[Weapon]],J:J,Table1[[#This Row],[Gender]])</f>
        <v>1</v>
      </c>
      <c r="E396" s="22">
        <v>44451</v>
      </c>
      <c r="F396" s="23" t="s">
        <v>385</v>
      </c>
      <c r="G396" s="10" t="s">
        <v>392</v>
      </c>
      <c r="H396" s="19" t="s">
        <v>323</v>
      </c>
      <c r="I396" s="19" t="s">
        <v>314</v>
      </c>
      <c r="J396" s="15" t="str">
        <f>VLOOKUP(Table1[[#This Row],[LastName]]&amp;"."&amp;Table1[[#This Row],[FirstName]],Fencers!C:H,6,FALSE)</f>
        <v>Women</v>
      </c>
      <c r="K396" s="24" t="str">
        <f>VLOOKUP(Table1[[#This Row],[LastName]]&amp;"."&amp;Table1[[#This Row],[FirstName]],Fencers!C:G,4,FALSE)</f>
        <v>AUFeC</v>
      </c>
      <c r="L396" s="28" t="s">
        <v>399</v>
      </c>
      <c r="M396" s="12">
        <f>COUNTIFS(A:A,Table1[[#This Row],[LastName]],B:B,Table1[[#This Row],[FirstName]],F:F,"S",H:H,Table1[[#This Row],[Category]],I:I,Table1[[#This Row],[Weapon]])</f>
        <v>2</v>
      </c>
      <c r="N396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96" s="17">
        <f>IF(Table1[[#This Row],[Rank]]="Cancelled",1,IF(Table1[[#This Row],[Rank]]&gt;64,0,IF(L396=0,VLOOKUP(C396,'Ranking Values'!A:C,2,FALSE),VLOOKUP(C396,'Ranking Values'!A:C,3,FALSE))))</f>
        <v>20</v>
      </c>
      <c r="P396" s="17">
        <f>IF(OR(Table1[[#This Row],[Rank]]="Cancelled",Table1[[#This Row],[Rank]]&gt;64),1,VLOOKUP(Table1[[#This Row],[GenderCount]],'Ranking Values'!E:F,2,FALSE))</f>
        <v>0.2</v>
      </c>
      <c r="Q396" s="18">
        <f>Table1[[#This Row],[Ranking.Points]]*Table1[[#This Row],[Mulitplier]]*Table1[[#This Row],[NI.Mult]]</f>
        <v>4</v>
      </c>
    </row>
    <row r="397" spans="1:17" x14ac:dyDescent="0.25">
      <c r="A397" s="19" t="s">
        <v>76</v>
      </c>
      <c r="B397" s="19" t="s">
        <v>77</v>
      </c>
      <c r="C397" s="20">
        <v>5</v>
      </c>
      <c r="D397" s="12">
        <f>COUNTIFS(E:E,Table1[[#This Row],[EventDate]],G:G,Table1[[#This Row],[EventName]],H:H,Table1[[#This Row],[Category]],I:I,Table1[[#This Row],[Weapon]],J:J,Table1[[#This Row],[Gender]])</f>
        <v>6</v>
      </c>
      <c r="E397" s="22">
        <v>44451</v>
      </c>
      <c r="F397" s="23" t="s">
        <v>385</v>
      </c>
      <c r="G397" s="10" t="s">
        <v>392</v>
      </c>
      <c r="H397" s="19" t="s">
        <v>323</v>
      </c>
      <c r="I397" s="19" t="s">
        <v>314</v>
      </c>
      <c r="J397" s="15" t="str">
        <f>VLOOKUP(Table1[[#This Row],[LastName]]&amp;"."&amp;Table1[[#This Row],[FirstName]],Fencers!C:H,6,FALSE)</f>
        <v>Men</v>
      </c>
      <c r="K397" s="24" t="str">
        <f>VLOOKUP(Table1[[#This Row],[LastName]]&amp;"."&amp;Table1[[#This Row],[FirstName]],Fencers!C:G,4,FALSE)</f>
        <v>ASC</v>
      </c>
      <c r="L397" s="28" t="s">
        <v>399</v>
      </c>
      <c r="M397" s="12">
        <f>COUNTIFS(A:A,Table1[[#This Row],[LastName]],B:B,Table1[[#This Row],[FirstName]],F:F,"S",H:H,Table1[[#This Row],[Category]],I:I,Table1[[#This Row],[Weapon]])</f>
        <v>1</v>
      </c>
      <c r="N397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97" s="17">
        <f>IF(Table1[[#This Row],[Rank]]="Cancelled",1,IF(Table1[[#This Row],[Rank]]&gt;64,0,IF(L397=0,VLOOKUP(C397,'Ranking Values'!A:C,2,FALSE),VLOOKUP(C397,'Ranking Values'!A:C,3,FALSE))))</f>
        <v>14</v>
      </c>
      <c r="P397" s="17">
        <f>IF(OR(Table1[[#This Row],[Rank]]="Cancelled",Table1[[#This Row],[Rank]]&gt;64),1,VLOOKUP(Table1[[#This Row],[GenderCount]],'Ranking Values'!E:F,2,FALSE))</f>
        <v>1</v>
      </c>
      <c r="Q397" s="18">
        <f>Table1[[#This Row],[Ranking.Points]]*Table1[[#This Row],[Mulitplier]]*Table1[[#This Row],[NI.Mult]]</f>
        <v>14</v>
      </c>
    </row>
    <row r="398" spans="1:17" x14ac:dyDescent="0.25">
      <c r="A398" s="19" t="s">
        <v>23</v>
      </c>
      <c r="B398" s="19" t="s">
        <v>37</v>
      </c>
      <c r="C398" s="20">
        <v>6</v>
      </c>
      <c r="D398" s="12">
        <f>COUNTIFS(E:E,Table1[[#This Row],[EventDate]],G:G,Table1[[#This Row],[EventName]],H:H,Table1[[#This Row],[Category]],I:I,Table1[[#This Row],[Weapon]],J:J,Table1[[#This Row],[Gender]])</f>
        <v>6</v>
      </c>
      <c r="E398" s="22">
        <v>44451</v>
      </c>
      <c r="F398" s="23" t="s">
        <v>385</v>
      </c>
      <c r="G398" s="10" t="s">
        <v>392</v>
      </c>
      <c r="H398" s="19" t="s">
        <v>323</v>
      </c>
      <c r="I398" s="19" t="s">
        <v>314</v>
      </c>
      <c r="J398" s="15" t="str">
        <f>VLOOKUP(Table1[[#This Row],[LastName]]&amp;"."&amp;Table1[[#This Row],[FirstName]],Fencers!C:H,6,FALSE)</f>
        <v>Men</v>
      </c>
      <c r="K398" s="24" t="str">
        <f>VLOOKUP(Table1[[#This Row],[LastName]]&amp;"."&amp;Table1[[#This Row],[FirstName]],Fencers!C:G,4,FALSE)</f>
        <v>CSFC</v>
      </c>
      <c r="L398" s="28" t="s">
        <v>399</v>
      </c>
      <c r="M398" s="12">
        <f>COUNTIFS(A:A,Table1[[#This Row],[LastName]],B:B,Table1[[#This Row],[FirstName]],F:F,"S",H:H,Table1[[#This Row],[Category]],I:I,Table1[[#This Row],[Weapon]])</f>
        <v>1</v>
      </c>
      <c r="N398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98" s="17">
        <f>IF(Table1[[#This Row],[Rank]]="Cancelled",1,IF(Table1[[#This Row],[Rank]]&gt;64,0,IF(L398=0,VLOOKUP(C398,'Ranking Values'!A:C,2,FALSE),VLOOKUP(C398,'Ranking Values'!A:C,3,FALSE))))</f>
        <v>14</v>
      </c>
      <c r="P398" s="17">
        <f>IF(OR(Table1[[#This Row],[Rank]]="Cancelled",Table1[[#This Row],[Rank]]&gt;64),1,VLOOKUP(Table1[[#This Row],[GenderCount]],'Ranking Values'!E:F,2,FALSE))</f>
        <v>1</v>
      </c>
      <c r="Q398" s="18">
        <f>Table1[[#This Row],[Ranking.Points]]*Table1[[#This Row],[Mulitplier]]*Table1[[#This Row],[NI.Mult]]</f>
        <v>14</v>
      </c>
    </row>
    <row r="399" spans="1:17" x14ac:dyDescent="0.25">
      <c r="A399" s="19" t="s">
        <v>23</v>
      </c>
      <c r="B399" s="19" t="s">
        <v>113</v>
      </c>
      <c r="C399" s="20">
        <v>7</v>
      </c>
      <c r="D399" s="12">
        <f>COUNTIFS(E:E,Table1[[#This Row],[EventDate]],G:G,Table1[[#This Row],[EventName]],H:H,Table1[[#This Row],[Category]],I:I,Table1[[#This Row],[Weapon]],J:J,Table1[[#This Row],[Gender]])</f>
        <v>6</v>
      </c>
      <c r="E399" s="22">
        <v>44451</v>
      </c>
      <c r="F399" s="23" t="s">
        <v>385</v>
      </c>
      <c r="G399" s="10" t="s">
        <v>392</v>
      </c>
      <c r="H399" s="19" t="s">
        <v>323</v>
      </c>
      <c r="I399" s="19" t="s">
        <v>314</v>
      </c>
      <c r="J399" s="15" t="str">
        <f>VLOOKUP(Table1[[#This Row],[LastName]]&amp;"."&amp;Table1[[#This Row],[FirstName]],Fencers!C:H,6,FALSE)</f>
        <v>Men</v>
      </c>
      <c r="K399" s="24" t="str">
        <f>VLOOKUP(Table1[[#This Row],[LastName]]&amp;"."&amp;Table1[[#This Row],[FirstName]],Fencers!C:G,4,FALSE)</f>
        <v>CSFC</v>
      </c>
      <c r="L399" s="28" t="s">
        <v>399</v>
      </c>
      <c r="M399" s="12">
        <f>COUNTIFS(A:A,Table1[[#This Row],[LastName]],B:B,Table1[[#This Row],[FirstName]],F:F,"S",H:H,Table1[[#This Row],[Category]],I:I,Table1[[#This Row],[Weapon]])</f>
        <v>2</v>
      </c>
      <c r="N399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99" s="17">
        <f>IF(Table1[[#This Row],[Rank]]="Cancelled",1,IF(Table1[[#This Row],[Rank]]&gt;64,0,IF(L399=0,VLOOKUP(C399,'Ranking Values'!A:C,2,FALSE),VLOOKUP(C399,'Ranking Values'!A:C,3,FALSE))))</f>
        <v>14</v>
      </c>
      <c r="P399" s="17">
        <f>IF(OR(Table1[[#This Row],[Rank]]="Cancelled",Table1[[#This Row],[Rank]]&gt;64),1,VLOOKUP(Table1[[#This Row],[GenderCount]],'Ranking Values'!E:F,2,FALSE))</f>
        <v>1</v>
      </c>
      <c r="Q399" s="18">
        <f>Table1[[#This Row],[Ranking.Points]]*Table1[[#This Row],[Mulitplier]]*Table1[[#This Row],[NI.Mult]]</f>
        <v>14</v>
      </c>
    </row>
    <row r="400" spans="1:17" x14ac:dyDescent="0.25">
      <c r="A400" s="19" t="s">
        <v>23</v>
      </c>
      <c r="B400" s="19" t="s">
        <v>38</v>
      </c>
      <c r="C400" s="20" t="s">
        <v>17</v>
      </c>
      <c r="D400" s="12">
        <f>COUNTIFS(E:E,Table1[[#This Row],[EventDate]],G:G,Table1[[#This Row],[EventName]],H:H,Table1[[#This Row],[Category]],I:I,Table1[[#This Row],[Weapon]],J:J,Table1[[#This Row],[Gender]])</f>
        <v>2</v>
      </c>
      <c r="E400" s="22">
        <v>44451</v>
      </c>
      <c r="F400" s="23" t="s">
        <v>385</v>
      </c>
      <c r="G400" s="10" t="s">
        <v>392</v>
      </c>
      <c r="H400" s="19" t="s">
        <v>321</v>
      </c>
      <c r="I400" s="19" t="s">
        <v>314</v>
      </c>
      <c r="J400" s="15" t="str">
        <f>VLOOKUP(Table1[[#This Row],[LastName]]&amp;"."&amp;Table1[[#This Row],[FirstName]],Fencers!C:H,6,FALSE)</f>
        <v>Men</v>
      </c>
      <c r="K400" s="24" t="str">
        <f>VLOOKUP(Table1[[#This Row],[LastName]]&amp;"."&amp;Table1[[#This Row],[FirstName]],Fencers!C:G,4,FALSE)</f>
        <v>CSFC</v>
      </c>
      <c r="L400" s="28" t="s">
        <v>399</v>
      </c>
      <c r="M400" s="12">
        <f>COUNTIFS(A:A,Table1[[#This Row],[LastName]],B:B,Table1[[#This Row],[FirstName]],F:F,"S",H:H,Table1[[#This Row],[Category]],I:I,Table1[[#This Row],[Weapon]])</f>
        <v>2</v>
      </c>
      <c r="N400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00" s="17">
        <f>IF(Table1[[#This Row],[Rank]]="Cancelled",1,IF(Table1[[#This Row],[Rank]]&gt;64,0,IF(L400=0,VLOOKUP(C400,'Ranking Values'!A:C,2,FALSE),VLOOKUP(C400,'Ranking Values'!A:C,3,FALSE))))</f>
        <v>1</v>
      </c>
      <c r="P400" s="17">
        <f>IF(OR(Table1[[#This Row],[Rank]]="Cancelled",Table1[[#This Row],[Rank]]&gt;64),1,VLOOKUP(Table1[[#This Row],[GenderCount]],'Ranking Values'!E:F,2,FALSE))</f>
        <v>1</v>
      </c>
      <c r="Q400" s="18">
        <f>Table1[[#This Row],[Ranking.Points]]*Table1[[#This Row],[Mulitplier]]*Table1[[#This Row],[NI.Mult]]</f>
        <v>1</v>
      </c>
    </row>
    <row r="401" spans="1:17" x14ac:dyDescent="0.25">
      <c r="A401" s="19" t="s">
        <v>369</v>
      </c>
      <c r="B401" s="19" t="s">
        <v>42</v>
      </c>
      <c r="C401" s="20" t="s">
        <v>17</v>
      </c>
      <c r="D401" s="12">
        <f>COUNTIFS(E:E,Table1[[#This Row],[EventDate]],G:G,Table1[[#This Row],[EventName]],H:H,Table1[[#This Row],[Category]],I:I,Table1[[#This Row],[Weapon]],J:J,Table1[[#This Row],[Gender]])</f>
        <v>2</v>
      </c>
      <c r="E401" s="22">
        <v>44451</v>
      </c>
      <c r="F401" s="23" t="s">
        <v>385</v>
      </c>
      <c r="G401" s="10" t="s">
        <v>392</v>
      </c>
      <c r="H401" s="19" t="s">
        <v>321</v>
      </c>
      <c r="I401" s="19" t="s">
        <v>314</v>
      </c>
      <c r="J401" s="15" t="str">
        <f>VLOOKUP(Table1[[#This Row],[LastName]]&amp;"."&amp;Table1[[#This Row],[FirstName]],Fencers!C:H,6,FALSE)</f>
        <v>Men</v>
      </c>
      <c r="K401" s="24" t="str">
        <f>VLOOKUP(Table1[[#This Row],[LastName]]&amp;"."&amp;Table1[[#This Row],[FirstName]],Fencers!C:G,4,FALSE)</f>
        <v>CSFC</v>
      </c>
      <c r="L401" s="28" t="s">
        <v>399</v>
      </c>
      <c r="M401" s="12">
        <f>COUNTIFS(A:A,Table1[[#This Row],[LastName]],B:B,Table1[[#This Row],[FirstName]],F:F,"S",H:H,Table1[[#This Row],[Category]],I:I,Table1[[#This Row],[Weapon]])</f>
        <v>2</v>
      </c>
      <c r="N401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01" s="17">
        <f>IF(Table1[[#This Row],[Rank]]="Cancelled",1,IF(Table1[[#This Row],[Rank]]&gt;64,0,IF(L401=0,VLOOKUP(C401,'Ranking Values'!A:C,2,FALSE),VLOOKUP(C401,'Ranking Values'!A:C,3,FALSE))))</f>
        <v>1</v>
      </c>
      <c r="P401" s="17">
        <f>IF(OR(Table1[[#This Row],[Rank]]="Cancelled",Table1[[#This Row],[Rank]]&gt;64),1,VLOOKUP(Table1[[#This Row],[GenderCount]],'Ranking Values'!E:F,2,FALSE))</f>
        <v>1</v>
      </c>
      <c r="Q401" s="18">
        <f>Table1[[#This Row],[Ranking.Points]]*Table1[[#This Row],[Mulitplier]]*Table1[[#This Row],[NI.Mult]]</f>
        <v>1</v>
      </c>
    </row>
    <row r="402" spans="1:17" x14ac:dyDescent="0.25">
      <c r="A402" s="19" t="s">
        <v>369</v>
      </c>
      <c r="B402" s="19" t="s">
        <v>42</v>
      </c>
      <c r="C402" s="20" t="s">
        <v>17</v>
      </c>
      <c r="D402" s="12">
        <f>COUNTIFS(E:E,Table1[[#This Row],[EventDate]],G:G,Table1[[#This Row],[EventName]],H:H,Table1[[#This Row],[Category]],I:I,Table1[[#This Row],[Weapon]],J:J,Table1[[#This Row],[Gender]])</f>
        <v>1</v>
      </c>
      <c r="E402" s="22">
        <v>44451</v>
      </c>
      <c r="F402" s="23" t="s">
        <v>385</v>
      </c>
      <c r="G402" s="10" t="s">
        <v>392</v>
      </c>
      <c r="H402" s="19" t="s">
        <v>320</v>
      </c>
      <c r="I402" s="19" t="s">
        <v>314</v>
      </c>
      <c r="J402" s="15" t="str">
        <f>VLOOKUP(Table1[[#This Row],[LastName]]&amp;"."&amp;Table1[[#This Row],[FirstName]],Fencers!C:H,6,FALSE)</f>
        <v>Men</v>
      </c>
      <c r="K402" s="24" t="str">
        <f>VLOOKUP(Table1[[#This Row],[LastName]]&amp;"."&amp;Table1[[#This Row],[FirstName]],Fencers!C:G,4,FALSE)</f>
        <v>CSFC</v>
      </c>
      <c r="L402" s="28" t="s">
        <v>399</v>
      </c>
      <c r="M402" s="12">
        <f>COUNTIFS(A:A,Table1[[#This Row],[LastName]],B:B,Table1[[#This Row],[FirstName]],F:F,"S",H:H,Table1[[#This Row],[Category]],I:I,Table1[[#This Row],[Weapon]])</f>
        <v>2</v>
      </c>
      <c r="N402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02" s="17">
        <f>IF(Table1[[#This Row],[Rank]]="Cancelled",1,IF(Table1[[#This Row],[Rank]]&gt;64,0,IF(L402=0,VLOOKUP(C402,'Ranking Values'!A:C,2,FALSE),VLOOKUP(C402,'Ranking Values'!A:C,3,FALSE))))</f>
        <v>1</v>
      </c>
      <c r="P402" s="17">
        <f>IF(OR(Table1[[#This Row],[Rank]]="Cancelled",Table1[[#This Row],[Rank]]&gt;64),1,VLOOKUP(Table1[[#This Row],[GenderCount]],'Ranking Values'!E:F,2,FALSE))</f>
        <v>1</v>
      </c>
      <c r="Q402" s="18">
        <f>Table1[[#This Row],[Ranking.Points]]*Table1[[#This Row],[Mulitplier]]*Table1[[#This Row],[NI.Mult]]</f>
        <v>1</v>
      </c>
    </row>
    <row r="403" spans="1:17" x14ac:dyDescent="0.25">
      <c r="A403" s="19" t="s">
        <v>19</v>
      </c>
      <c r="B403" s="19" t="s">
        <v>32</v>
      </c>
      <c r="C403" s="20">
        <v>1</v>
      </c>
      <c r="D403" s="12">
        <v>10</v>
      </c>
      <c r="E403" s="22">
        <v>44486</v>
      </c>
      <c r="F403" s="23" t="s">
        <v>385</v>
      </c>
      <c r="G403" s="10" t="s">
        <v>392</v>
      </c>
      <c r="H403" s="19" t="s">
        <v>306</v>
      </c>
      <c r="I403" s="19" t="s">
        <v>288</v>
      </c>
      <c r="J403" s="15" t="str">
        <f>VLOOKUP(Table1[[#This Row],[LastName]]&amp;"."&amp;Table1[[#This Row],[FirstName]],Fencers!C:H,6,FALSE)</f>
        <v>Men</v>
      </c>
      <c r="K403" s="24" t="str">
        <f>VLOOKUP(Table1[[#This Row],[LastName]]&amp;"."&amp;Table1[[#This Row],[FirstName]],Fencers!C:G,4,FALSE)</f>
        <v>ASC</v>
      </c>
      <c r="L403" s="28" t="s">
        <v>399</v>
      </c>
      <c r="M403" s="12">
        <f>COUNTIFS(A:A,Table1[[#This Row],[LastName]],B:B,Table1[[#This Row],[FirstName]],F:F,"S",H:H,Table1[[#This Row],[Category]],I:I,Table1[[#This Row],[Weapon]])</f>
        <v>5</v>
      </c>
      <c r="N403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03" s="17">
        <f>IF(Table1[[#This Row],[Rank]]="Cancelled",1,IF(Table1[[#This Row],[Rank]]&gt;64,0,IF(L403=0,VLOOKUP(C403,'Ranking Values'!A:C,2,FALSE),VLOOKUP(C403,'Ranking Values'!A:C,3,FALSE))))</f>
        <v>32</v>
      </c>
      <c r="P403" s="17">
        <f>IF(OR(Table1[[#This Row],[Rank]]="Cancelled",Table1[[#This Row],[Rank]]&gt;64),1,VLOOKUP(Table1[[#This Row],[GenderCount]],'Ranking Values'!E:F,2,FALSE))</f>
        <v>1</v>
      </c>
      <c r="Q403" s="18">
        <f>Table1[[#This Row],[Ranking.Points]]*Table1[[#This Row],[Mulitplier]]*Table1[[#This Row],[NI.Mult]]</f>
        <v>32</v>
      </c>
    </row>
    <row r="404" spans="1:17" x14ac:dyDescent="0.25">
      <c r="A404" s="19" t="s">
        <v>70</v>
      </c>
      <c r="B404" s="19" t="s">
        <v>71</v>
      </c>
      <c r="C404" s="20">
        <v>2</v>
      </c>
      <c r="D404" s="12">
        <v>10</v>
      </c>
      <c r="E404" s="22">
        <v>44486</v>
      </c>
      <c r="F404" s="23" t="s">
        <v>385</v>
      </c>
      <c r="G404" s="10" t="s">
        <v>392</v>
      </c>
      <c r="H404" s="19" t="s">
        <v>306</v>
      </c>
      <c r="I404" s="19" t="s">
        <v>288</v>
      </c>
      <c r="J404" s="15" t="str">
        <f>VLOOKUP(Table1[[#This Row],[LastName]]&amp;"."&amp;Table1[[#This Row],[FirstName]],Fencers!C:H,6,FALSE)</f>
        <v>Men</v>
      </c>
      <c r="K404" s="24" t="str">
        <f>VLOOKUP(Table1[[#This Row],[LastName]]&amp;"."&amp;Table1[[#This Row],[FirstName]],Fencers!C:G,4,FALSE)</f>
        <v>AHFC</v>
      </c>
      <c r="L404" s="28" t="s">
        <v>399</v>
      </c>
      <c r="M404" s="12">
        <f>COUNTIFS(A:A,Table1[[#This Row],[LastName]],B:B,Table1[[#This Row],[FirstName]],F:F,"S",H:H,Table1[[#This Row],[Category]],I:I,Table1[[#This Row],[Weapon]])</f>
        <v>4</v>
      </c>
      <c r="N404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04" s="17">
        <f>IF(Table1[[#This Row],[Rank]]="Cancelled",1,IF(Table1[[#This Row],[Rank]]&gt;64,0,IF(L404=0,VLOOKUP(C404,'Ranking Values'!A:C,2,FALSE),VLOOKUP(C404,'Ranking Values'!A:C,3,FALSE))))</f>
        <v>26</v>
      </c>
      <c r="P404" s="17">
        <f>IF(OR(Table1[[#This Row],[Rank]]="Cancelled",Table1[[#This Row],[Rank]]&gt;64),1,VLOOKUP(Table1[[#This Row],[GenderCount]],'Ranking Values'!E:F,2,FALSE))</f>
        <v>1</v>
      </c>
      <c r="Q404" s="18">
        <f>Table1[[#This Row],[Ranking.Points]]*Table1[[#This Row],[Mulitplier]]*Table1[[#This Row],[NI.Mult]]</f>
        <v>26</v>
      </c>
    </row>
    <row r="405" spans="1:17" x14ac:dyDescent="0.25">
      <c r="A405" s="19" t="s">
        <v>120</v>
      </c>
      <c r="B405" s="19" t="s">
        <v>133</v>
      </c>
      <c r="C405" s="20">
        <v>3</v>
      </c>
      <c r="D405" s="12">
        <v>10</v>
      </c>
      <c r="E405" s="22">
        <v>44486</v>
      </c>
      <c r="F405" s="23" t="s">
        <v>385</v>
      </c>
      <c r="G405" s="10" t="s">
        <v>392</v>
      </c>
      <c r="H405" s="19" t="s">
        <v>306</v>
      </c>
      <c r="I405" s="19" t="s">
        <v>288</v>
      </c>
      <c r="J405" s="21" t="s">
        <v>317</v>
      </c>
      <c r="K405" s="24" t="str">
        <f>VLOOKUP(Table1[[#This Row],[LastName]]&amp;"."&amp;Table1[[#This Row],[FirstName]],Fencers!C:G,4,FALSE)</f>
        <v>ASC</v>
      </c>
      <c r="L405" s="28" t="s">
        <v>399</v>
      </c>
      <c r="M405" s="12">
        <f>COUNTIFS(A:A,Table1[[#This Row],[LastName]],B:B,Table1[[#This Row],[FirstName]],F:F,"S",H:H,Table1[[#This Row],[Category]],I:I,Table1[[#This Row],[Weapon]])</f>
        <v>4</v>
      </c>
      <c r="N405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05" s="17">
        <f>IF(Table1[[#This Row],[Rank]]="Cancelled",1,IF(Table1[[#This Row],[Rank]]&gt;64,0,IF(L405=0,VLOOKUP(C405,'Ranking Values'!A:C,2,FALSE),VLOOKUP(C405,'Ranking Values'!A:C,3,FALSE))))</f>
        <v>20</v>
      </c>
      <c r="P405" s="17">
        <f>IF(OR(Table1[[#This Row],[Rank]]="Cancelled",Table1[[#This Row],[Rank]]&gt;64),1,VLOOKUP(Table1[[#This Row],[GenderCount]],'Ranking Values'!E:F,2,FALSE))</f>
        <v>1</v>
      </c>
      <c r="Q405" s="18">
        <f>Table1[[#This Row],[Ranking.Points]]*Table1[[#This Row],[Mulitplier]]*Table1[[#This Row],[NI.Mult]]</f>
        <v>20</v>
      </c>
    </row>
    <row r="406" spans="1:17" x14ac:dyDescent="0.25">
      <c r="A406" s="19" t="s">
        <v>310</v>
      </c>
      <c r="B406" s="19" t="s">
        <v>311</v>
      </c>
      <c r="C406" s="20">
        <v>3</v>
      </c>
      <c r="D406" s="12">
        <v>10</v>
      </c>
      <c r="E406" s="22">
        <v>44486</v>
      </c>
      <c r="F406" s="23" t="s">
        <v>385</v>
      </c>
      <c r="G406" s="10" t="s">
        <v>392</v>
      </c>
      <c r="H406" s="19" t="s">
        <v>306</v>
      </c>
      <c r="I406" s="19" t="s">
        <v>288</v>
      </c>
      <c r="J406" s="21" t="s">
        <v>317</v>
      </c>
      <c r="K406" s="24" t="str">
        <f>VLOOKUP(Table1[[#This Row],[LastName]]&amp;"."&amp;Table1[[#This Row],[FirstName]],Fencers!C:G,4,FALSE)</f>
        <v>ASC</v>
      </c>
      <c r="L406" s="28" t="s">
        <v>399</v>
      </c>
      <c r="M406" s="12">
        <f>COUNTIFS(A:A,Table1[[#This Row],[LastName]],B:B,Table1[[#This Row],[FirstName]],F:F,"S",H:H,Table1[[#This Row],[Category]],I:I,Table1[[#This Row],[Weapon]])</f>
        <v>3</v>
      </c>
      <c r="N406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06" s="17">
        <f>IF(Table1[[#This Row],[Rank]]="Cancelled",1,IF(Table1[[#This Row],[Rank]]&gt;64,0,IF(L406=0,VLOOKUP(C406,'Ranking Values'!A:C,2,FALSE),VLOOKUP(C406,'Ranking Values'!A:C,3,FALSE))))</f>
        <v>20</v>
      </c>
      <c r="P406" s="17">
        <f>IF(OR(Table1[[#This Row],[Rank]]="Cancelled",Table1[[#This Row],[Rank]]&gt;64),1,VLOOKUP(Table1[[#This Row],[GenderCount]],'Ranking Values'!E:F,2,FALSE))</f>
        <v>1</v>
      </c>
      <c r="Q406" s="18">
        <f>Table1[[#This Row],[Ranking.Points]]*Table1[[#This Row],[Mulitplier]]*Table1[[#This Row],[NI.Mult]]</f>
        <v>20</v>
      </c>
    </row>
    <row r="407" spans="1:17" x14ac:dyDescent="0.25">
      <c r="A407" s="19" t="s">
        <v>61</v>
      </c>
      <c r="B407" s="19" t="s">
        <v>63</v>
      </c>
      <c r="C407" s="20">
        <v>5</v>
      </c>
      <c r="D407" s="12">
        <v>10</v>
      </c>
      <c r="E407" s="22">
        <v>44486</v>
      </c>
      <c r="F407" s="23" t="s">
        <v>385</v>
      </c>
      <c r="G407" s="10" t="s">
        <v>392</v>
      </c>
      <c r="H407" s="19" t="s">
        <v>306</v>
      </c>
      <c r="I407" s="19" t="s">
        <v>288</v>
      </c>
      <c r="J407" s="21" t="s">
        <v>317</v>
      </c>
      <c r="K407" s="24" t="str">
        <f>VLOOKUP(Table1[[#This Row],[LastName]]&amp;"."&amp;Table1[[#This Row],[FirstName]],Fencers!C:G,4,FALSE)</f>
        <v>CSFC</v>
      </c>
      <c r="L407" s="28" t="s">
        <v>399</v>
      </c>
      <c r="M407" s="12">
        <f>COUNTIFS(A:A,Table1[[#This Row],[LastName]],B:B,Table1[[#This Row],[FirstName]],F:F,"S",H:H,Table1[[#This Row],[Category]],I:I,Table1[[#This Row],[Weapon]])</f>
        <v>6</v>
      </c>
      <c r="N407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07" s="17">
        <f>IF(Table1[[#This Row],[Rank]]="Cancelled",1,IF(Table1[[#This Row],[Rank]]&gt;64,0,IF(L407=0,VLOOKUP(C407,'Ranking Values'!A:C,2,FALSE),VLOOKUP(C407,'Ranking Values'!A:C,3,FALSE))))</f>
        <v>14</v>
      </c>
      <c r="P407" s="17">
        <f>IF(OR(Table1[[#This Row],[Rank]]="Cancelled",Table1[[#This Row],[Rank]]&gt;64),1,VLOOKUP(Table1[[#This Row],[GenderCount]],'Ranking Values'!E:F,2,FALSE))</f>
        <v>1</v>
      </c>
      <c r="Q407" s="18">
        <f>Table1[[#This Row],[Ranking.Points]]*Table1[[#This Row],[Mulitplier]]*Table1[[#This Row],[NI.Mult]]</f>
        <v>14</v>
      </c>
    </row>
    <row r="408" spans="1:17" x14ac:dyDescent="0.25">
      <c r="A408" s="19" t="s">
        <v>410</v>
      </c>
      <c r="B408" s="19" t="s">
        <v>411</v>
      </c>
      <c r="C408" s="20">
        <v>6</v>
      </c>
      <c r="D408" s="12">
        <v>10</v>
      </c>
      <c r="E408" s="22">
        <v>44486</v>
      </c>
      <c r="F408" s="23" t="s">
        <v>385</v>
      </c>
      <c r="G408" s="10" t="s">
        <v>392</v>
      </c>
      <c r="H408" s="19" t="s">
        <v>306</v>
      </c>
      <c r="I408" s="19" t="s">
        <v>288</v>
      </c>
      <c r="J408" s="21" t="s">
        <v>317</v>
      </c>
      <c r="K408" s="26" t="s">
        <v>313</v>
      </c>
      <c r="L408" s="28" t="s">
        <v>399</v>
      </c>
      <c r="M408" s="12">
        <f>COUNTIFS(A:A,Table1[[#This Row],[LastName]],B:B,Table1[[#This Row],[FirstName]],F:F,"S",H:H,Table1[[#This Row],[Category]],I:I,Table1[[#This Row],[Weapon]])</f>
        <v>1</v>
      </c>
      <c r="N408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08" s="17">
        <f>IF(Table1[[#This Row],[Rank]]="Cancelled",1,IF(Table1[[#This Row],[Rank]]&gt;64,0,IF(L408=0,VLOOKUP(C408,'Ranking Values'!A:C,2,FALSE),VLOOKUP(C408,'Ranking Values'!A:C,3,FALSE))))</f>
        <v>14</v>
      </c>
      <c r="P408" s="17">
        <f>IF(OR(Table1[[#This Row],[Rank]]="Cancelled",Table1[[#This Row],[Rank]]&gt;64),1,VLOOKUP(Table1[[#This Row],[GenderCount]],'Ranking Values'!E:F,2,FALSE))</f>
        <v>1</v>
      </c>
      <c r="Q408" s="18">
        <f>Table1[[#This Row],[Ranking.Points]]*Table1[[#This Row],[Mulitplier]]*Table1[[#This Row],[NI.Mult]]</f>
        <v>14</v>
      </c>
    </row>
    <row r="409" spans="1:17" x14ac:dyDescent="0.25">
      <c r="A409" s="19" t="s">
        <v>30</v>
      </c>
      <c r="B409" s="19" t="s">
        <v>45</v>
      </c>
      <c r="C409" s="20">
        <v>7</v>
      </c>
      <c r="D409" s="12">
        <v>10</v>
      </c>
      <c r="E409" s="22">
        <v>44486</v>
      </c>
      <c r="F409" s="23" t="s">
        <v>385</v>
      </c>
      <c r="G409" s="10" t="s">
        <v>392</v>
      </c>
      <c r="H409" s="19" t="s">
        <v>306</v>
      </c>
      <c r="I409" s="19" t="s">
        <v>288</v>
      </c>
      <c r="J409" s="21" t="s">
        <v>317</v>
      </c>
      <c r="K409" s="24" t="str">
        <f>VLOOKUP(Table1[[#This Row],[LastName]]&amp;"."&amp;Table1[[#This Row],[FirstName]],Fencers!C:G,4,FALSE)</f>
        <v>AHFC</v>
      </c>
      <c r="L409" s="28" t="s">
        <v>399</v>
      </c>
      <c r="M409" s="12">
        <f>COUNTIFS(A:A,Table1[[#This Row],[LastName]],B:B,Table1[[#This Row],[FirstName]],F:F,"S",H:H,Table1[[#This Row],[Category]],I:I,Table1[[#This Row],[Weapon]])</f>
        <v>5</v>
      </c>
      <c r="N409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09" s="17">
        <f>IF(Table1[[#This Row],[Rank]]="Cancelled",1,IF(Table1[[#This Row],[Rank]]&gt;64,0,IF(L409=0,VLOOKUP(C409,'Ranking Values'!A:C,2,FALSE),VLOOKUP(C409,'Ranking Values'!A:C,3,FALSE))))</f>
        <v>14</v>
      </c>
      <c r="P409" s="17">
        <f>IF(OR(Table1[[#This Row],[Rank]]="Cancelled",Table1[[#This Row],[Rank]]&gt;64),1,VLOOKUP(Table1[[#This Row],[GenderCount]],'Ranking Values'!E:F,2,FALSE))</f>
        <v>1</v>
      </c>
      <c r="Q409" s="18">
        <f>Table1[[#This Row],[Ranking.Points]]*Table1[[#This Row],[Mulitplier]]*Table1[[#This Row],[NI.Mult]]</f>
        <v>14</v>
      </c>
    </row>
    <row r="410" spans="1:17" x14ac:dyDescent="0.25">
      <c r="A410" s="19" t="s">
        <v>377</v>
      </c>
      <c r="B410" s="19" t="s">
        <v>378</v>
      </c>
      <c r="C410" s="20">
        <v>8</v>
      </c>
      <c r="D410" s="12">
        <v>10</v>
      </c>
      <c r="E410" s="22">
        <v>44486</v>
      </c>
      <c r="F410" s="23" t="s">
        <v>385</v>
      </c>
      <c r="G410" s="10" t="s">
        <v>392</v>
      </c>
      <c r="H410" s="19" t="s">
        <v>306</v>
      </c>
      <c r="I410" s="19" t="s">
        <v>288</v>
      </c>
      <c r="J410" s="21" t="s">
        <v>317</v>
      </c>
      <c r="K410" s="24" t="str">
        <f>VLOOKUP(Table1[[#This Row],[LastName]]&amp;"."&amp;Table1[[#This Row],[FirstName]],Fencers!C:G,4,FALSE)</f>
        <v>ASC</v>
      </c>
      <c r="L410" s="28" t="s">
        <v>399</v>
      </c>
      <c r="M410" s="12">
        <f>COUNTIFS(A:A,Table1[[#This Row],[LastName]],B:B,Table1[[#This Row],[FirstName]],F:F,"S",H:H,Table1[[#This Row],[Category]],I:I,Table1[[#This Row],[Weapon]])</f>
        <v>4</v>
      </c>
      <c r="N410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10" s="17">
        <f>IF(Table1[[#This Row],[Rank]]="Cancelled",1,IF(Table1[[#This Row],[Rank]]&gt;64,0,IF(L410=0,VLOOKUP(C410,'Ranking Values'!A:C,2,FALSE),VLOOKUP(C410,'Ranking Values'!A:C,3,FALSE))))</f>
        <v>14</v>
      </c>
      <c r="P410" s="17">
        <f>IF(OR(Table1[[#This Row],[Rank]]="Cancelled",Table1[[#This Row],[Rank]]&gt;64),1,VLOOKUP(Table1[[#This Row],[GenderCount]],'Ranking Values'!E:F,2,FALSE))</f>
        <v>1</v>
      </c>
      <c r="Q410" s="18">
        <f>Table1[[#This Row],[Ranking.Points]]*Table1[[#This Row],[Mulitplier]]*Table1[[#This Row],[NI.Mult]]</f>
        <v>14</v>
      </c>
    </row>
    <row r="411" spans="1:17" x14ac:dyDescent="0.25">
      <c r="A411" s="19" t="s">
        <v>107</v>
      </c>
      <c r="B411" s="19" t="s">
        <v>114</v>
      </c>
      <c r="C411" s="20">
        <v>9</v>
      </c>
      <c r="D411" s="12">
        <v>10</v>
      </c>
      <c r="E411" s="22">
        <v>44486</v>
      </c>
      <c r="F411" s="23" t="s">
        <v>385</v>
      </c>
      <c r="G411" s="10" t="s">
        <v>392</v>
      </c>
      <c r="H411" s="19" t="s">
        <v>306</v>
      </c>
      <c r="I411" s="19" t="s">
        <v>288</v>
      </c>
      <c r="J411" s="21" t="s">
        <v>317</v>
      </c>
      <c r="K411" s="24" t="str">
        <f>VLOOKUP(Table1[[#This Row],[LastName]]&amp;"."&amp;Table1[[#This Row],[FirstName]],Fencers!C:G,4,FALSE)</f>
        <v>ASC</v>
      </c>
      <c r="L411" s="28" t="s">
        <v>399</v>
      </c>
      <c r="M411" s="12">
        <f>COUNTIFS(A:A,Table1[[#This Row],[LastName]],B:B,Table1[[#This Row],[FirstName]],F:F,"S",H:H,Table1[[#This Row],[Category]],I:I,Table1[[#This Row],[Weapon]])</f>
        <v>2</v>
      </c>
      <c r="N411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11" s="17">
        <f>IF(Table1[[#This Row],[Rank]]="Cancelled",1,IF(Table1[[#This Row],[Rank]]&gt;64,0,IF(L411=0,VLOOKUP(C411,'Ranking Values'!A:C,2,FALSE),VLOOKUP(C411,'Ranking Values'!A:C,3,FALSE))))</f>
        <v>8</v>
      </c>
      <c r="P411" s="17">
        <f>IF(OR(Table1[[#This Row],[Rank]]="Cancelled",Table1[[#This Row],[Rank]]&gt;64),1,VLOOKUP(Table1[[#This Row],[GenderCount]],'Ranking Values'!E:F,2,FALSE))</f>
        <v>1</v>
      </c>
      <c r="Q411" s="18">
        <f>Table1[[#This Row],[Ranking.Points]]*Table1[[#This Row],[Mulitplier]]*Table1[[#This Row],[NI.Mult]]</f>
        <v>8</v>
      </c>
    </row>
    <row r="412" spans="1:17" x14ac:dyDescent="0.25">
      <c r="A412" s="19" t="s">
        <v>76</v>
      </c>
      <c r="B412" s="19" t="s">
        <v>77</v>
      </c>
      <c r="C412" s="20">
        <v>10</v>
      </c>
      <c r="D412" s="12">
        <v>10</v>
      </c>
      <c r="E412" s="22">
        <v>44486</v>
      </c>
      <c r="F412" s="23" t="s">
        <v>385</v>
      </c>
      <c r="G412" s="10" t="s">
        <v>392</v>
      </c>
      <c r="H412" s="19" t="s">
        <v>306</v>
      </c>
      <c r="I412" s="19" t="s">
        <v>288</v>
      </c>
      <c r="J412" s="15" t="str">
        <f>VLOOKUP(Table1[[#This Row],[LastName]]&amp;"."&amp;Table1[[#This Row],[FirstName]],Fencers!C:H,6,FALSE)</f>
        <v>Men</v>
      </c>
      <c r="K412" s="24" t="str">
        <f>VLOOKUP(Table1[[#This Row],[LastName]]&amp;"."&amp;Table1[[#This Row],[FirstName]],Fencers!C:G,4,FALSE)</f>
        <v>ASC</v>
      </c>
      <c r="L412" s="28" t="s">
        <v>399</v>
      </c>
      <c r="M412" s="12">
        <f>COUNTIFS(A:A,Table1[[#This Row],[LastName]],B:B,Table1[[#This Row],[FirstName]],F:F,"S",H:H,Table1[[#This Row],[Category]],I:I,Table1[[#This Row],[Weapon]])</f>
        <v>3</v>
      </c>
      <c r="N412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12" s="17">
        <f>IF(Table1[[#This Row],[Rank]]="Cancelled",1,IF(Table1[[#This Row],[Rank]]&gt;64,0,IF(L412=0,VLOOKUP(C412,'Ranking Values'!A:C,2,FALSE),VLOOKUP(C412,'Ranking Values'!A:C,3,FALSE))))</f>
        <v>8</v>
      </c>
      <c r="P412" s="17">
        <f>IF(OR(Table1[[#This Row],[Rank]]="Cancelled",Table1[[#This Row],[Rank]]&gt;64),1,VLOOKUP(Table1[[#This Row],[GenderCount]],'Ranking Values'!E:F,2,FALSE))</f>
        <v>1</v>
      </c>
      <c r="Q412" s="18">
        <f>Table1[[#This Row],[Ranking.Points]]*Table1[[#This Row],[Mulitplier]]*Table1[[#This Row],[NI.Mult]]</f>
        <v>8</v>
      </c>
    </row>
    <row r="413" spans="1:17" x14ac:dyDescent="0.25">
      <c r="A413" s="19" t="s">
        <v>61</v>
      </c>
      <c r="B413" s="19" t="s">
        <v>64</v>
      </c>
      <c r="C413" s="20">
        <v>1</v>
      </c>
      <c r="D413" s="12">
        <v>7</v>
      </c>
      <c r="E413" s="22">
        <v>44486</v>
      </c>
      <c r="F413" s="23" t="s">
        <v>385</v>
      </c>
      <c r="G413" s="10" t="s">
        <v>392</v>
      </c>
      <c r="H413" s="19" t="s">
        <v>306</v>
      </c>
      <c r="I413" s="19" t="s">
        <v>288</v>
      </c>
      <c r="J413" s="15" t="str">
        <f>VLOOKUP(Table1[[#This Row],[LastName]]&amp;"."&amp;Table1[[#This Row],[FirstName]],Fencers!C:H,6,FALSE)</f>
        <v>Women</v>
      </c>
      <c r="K413" s="24" t="str">
        <f>VLOOKUP(Table1[[#This Row],[LastName]]&amp;"."&amp;Table1[[#This Row],[FirstName]],Fencers!C:G,4,FALSE)</f>
        <v>CSFC</v>
      </c>
      <c r="L413" s="28" t="s">
        <v>399</v>
      </c>
      <c r="M413" s="12">
        <f>COUNTIFS(A:A,Table1[[#This Row],[LastName]],B:B,Table1[[#This Row],[FirstName]],F:F,"S",H:H,Table1[[#This Row],[Category]],I:I,Table1[[#This Row],[Weapon]])</f>
        <v>5</v>
      </c>
      <c r="N413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13" s="17">
        <f>IF(Table1[[#This Row],[Rank]]="Cancelled",1,IF(Table1[[#This Row],[Rank]]&gt;64,0,IF(L413=0,VLOOKUP(C413,'Ranking Values'!A:C,2,FALSE),VLOOKUP(C413,'Ranking Values'!A:C,3,FALSE))))</f>
        <v>32</v>
      </c>
      <c r="P413" s="17">
        <f>IF(OR(Table1[[#This Row],[Rank]]="Cancelled",Table1[[#This Row],[Rank]]&gt;64),1,VLOOKUP(Table1[[#This Row],[GenderCount]],'Ranking Values'!E:F,2,FALSE))</f>
        <v>1</v>
      </c>
      <c r="Q413" s="18">
        <f>Table1[[#This Row],[Ranking.Points]]*Table1[[#This Row],[Mulitplier]]*Table1[[#This Row],[NI.Mult]]</f>
        <v>32</v>
      </c>
    </row>
    <row r="414" spans="1:17" x14ac:dyDescent="0.25">
      <c r="A414" s="19" t="s">
        <v>25</v>
      </c>
      <c r="B414" s="19" t="s">
        <v>40</v>
      </c>
      <c r="C414" s="20">
        <v>2</v>
      </c>
      <c r="D414" s="12">
        <v>7</v>
      </c>
      <c r="E414" s="22">
        <v>44486</v>
      </c>
      <c r="F414" s="23" t="s">
        <v>385</v>
      </c>
      <c r="G414" s="10" t="s">
        <v>392</v>
      </c>
      <c r="H414" s="19" t="s">
        <v>306</v>
      </c>
      <c r="I414" s="19" t="s">
        <v>288</v>
      </c>
      <c r="J414" s="15" t="str">
        <f>VLOOKUP(Table1[[#This Row],[LastName]]&amp;"."&amp;Table1[[#This Row],[FirstName]],Fencers!C:H,6,FALSE)</f>
        <v>Women</v>
      </c>
      <c r="K414" s="24" t="str">
        <f>VLOOKUP(Table1[[#This Row],[LastName]]&amp;"."&amp;Table1[[#This Row],[FirstName]],Fencers!C:G,4,FALSE)</f>
        <v>ASC</v>
      </c>
      <c r="L414" s="28" t="s">
        <v>399</v>
      </c>
      <c r="M414" s="12">
        <f>COUNTIFS(A:A,Table1[[#This Row],[LastName]],B:B,Table1[[#This Row],[FirstName]],F:F,"S",H:H,Table1[[#This Row],[Category]],I:I,Table1[[#This Row],[Weapon]])</f>
        <v>2</v>
      </c>
      <c r="N414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14" s="17">
        <f>IF(Table1[[#This Row],[Rank]]="Cancelled",1,IF(Table1[[#This Row],[Rank]]&gt;64,0,IF(L414=0,VLOOKUP(C414,'Ranking Values'!A:C,2,FALSE),VLOOKUP(C414,'Ranking Values'!A:C,3,FALSE))))</f>
        <v>26</v>
      </c>
      <c r="P414" s="17">
        <f>IF(OR(Table1[[#This Row],[Rank]]="Cancelled",Table1[[#This Row],[Rank]]&gt;64),1,VLOOKUP(Table1[[#This Row],[GenderCount]],'Ranking Values'!E:F,2,FALSE))</f>
        <v>1</v>
      </c>
      <c r="Q414" s="18">
        <f>Table1[[#This Row],[Ranking.Points]]*Table1[[#This Row],[Mulitplier]]*Table1[[#This Row],[NI.Mult]]</f>
        <v>26</v>
      </c>
    </row>
    <row r="415" spans="1:17" x14ac:dyDescent="0.25">
      <c r="A415" s="19" t="s">
        <v>57</v>
      </c>
      <c r="B415" s="19" t="s">
        <v>58</v>
      </c>
      <c r="C415" s="20">
        <v>3</v>
      </c>
      <c r="D415" s="12">
        <v>7</v>
      </c>
      <c r="E415" s="22">
        <v>44486</v>
      </c>
      <c r="F415" s="23" t="s">
        <v>385</v>
      </c>
      <c r="G415" s="10" t="s">
        <v>392</v>
      </c>
      <c r="H415" s="19" t="s">
        <v>306</v>
      </c>
      <c r="I415" s="19" t="s">
        <v>288</v>
      </c>
      <c r="J415" s="15" t="str">
        <f>VLOOKUP(Table1[[#This Row],[LastName]]&amp;"."&amp;Table1[[#This Row],[FirstName]],Fencers!C:H,6,FALSE)</f>
        <v>Women</v>
      </c>
      <c r="K415" s="24" t="str">
        <f>VLOOKUP(Table1[[#This Row],[LastName]]&amp;"."&amp;Table1[[#This Row],[FirstName]],Fencers!C:G,4,FALSE)</f>
        <v>AHFC</v>
      </c>
      <c r="L415" s="28" t="s">
        <v>399</v>
      </c>
      <c r="M415" s="12">
        <f>COUNTIFS(A:A,Table1[[#This Row],[LastName]],B:B,Table1[[#This Row],[FirstName]],F:F,"S",H:H,Table1[[#This Row],[Category]],I:I,Table1[[#This Row],[Weapon]])</f>
        <v>1</v>
      </c>
      <c r="N415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15" s="17">
        <f>IF(Table1[[#This Row],[Rank]]="Cancelled",1,IF(Table1[[#This Row],[Rank]]&gt;64,0,IF(L415=0,VLOOKUP(C415,'Ranking Values'!A:C,2,FALSE),VLOOKUP(C415,'Ranking Values'!A:C,3,FALSE))))</f>
        <v>20</v>
      </c>
      <c r="P415" s="17">
        <f>IF(OR(Table1[[#This Row],[Rank]]="Cancelled",Table1[[#This Row],[Rank]]&gt;64),1,VLOOKUP(Table1[[#This Row],[GenderCount]],'Ranking Values'!E:F,2,FALSE))</f>
        <v>1</v>
      </c>
      <c r="Q415" s="18">
        <f>Table1[[#This Row],[Ranking.Points]]*Table1[[#This Row],[Mulitplier]]*Table1[[#This Row],[NI.Mult]]</f>
        <v>20</v>
      </c>
    </row>
    <row r="416" spans="1:17" x14ac:dyDescent="0.25">
      <c r="A416" s="9" t="s">
        <v>122</v>
      </c>
      <c r="B416" s="9" t="s">
        <v>135</v>
      </c>
      <c r="C416" s="3">
        <v>3</v>
      </c>
      <c r="D416" s="12">
        <v>7</v>
      </c>
      <c r="E416" s="22">
        <v>44486</v>
      </c>
      <c r="F416" s="23" t="s">
        <v>385</v>
      </c>
      <c r="G416" s="10" t="s">
        <v>392</v>
      </c>
      <c r="H416" s="19" t="s">
        <v>306</v>
      </c>
      <c r="I416" s="19" t="s">
        <v>288</v>
      </c>
      <c r="J416" s="15" t="str">
        <f>VLOOKUP(Table1[[#This Row],[LastName]]&amp;"."&amp;Table1[[#This Row],[FirstName]],Fencers!C:H,6,FALSE)</f>
        <v>Women</v>
      </c>
      <c r="K416" s="24" t="str">
        <f>VLOOKUP(Table1[[#This Row],[LastName]]&amp;"."&amp;Table1[[#This Row],[FirstName]],Fencers!C:G,4,FALSE)</f>
        <v>ASC</v>
      </c>
      <c r="L416" s="28" t="s">
        <v>399</v>
      </c>
      <c r="M416" s="20">
        <f>COUNTIFS(A:A,Table1[[#This Row],[LastName]],B:B,Table1[[#This Row],[FirstName]],F:F,"S",H:H,Table1[[#This Row],[Category]],I:I,Table1[[#This Row],[Weapon]])</f>
        <v>5</v>
      </c>
      <c r="N416" s="2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16" s="17">
        <f>IF(Table1[[#This Row],[Rank]]="Cancelled",1,IF(Table1[[#This Row],[Rank]]&gt;64,0,IF(L416=0,VLOOKUP(C416,'Ranking Values'!A:C,2,FALSE),VLOOKUP(C416,'Ranking Values'!A:C,3,FALSE))))</f>
        <v>20</v>
      </c>
      <c r="P416" s="17">
        <f>IF(OR(Table1[[#This Row],[Rank]]="Cancelled",Table1[[#This Row],[Rank]]&gt;64),1,VLOOKUP(Table1[[#This Row],[GenderCount]],'Ranking Values'!E:F,2,FALSE))</f>
        <v>1</v>
      </c>
      <c r="Q416" s="18">
        <f>Table1[[#This Row],[Ranking.Points]]*Table1[[#This Row],[Mulitplier]]*Table1[[#This Row],[NI.Mult]]</f>
        <v>20</v>
      </c>
    </row>
    <row r="417" spans="1:17" x14ac:dyDescent="0.25">
      <c r="A417" s="9" t="s">
        <v>179</v>
      </c>
      <c r="B417" s="9" t="s">
        <v>180</v>
      </c>
      <c r="C417" s="3">
        <v>5</v>
      </c>
      <c r="D417" s="12">
        <v>7</v>
      </c>
      <c r="E417" s="22">
        <v>44486</v>
      </c>
      <c r="F417" s="23" t="s">
        <v>385</v>
      </c>
      <c r="G417" s="10" t="s">
        <v>392</v>
      </c>
      <c r="H417" s="19" t="s">
        <v>306</v>
      </c>
      <c r="I417" s="19" t="s">
        <v>288</v>
      </c>
      <c r="J417" s="15" t="str">
        <f>VLOOKUP(Table1[[#This Row],[LastName]]&amp;"."&amp;Table1[[#This Row],[FirstName]],Fencers!C:H,6,FALSE)</f>
        <v>Women</v>
      </c>
      <c r="K417" s="24" t="str">
        <f>VLOOKUP(Table1[[#This Row],[LastName]]&amp;"."&amp;Table1[[#This Row],[FirstName]],Fencers!C:G,4,FALSE)</f>
        <v>ASC</v>
      </c>
      <c r="L417" s="28" t="s">
        <v>399</v>
      </c>
      <c r="M417" s="20">
        <f>COUNTIFS(A:A,Table1[[#This Row],[LastName]],B:B,Table1[[#This Row],[FirstName]],F:F,"S",H:H,Table1[[#This Row],[Category]],I:I,Table1[[#This Row],[Weapon]])</f>
        <v>2</v>
      </c>
      <c r="N417" s="2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17" s="17">
        <f>IF(Table1[[#This Row],[Rank]]="Cancelled",1,IF(Table1[[#This Row],[Rank]]&gt;64,0,IF(L417=0,VLOOKUP(C417,'Ranking Values'!A:C,2,FALSE),VLOOKUP(C417,'Ranking Values'!A:C,3,FALSE))))</f>
        <v>14</v>
      </c>
      <c r="P417" s="17">
        <f>IF(OR(Table1[[#This Row],[Rank]]="Cancelled",Table1[[#This Row],[Rank]]&gt;64),1,VLOOKUP(Table1[[#This Row],[GenderCount]],'Ranking Values'!E:F,2,FALSE))</f>
        <v>1</v>
      </c>
      <c r="Q417" s="18">
        <f>Table1[[#This Row],[Ranking.Points]]*Table1[[#This Row],[Mulitplier]]*Table1[[#This Row],[NI.Mult]]</f>
        <v>14</v>
      </c>
    </row>
    <row r="418" spans="1:17" x14ac:dyDescent="0.25">
      <c r="A418" s="9" t="s">
        <v>29</v>
      </c>
      <c r="B418" s="9" t="s">
        <v>44</v>
      </c>
      <c r="C418" s="3">
        <v>6</v>
      </c>
      <c r="D418" s="12">
        <v>7</v>
      </c>
      <c r="E418" s="22">
        <v>44486</v>
      </c>
      <c r="F418" s="23" t="s">
        <v>385</v>
      </c>
      <c r="G418" s="10" t="s">
        <v>392</v>
      </c>
      <c r="H418" s="19" t="s">
        <v>306</v>
      </c>
      <c r="I418" s="19" t="s">
        <v>288</v>
      </c>
      <c r="J418" s="15" t="str">
        <f>VLOOKUP(Table1[[#This Row],[LastName]]&amp;"."&amp;Table1[[#This Row],[FirstName]],Fencers!C:H,6,FALSE)</f>
        <v>Women</v>
      </c>
      <c r="K418" s="24" t="str">
        <f>VLOOKUP(Table1[[#This Row],[LastName]]&amp;"."&amp;Table1[[#This Row],[FirstName]],Fencers!C:G,4,FALSE)</f>
        <v>ASC</v>
      </c>
      <c r="L418" s="28" t="s">
        <v>399</v>
      </c>
      <c r="M418" s="20">
        <f>COUNTIFS(A:A,Table1[[#This Row],[LastName]],B:B,Table1[[#This Row],[FirstName]],F:F,"S",H:H,Table1[[#This Row],[Category]],I:I,Table1[[#This Row],[Weapon]])</f>
        <v>2</v>
      </c>
      <c r="N418" s="2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18" s="17">
        <f>IF(Table1[[#This Row],[Rank]]="Cancelled",1,IF(Table1[[#This Row],[Rank]]&gt;64,0,IF(L418=0,VLOOKUP(C418,'Ranking Values'!A:C,2,FALSE),VLOOKUP(C418,'Ranking Values'!A:C,3,FALSE))))</f>
        <v>14</v>
      </c>
      <c r="P418" s="17">
        <f>IF(OR(Table1[[#This Row],[Rank]]="Cancelled",Table1[[#This Row],[Rank]]&gt;64),1,VLOOKUP(Table1[[#This Row],[GenderCount]],'Ranking Values'!E:F,2,FALSE))</f>
        <v>1</v>
      </c>
      <c r="Q418" s="18">
        <f>Table1[[#This Row],[Ranking.Points]]*Table1[[#This Row],[Mulitplier]]*Table1[[#This Row],[NI.Mult]]</f>
        <v>14</v>
      </c>
    </row>
    <row r="419" spans="1:17" x14ac:dyDescent="0.25">
      <c r="A419" s="9" t="s">
        <v>108</v>
      </c>
      <c r="B419" s="9" t="s">
        <v>115</v>
      </c>
      <c r="C419" s="3">
        <v>7</v>
      </c>
      <c r="D419" s="12">
        <v>7</v>
      </c>
      <c r="E419" s="22">
        <v>44486</v>
      </c>
      <c r="F419" s="23" t="s">
        <v>385</v>
      </c>
      <c r="G419" s="10" t="s">
        <v>392</v>
      </c>
      <c r="H419" s="19" t="s">
        <v>306</v>
      </c>
      <c r="I419" s="19" t="s">
        <v>288</v>
      </c>
      <c r="J419" s="15" t="str">
        <f>VLOOKUP(Table1[[#This Row],[LastName]]&amp;"."&amp;Table1[[#This Row],[FirstName]],Fencers!C:H,6,FALSE)</f>
        <v>Women</v>
      </c>
      <c r="K419" s="24" t="str">
        <f>VLOOKUP(Table1[[#This Row],[LastName]]&amp;"."&amp;Table1[[#This Row],[FirstName]],Fencers!C:G,4,FALSE)</f>
        <v>ASC</v>
      </c>
      <c r="L419" s="28" t="s">
        <v>399</v>
      </c>
      <c r="M419" s="20">
        <f>COUNTIFS(A:A,Table1[[#This Row],[LastName]],B:B,Table1[[#This Row],[FirstName]],F:F,"S",H:H,Table1[[#This Row],[Category]],I:I,Table1[[#This Row],[Weapon]])</f>
        <v>6</v>
      </c>
      <c r="N419" s="2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19" s="17">
        <f>IF(Table1[[#This Row],[Rank]]="Cancelled",1,IF(Table1[[#This Row],[Rank]]&gt;64,0,IF(L419=0,VLOOKUP(C419,'Ranking Values'!A:C,2,FALSE),VLOOKUP(C419,'Ranking Values'!A:C,3,FALSE))))</f>
        <v>14</v>
      </c>
      <c r="P419" s="17">
        <f>IF(OR(Table1[[#This Row],[Rank]]="Cancelled",Table1[[#This Row],[Rank]]&gt;64),1,VLOOKUP(Table1[[#This Row],[GenderCount]],'Ranking Values'!E:F,2,FALSE))</f>
        <v>1</v>
      </c>
      <c r="Q419" s="18">
        <f>Table1[[#This Row],[Ranking.Points]]*Table1[[#This Row],[Mulitplier]]*Table1[[#This Row],[NI.Mult]]</f>
        <v>14</v>
      </c>
    </row>
    <row r="420" spans="1:17" x14ac:dyDescent="0.25">
      <c r="A420" s="9" t="s">
        <v>131</v>
      </c>
      <c r="B420" s="9" t="s">
        <v>60</v>
      </c>
      <c r="C420" s="3">
        <v>1</v>
      </c>
      <c r="D420" s="12">
        <v>4</v>
      </c>
      <c r="E420" s="22">
        <v>44486</v>
      </c>
      <c r="F420" s="23" t="s">
        <v>385</v>
      </c>
      <c r="G420" s="10" t="s">
        <v>392</v>
      </c>
      <c r="H420" s="19" t="s">
        <v>306</v>
      </c>
      <c r="I420" s="9" t="s">
        <v>314</v>
      </c>
      <c r="J420" s="14" t="s">
        <v>317</v>
      </c>
      <c r="K420" s="24" t="str">
        <f>VLOOKUP(Table1[[#This Row],[LastName]]&amp;"."&amp;Table1[[#This Row],[FirstName]],Fencers!C:G,4,FALSE)</f>
        <v>CSFC</v>
      </c>
      <c r="L420" s="28" t="s">
        <v>399</v>
      </c>
      <c r="M420" s="20">
        <f>COUNTIFS(A:A,Table1[[#This Row],[LastName]],B:B,Table1[[#This Row],[FirstName]],F:F,"S",H:H,Table1[[#This Row],[Category]],I:I,Table1[[#This Row],[Weapon]])</f>
        <v>3</v>
      </c>
      <c r="N420" s="2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20" s="17">
        <f>IF(Table1[[#This Row],[Rank]]="Cancelled",1,IF(Table1[[#This Row],[Rank]]&gt;64,0,IF(L420=0,VLOOKUP(C420,'Ranking Values'!A:C,2,FALSE),VLOOKUP(C420,'Ranking Values'!A:C,3,FALSE))))</f>
        <v>32</v>
      </c>
      <c r="P420" s="17">
        <f>IF(OR(Table1[[#This Row],[Rank]]="Cancelled",Table1[[#This Row],[Rank]]&gt;64),1,VLOOKUP(Table1[[#This Row],[GenderCount]],'Ranking Values'!E:F,2,FALSE))</f>
        <v>0.8</v>
      </c>
      <c r="Q420" s="18">
        <f>Table1[[#This Row],[Ranking.Points]]*Table1[[#This Row],[Mulitplier]]*Table1[[#This Row],[NI.Mult]]</f>
        <v>25.6</v>
      </c>
    </row>
    <row r="421" spans="1:17" x14ac:dyDescent="0.25">
      <c r="A421" s="9" t="s">
        <v>369</v>
      </c>
      <c r="B421" s="9" t="s">
        <v>42</v>
      </c>
      <c r="C421" s="3">
        <v>2</v>
      </c>
      <c r="D421" s="12">
        <v>4</v>
      </c>
      <c r="E421" s="22">
        <v>44486</v>
      </c>
      <c r="F421" s="23" t="s">
        <v>385</v>
      </c>
      <c r="G421" s="10" t="s">
        <v>392</v>
      </c>
      <c r="H421" s="19" t="s">
        <v>306</v>
      </c>
      <c r="I421" s="9" t="s">
        <v>314</v>
      </c>
      <c r="J421" s="14" t="s">
        <v>317</v>
      </c>
      <c r="K421" s="24" t="str">
        <f>VLOOKUP(Table1[[#This Row],[LastName]]&amp;"."&amp;Table1[[#This Row],[FirstName]],Fencers!C:G,4,FALSE)</f>
        <v>CSFC</v>
      </c>
      <c r="L421" s="28" t="s">
        <v>399</v>
      </c>
      <c r="M421" s="20">
        <f>COUNTIFS(A:A,Table1[[#This Row],[LastName]],B:B,Table1[[#This Row],[FirstName]],F:F,"S",H:H,Table1[[#This Row],[Category]],I:I,Table1[[#This Row],[Weapon]])</f>
        <v>2</v>
      </c>
      <c r="N421" s="2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21" s="17">
        <f>IF(Table1[[#This Row],[Rank]]="Cancelled",1,IF(Table1[[#This Row],[Rank]]&gt;64,0,IF(L421=0,VLOOKUP(C421,'Ranking Values'!A:C,2,FALSE),VLOOKUP(C421,'Ranking Values'!A:C,3,FALSE))))</f>
        <v>26</v>
      </c>
      <c r="P421" s="17">
        <f>IF(OR(Table1[[#This Row],[Rank]]="Cancelled",Table1[[#This Row],[Rank]]&gt;64),1,VLOOKUP(Table1[[#This Row],[GenderCount]],'Ranking Values'!E:F,2,FALSE))</f>
        <v>0.8</v>
      </c>
      <c r="Q421" s="18">
        <f>Table1[[#This Row],[Ranking.Points]]*Table1[[#This Row],[Mulitplier]]*Table1[[#This Row],[NI.Mult]]</f>
        <v>20.8</v>
      </c>
    </row>
    <row r="422" spans="1:17" x14ac:dyDescent="0.25">
      <c r="A422" s="9" t="s">
        <v>412</v>
      </c>
      <c r="B422" s="9" t="s">
        <v>413</v>
      </c>
      <c r="C422" s="3">
        <v>3</v>
      </c>
      <c r="D422" s="12">
        <v>2</v>
      </c>
      <c r="E422" s="22">
        <v>44486</v>
      </c>
      <c r="F422" s="23" t="s">
        <v>385</v>
      </c>
      <c r="G422" s="10" t="s">
        <v>392</v>
      </c>
      <c r="H422" s="19" t="s">
        <v>306</v>
      </c>
      <c r="I422" s="9" t="s">
        <v>314</v>
      </c>
      <c r="J422" s="14" t="s">
        <v>316</v>
      </c>
      <c r="K422" s="26" t="s">
        <v>49</v>
      </c>
      <c r="L422" s="28" t="s">
        <v>399</v>
      </c>
      <c r="M422" s="20">
        <f>COUNTIFS(A:A,Table1[[#This Row],[LastName]],B:B,Table1[[#This Row],[FirstName]],F:F,"S",H:H,Table1[[#This Row],[Category]],I:I,Table1[[#This Row],[Weapon]])</f>
        <v>1</v>
      </c>
      <c r="N422" s="2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22" s="17">
        <f>IF(Table1[[#This Row],[Rank]]="Cancelled",1,IF(Table1[[#This Row],[Rank]]&gt;64,0,IF(L422=0,VLOOKUP(C422,'Ranking Values'!A:C,2,FALSE),VLOOKUP(C422,'Ranking Values'!A:C,3,FALSE))))</f>
        <v>20</v>
      </c>
      <c r="P422" s="17">
        <f>IF(OR(Table1[[#This Row],[Rank]]="Cancelled",Table1[[#This Row],[Rank]]&gt;64),1,VLOOKUP(Table1[[#This Row],[GenderCount]],'Ranking Values'!E:F,2,FALSE))</f>
        <v>0.4</v>
      </c>
      <c r="Q422" s="18">
        <f>Table1[[#This Row],[Ranking.Points]]*Table1[[#This Row],[Mulitplier]]*Table1[[#This Row],[NI.Mult]]</f>
        <v>8</v>
      </c>
    </row>
    <row r="423" spans="1:17" x14ac:dyDescent="0.25">
      <c r="A423" s="9" t="s">
        <v>70</v>
      </c>
      <c r="B423" s="9" t="s">
        <v>71</v>
      </c>
      <c r="C423" s="3">
        <v>3</v>
      </c>
      <c r="D423" s="12">
        <v>4</v>
      </c>
      <c r="E423" s="22">
        <v>44486</v>
      </c>
      <c r="F423" s="23" t="s">
        <v>385</v>
      </c>
      <c r="G423" s="10" t="s">
        <v>392</v>
      </c>
      <c r="H423" s="19" t="s">
        <v>306</v>
      </c>
      <c r="I423" s="9" t="s">
        <v>314</v>
      </c>
      <c r="J423" s="14" t="s">
        <v>317</v>
      </c>
      <c r="K423" s="24" t="str">
        <f>VLOOKUP(Table1[[#This Row],[LastName]]&amp;"."&amp;Table1[[#This Row],[FirstName]],Fencers!C:G,4,FALSE)</f>
        <v>AHFC</v>
      </c>
      <c r="L423" s="28" t="s">
        <v>399</v>
      </c>
      <c r="M423" s="20">
        <f>COUNTIFS(A:A,Table1[[#This Row],[LastName]],B:B,Table1[[#This Row],[FirstName]],F:F,"S",H:H,Table1[[#This Row],[Category]],I:I,Table1[[#This Row],[Weapon]])</f>
        <v>1</v>
      </c>
      <c r="N423" s="2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23" s="17">
        <f>IF(Table1[[#This Row],[Rank]]="Cancelled",1,IF(Table1[[#This Row],[Rank]]&gt;64,0,IF(L423=0,VLOOKUP(C423,'Ranking Values'!A:C,2,FALSE),VLOOKUP(C423,'Ranking Values'!A:C,3,FALSE))))</f>
        <v>20</v>
      </c>
      <c r="P423" s="17">
        <f>IF(OR(Table1[[#This Row],[Rank]]="Cancelled",Table1[[#This Row],[Rank]]&gt;64),1,VLOOKUP(Table1[[#This Row],[GenderCount]],'Ranking Values'!E:F,2,FALSE))</f>
        <v>0.8</v>
      </c>
      <c r="Q423" s="18">
        <f>Table1[[#This Row],[Ranking.Points]]*Table1[[#This Row],[Mulitplier]]*Table1[[#This Row],[NI.Mult]]</f>
        <v>16</v>
      </c>
    </row>
    <row r="424" spans="1:17" x14ac:dyDescent="0.25">
      <c r="A424" s="9" t="s">
        <v>307</v>
      </c>
      <c r="B424" s="9" t="s">
        <v>308</v>
      </c>
      <c r="C424" s="3">
        <v>5</v>
      </c>
      <c r="D424" s="12">
        <v>2</v>
      </c>
      <c r="E424" s="22">
        <v>44486</v>
      </c>
      <c r="F424" s="23" t="s">
        <v>385</v>
      </c>
      <c r="G424" s="10" t="s">
        <v>392</v>
      </c>
      <c r="H424" s="19" t="s">
        <v>306</v>
      </c>
      <c r="I424" s="9" t="s">
        <v>314</v>
      </c>
      <c r="J424" s="14" t="s">
        <v>316</v>
      </c>
      <c r="K424" s="24" t="str">
        <f>VLOOKUP(Table1[[#This Row],[LastName]]&amp;"."&amp;Table1[[#This Row],[FirstName]],Fencers!C:G,4,FALSE)</f>
        <v>AUFeC</v>
      </c>
      <c r="L424" s="28" t="s">
        <v>399</v>
      </c>
      <c r="M424" s="20">
        <f>COUNTIFS(A:A,Table1[[#This Row],[LastName]],B:B,Table1[[#This Row],[FirstName]],F:F,"S",H:H,Table1[[#This Row],[Category]],I:I,Table1[[#This Row],[Weapon]])</f>
        <v>4</v>
      </c>
      <c r="N424" s="2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24" s="17">
        <f>IF(Table1[[#This Row],[Rank]]="Cancelled",1,IF(Table1[[#This Row],[Rank]]&gt;64,0,IF(L424=0,VLOOKUP(C424,'Ranking Values'!A:C,2,FALSE),VLOOKUP(C424,'Ranking Values'!A:C,3,FALSE))))</f>
        <v>14</v>
      </c>
      <c r="P424" s="17">
        <f>IF(OR(Table1[[#This Row],[Rank]]="Cancelled",Table1[[#This Row],[Rank]]&gt;64),1,VLOOKUP(Table1[[#This Row],[GenderCount]],'Ranking Values'!E:F,2,FALSE))</f>
        <v>0.4</v>
      </c>
      <c r="Q424" s="18">
        <f>Table1[[#This Row],[Ranking.Points]]*Table1[[#This Row],[Mulitplier]]*Table1[[#This Row],[NI.Mult]]</f>
        <v>5.6000000000000005</v>
      </c>
    </row>
    <row r="425" spans="1:17" x14ac:dyDescent="0.25">
      <c r="A425" s="9" t="s">
        <v>23</v>
      </c>
      <c r="B425" s="9" t="s">
        <v>113</v>
      </c>
      <c r="C425" s="3">
        <v>6</v>
      </c>
      <c r="D425" s="12">
        <v>4</v>
      </c>
      <c r="E425" s="22">
        <v>44486</v>
      </c>
      <c r="F425" s="23" t="s">
        <v>385</v>
      </c>
      <c r="G425" s="10" t="s">
        <v>392</v>
      </c>
      <c r="H425" s="19" t="s">
        <v>306</v>
      </c>
      <c r="I425" s="9" t="s">
        <v>314</v>
      </c>
      <c r="J425" s="14" t="s">
        <v>317</v>
      </c>
      <c r="K425" s="24" t="str">
        <f>VLOOKUP(Table1[[#This Row],[LastName]]&amp;"."&amp;Table1[[#This Row],[FirstName]],Fencers!C:G,4,FALSE)</f>
        <v>CSFC</v>
      </c>
      <c r="L425" s="28" t="s">
        <v>399</v>
      </c>
      <c r="M425" s="20">
        <f>COUNTIFS(A:A,Table1[[#This Row],[LastName]],B:B,Table1[[#This Row],[FirstName]],F:F,"S",H:H,Table1[[#This Row],[Category]],I:I,Table1[[#This Row],[Weapon]])</f>
        <v>4</v>
      </c>
      <c r="N425" s="2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25" s="17">
        <f>IF(Table1[[#This Row],[Rank]]="Cancelled",1,IF(Table1[[#This Row],[Rank]]&gt;64,0,IF(L425=0,VLOOKUP(C425,'Ranking Values'!A:C,2,FALSE),VLOOKUP(C425,'Ranking Values'!A:C,3,FALSE))))</f>
        <v>14</v>
      </c>
      <c r="P425" s="17">
        <f>IF(OR(Table1[[#This Row],[Rank]]="Cancelled",Table1[[#This Row],[Rank]]&gt;64),1,VLOOKUP(Table1[[#This Row],[GenderCount]],'Ranking Values'!E:F,2,FALSE))</f>
        <v>0.8</v>
      </c>
      <c r="Q425" s="18">
        <f>Table1[[#This Row],[Ranking.Points]]*Table1[[#This Row],[Mulitplier]]*Table1[[#This Row],[NI.Mult]]</f>
        <v>11.200000000000001</v>
      </c>
    </row>
    <row r="426" spans="1:17" x14ac:dyDescent="0.25">
      <c r="A426" s="9" t="s">
        <v>331</v>
      </c>
      <c r="B426" s="9" t="s">
        <v>332</v>
      </c>
      <c r="C426" s="20" t="s">
        <v>17</v>
      </c>
      <c r="D426" s="12">
        <v>1</v>
      </c>
      <c r="E426" s="22">
        <v>44486</v>
      </c>
      <c r="F426" s="23" t="s">
        <v>385</v>
      </c>
      <c r="G426" s="10" t="s">
        <v>392</v>
      </c>
      <c r="H426" s="19" t="s">
        <v>315</v>
      </c>
      <c r="I426" s="9" t="s">
        <v>286</v>
      </c>
      <c r="J426" s="14" t="s">
        <v>316</v>
      </c>
      <c r="K426" s="24" t="str">
        <f>VLOOKUP(Table1[[#This Row],[LastName]]&amp;"."&amp;Table1[[#This Row],[FirstName]],Fencers!C:G,4,FALSE)</f>
        <v>AUFeC</v>
      </c>
      <c r="L426" s="28" t="s">
        <v>399</v>
      </c>
      <c r="M426" s="20">
        <f>COUNTIFS(A:A,Table1[[#This Row],[LastName]],B:B,Table1[[#This Row],[FirstName]],F:F,"S",H:H,Table1[[#This Row],[Category]],I:I,Table1[[#This Row],[Weapon]])</f>
        <v>2</v>
      </c>
      <c r="N426" s="2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26" s="17">
        <f>IF(Table1[[#This Row],[Rank]]="Cancelled",1,IF(Table1[[#This Row],[Rank]]&gt;64,0,IF(L426=0,VLOOKUP(C426,'Ranking Values'!A:C,2,FALSE),VLOOKUP(C426,'Ranking Values'!A:C,3,FALSE))))</f>
        <v>1</v>
      </c>
      <c r="P426" s="17">
        <f>IF(OR(Table1[[#This Row],[Rank]]="Cancelled",Table1[[#This Row],[Rank]]&gt;64),1,VLOOKUP(Table1[[#This Row],[GenderCount]],'Ranking Values'!E:F,2,FALSE))</f>
        <v>1</v>
      </c>
      <c r="Q426" s="18">
        <f>Table1[[#This Row],[Ranking.Points]]*Table1[[#This Row],[Mulitplier]]*Table1[[#This Row],[NI.Mult]]</f>
        <v>1</v>
      </c>
    </row>
    <row r="427" spans="1:17" x14ac:dyDescent="0.25">
      <c r="A427" s="9" t="s">
        <v>23</v>
      </c>
      <c r="B427" s="9" t="s">
        <v>113</v>
      </c>
      <c r="C427" s="20" t="s">
        <v>17</v>
      </c>
      <c r="D427" s="12">
        <v>1</v>
      </c>
      <c r="E427" s="22">
        <v>44486</v>
      </c>
      <c r="F427" s="23" t="s">
        <v>385</v>
      </c>
      <c r="G427" s="10" t="s">
        <v>392</v>
      </c>
      <c r="H427" s="19" t="s">
        <v>315</v>
      </c>
      <c r="I427" s="9" t="s">
        <v>314</v>
      </c>
      <c r="J427" s="14" t="s">
        <v>317</v>
      </c>
      <c r="K427" s="24" t="str">
        <f>VLOOKUP(Table1[[#This Row],[LastName]]&amp;"."&amp;Table1[[#This Row],[FirstName]],Fencers!C:G,4,FALSE)</f>
        <v>CSFC</v>
      </c>
      <c r="L427" s="28" t="s">
        <v>399</v>
      </c>
      <c r="M427" s="20">
        <f>COUNTIFS(A:A,Table1[[#This Row],[LastName]],B:B,Table1[[#This Row],[FirstName]],F:F,"S",H:H,Table1[[#This Row],[Category]],I:I,Table1[[#This Row],[Weapon]])</f>
        <v>3</v>
      </c>
      <c r="N427" s="2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27" s="17">
        <f>IF(Table1[[#This Row],[Rank]]="Cancelled",1,IF(Table1[[#This Row],[Rank]]&gt;64,0,IF(L427=0,VLOOKUP(C427,'Ranking Values'!A:C,2,FALSE),VLOOKUP(C427,'Ranking Values'!A:C,3,FALSE))))</f>
        <v>1</v>
      </c>
      <c r="P427" s="17">
        <f>IF(OR(Table1[[#This Row],[Rank]]="Cancelled",Table1[[#This Row],[Rank]]&gt;64),1,VLOOKUP(Table1[[#This Row],[GenderCount]],'Ranking Values'!E:F,2,FALSE))</f>
        <v>1</v>
      </c>
      <c r="Q427" s="18">
        <f>Table1[[#This Row],[Ranking.Points]]*Table1[[#This Row],[Mulitplier]]*Table1[[#This Row],[NI.Mult]]</f>
        <v>1</v>
      </c>
    </row>
    <row r="428" spans="1:17" x14ac:dyDescent="0.25">
      <c r="A428" s="9" t="s">
        <v>61</v>
      </c>
      <c r="B428" s="9" t="s">
        <v>62</v>
      </c>
      <c r="C428" s="3">
        <v>1</v>
      </c>
      <c r="D428" s="12">
        <v>8</v>
      </c>
      <c r="E428" s="22">
        <v>44486</v>
      </c>
      <c r="F428" s="23" t="s">
        <v>385</v>
      </c>
      <c r="G428" s="10" t="s">
        <v>392</v>
      </c>
      <c r="H428" s="19" t="s">
        <v>306</v>
      </c>
      <c r="I428" s="9" t="s">
        <v>286</v>
      </c>
      <c r="J428" s="14" t="s">
        <v>317</v>
      </c>
      <c r="K428" s="24" t="str">
        <f>VLOOKUP(Table1[[#This Row],[LastName]]&amp;"."&amp;Table1[[#This Row],[FirstName]],Fencers!C:G,4,FALSE)</f>
        <v>CSFC</v>
      </c>
      <c r="L428" s="28" t="s">
        <v>399</v>
      </c>
      <c r="M428" s="20">
        <f>COUNTIFS(A:A,Table1[[#This Row],[LastName]],B:B,Table1[[#This Row],[FirstName]],F:F,"S",H:H,Table1[[#This Row],[Category]],I:I,Table1[[#This Row],[Weapon]])</f>
        <v>5</v>
      </c>
      <c r="N428" s="2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28" s="17">
        <f>IF(Table1[[#This Row],[Rank]]="Cancelled",1,IF(Table1[[#This Row],[Rank]]&gt;64,0,IF(L428=0,VLOOKUP(C428,'Ranking Values'!A:C,2,FALSE),VLOOKUP(C428,'Ranking Values'!A:C,3,FALSE))))</f>
        <v>32</v>
      </c>
      <c r="P428" s="17">
        <f>IF(OR(Table1[[#This Row],[Rank]]="Cancelled",Table1[[#This Row],[Rank]]&gt;64),1,VLOOKUP(Table1[[#This Row],[GenderCount]],'Ranking Values'!E:F,2,FALSE))</f>
        <v>1</v>
      </c>
      <c r="Q428" s="18">
        <f>Table1[[#This Row],[Ranking.Points]]*Table1[[#This Row],[Mulitplier]]*Table1[[#This Row],[NI.Mult]]</f>
        <v>32</v>
      </c>
    </row>
    <row r="429" spans="1:17" x14ac:dyDescent="0.25">
      <c r="A429" s="9" t="s">
        <v>19</v>
      </c>
      <c r="B429" s="9" t="s">
        <v>33</v>
      </c>
      <c r="C429" s="3">
        <v>2</v>
      </c>
      <c r="D429" s="12">
        <v>8</v>
      </c>
      <c r="E429" s="22">
        <v>44486</v>
      </c>
      <c r="F429" s="23" t="s">
        <v>385</v>
      </c>
      <c r="G429" s="10" t="s">
        <v>392</v>
      </c>
      <c r="H429" s="19" t="s">
        <v>306</v>
      </c>
      <c r="I429" s="9" t="s">
        <v>286</v>
      </c>
      <c r="J429" s="14" t="s">
        <v>317</v>
      </c>
      <c r="K429" s="24" t="str">
        <f>VLOOKUP(Table1[[#This Row],[LastName]]&amp;"."&amp;Table1[[#This Row],[FirstName]],Fencers!C:G,4,FALSE)</f>
        <v>ASC</v>
      </c>
      <c r="L429" s="28" t="s">
        <v>399</v>
      </c>
      <c r="M429" s="20">
        <f>COUNTIFS(A:A,Table1[[#This Row],[LastName]],B:B,Table1[[#This Row],[FirstName]],F:F,"S",H:H,Table1[[#This Row],[Category]],I:I,Table1[[#This Row],[Weapon]])</f>
        <v>1</v>
      </c>
      <c r="N429" s="2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29" s="17">
        <f>IF(Table1[[#This Row],[Rank]]="Cancelled",1,IF(Table1[[#This Row],[Rank]]&gt;64,0,IF(L429=0,VLOOKUP(C429,'Ranking Values'!A:C,2,FALSE),VLOOKUP(C429,'Ranking Values'!A:C,3,FALSE))))</f>
        <v>26</v>
      </c>
      <c r="P429" s="17">
        <f>IF(OR(Table1[[#This Row],[Rank]]="Cancelled",Table1[[#This Row],[Rank]]&gt;64),1,VLOOKUP(Table1[[#This Row],[GenderCount]],'Ranking Values'!E:F,2,FALSE))</f>
        <v>1</v>
      </c>
      <c r="Q429" s="18">
        <f>Table1[[#This Row],[Ranking.Points]]*Table1[[#This Row],[Mulitplier]]*Table1[[#This Row],[NI.Mult]]</f>
        <v>26</v>
      </c>
    </row>
    <row r="430" spans="1:17" x14ac:dyDescent="0.25">
      <c r="A430" s="9" t="s">
        <v>70</v>
      </c>
      <c r="B430" s="9" t="s">
        <v>71</v>
      </c>
      <c r="C430" s="3">
        <v>3</v>
      </c>
      <c r="D430" s="12">
        <v>8</v>
      </c>
      <c r="E430" s="22">
        <v>44486</v>
      </c>
      <c r="F430" s="23" t="s">
        <v>385</v>
      </c>
      <c r="G430" s="10" t="s">
        <v>392</v>
      </c>
      <c r="H430" s="19" t="s">
        <v>306</v>
      </c>
      <c r="I430" s="9" t="s">
        <v>286</v>
      </c>
      <c r="J430" s="14" t="s">
        <v>317</v>
      </c>
      <c r="K430" s="24" t="str">
        <f>VLOOKUP(Table1[[#This Row],[LastName]]&amp;"."&amp;Table1[[#This Row],[FirstName]],Fencers!C:G,4,FALSE)</f>
        <v>AHFC</v>
      </c>
      <c r="L430" s="28" t="s">
        <v>399</v>
      </c>
      <c r="M430" s="20">
        <f>COUNTIFS(A:A,Table1[[#This Row],[LastName]],B:B,Table1[[#This Row],[FirstName]],F:F,"S",H:H,Table1[[#This Row],[Category]],I:I,Table1[[#This Row],[Weapon]])</f>
        <v>4</v>
      </c>
      <c r="N430" s="2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30" s="17">
        <f>IF(Table1[[#This Row],[Rank]]="Cancelled",1,IF(Table1[[#This Row],[Rank]]&gt;64,0,IF(L430=0,VLOOKUP(C430,'Ranking Values'!A:C,2,FALSE),VLOOKUP(C430,'Ranking Values'!A:C,3,FALSE))))</f>
        <v>20</v>
      </c>
      <c r="P430" s="17">
        <f>IF(OR(Table1[[#This Row],[Rank]]="Cancelled",Table1[[#This Row],[Rank]]&gt;64),1,VLOOKUP(Table1[[#This Row],[GenderCount]],'Ranking Values'!E:F,2,FALSE))</f>
        <v>1</v>
      </c>
      <c r="Q430" s="18">
        <f>Table1[[#This Row],[Ranking.Points]]*Table1[[#This Row],[Mulitplier]]*Table1[[#This Row],[NI.Mult]]</f>
        <v>20</v>
      </c>
    </row>
    <row r="431" spans="1:17" x14ac:dyDescent="0.25">
      <c r="A431" s="9" t="s">
        <v>362</v>
      </c>
      <c r="B431" s="9" t="s">
        <v>363</v>
      </c>
      <c r="C431" s="3">
        <v>3</v>
      </c>
      <c r="D431" s="12">
        <v>8</v>
      </c>
      <c r="E431" s="22">
        <v>44486</v>
      </c>
      <c r="F431" s="23" t="s">
        <v>385</v>
      </c>
      <c r="G431" s="10" t="s">
        <v>392</v>
      </c>
      <c r="H431" s="19" t="s">
        <v>306</v>
      </c>
      <c r="I431" s="9" t="s">
        <v>286</v>
      </c>
      <c r="J431" s="14" t="s">
        <v>317</v>
      </c>
      <c r="K431" s="24" t="str">
        <f>VLOOKUP(Table1[[#This Row],[LastName]]&amp;"."&amp;Table1[[#This Row],[FirstName]],Fencers!C:G,4,FALSE)</f>
        <v>ASC</v>
      </c>
      <c r="L431" s="28" t="s">
        <v>399</v>
      </c>
      <c r="M431" s="20">
        <f>COUNTIFS(A:A,Table1[[#This Row],[LastName]],B:B,Table1[[#This Row],[FirstName]],F:F,"S",H:H,Table1[[#This Row],[Category]],I:I,Table1[[#This Row],[Weapon]])</f>
        <v>2</v>
      </c>
      <c r="N431" s="2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31" s="17">
        <f>IF(Table1[[#This Row],[Rank]]="Cancelled",1,IF(Table1[[#This Row],[Rank]]&gt;64,0,IF(L431=0,VLOOKUP(C431,'Ranking Values'!A:C,2,FALSE),VLOOKUP(C431,'Ranking Values'!A:C,3,FALSE))))</f>
        <v>20</v>
      </c>
      <c r="P431" s="17">
        <f>IF(OR(Table1[[#This Row],[Rank]]="Cancelled",Table1[[#This Row],[Rank]]&gt;64),1,VLOOKUP(Table1[[#This Row],[GenderCount]],'Ranking Values'!E:F,2,FALSE))</f>
        <v>1</v>
      </c>
      <c r="Q431" s="18">
        <f>Table1[[#This Row],[Ranking.Points]]*Table1[[#This Row],[Mulitplier]]*Table1[[#This Row],[NI.Mult]]</f>
        <v>20</v>
      </c>
    </row>
    <row r="432" spans="1:17" x14ac:dyDescent="0.25">
      <c r="A432" s="9" t="s">
        <v>107</v>
      </c>
      <c r="B432" s="9" t="s">
        <v>143</v>
      </c>
      <c r="C432" s="3">
        <v>5</v>
      </c>
      <c r="D432" s="12">
        <v>8</v>
      </c>
      <c r="E432" s="22">
        <v>44486</v>
      </c>
      <c r="F432" s="23" t="s">
        <v>385</v>
      </c>
      <c r="G432" s="10" t="s">
        <v>392</v>
      </c>
      <c r="H432" s="19" t="s">
        <v>306</v>
      </c>
      <c r="I432" s="9" t="s">
        <v>286</v>
      </c>
      <c r="J432" s="14" t="s">
        <v>317</v>
      </c>
      <c r="K432" s="24" t="str">
        <f>VLOOKUP(Table1[[#This Row],[LastName]]&amp;"."&amp;Table1[[#This Row],[FirstName]],Fencers!C:G,4,FALSE)</f>
        <v>ASC</v>
      </c>
      <c r="L432" s="28" t="s">
        <v>399</v>
      </c>
      <c r="M432" s="20">
        <f>COUNTIFS(A:A,Table1[[#This Row],[LastName]],B:B,Table1[[#This Row],[FirstName]],F:F,"S",H:H,Table1[[#This Row],[Category]],I:I,Table1[[#This Row],[Weapon]])</f>
        <v>4</v>
      </c>
      <c r="N432" s="2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32" s="17">
        <f>IF(Table1[[#This Row],[Rank]]="Cancelled",1,IF(Table1[[#This Row],[Rank]]&gt;64,0,IF(L432=0,VLOOKUP(C432,'Ranking Values'!A:C,2,FALSE),VLOOKUP(C432,'Ranking Values'!A:C,3,FALSE))))</f>
        <v>14</v>
      </c>
      <c r="P432" s="17">
        <f>IF(OR(Table1[[#This Row],[Rank]]="Cancelled",Table1[[#This Row],[Rank]]&gt;64),1,VLOOKUP(Table1[[#This Row],[GenderCount]],'Ranking Values'!E:F,2,FALSE))</f>
        <v>1</v>
      </c>
      <c r="Q432" s="18">
        <f>Table1[[#This Row],[Ranking.Points]]*Table1[[#This Row],[Mulitplier]]*Table1[[#This Row],[NI.Mult]]</f>
        <v>14</v>
      </c>
    </row>
    <row r="433" spans="1:17" x14ac:dyDescent="0.25">
      <c r="A433" s="9" t="s">
        <v>410</v>
      </c>
      <c r="B433" s="9" t="s">
        <v>411</v>
      </c>
      <c r="C433" s="3">
        <v>6</v>
      </c>
      <c r="D433" s="12">
        <v>8</v>
      </c>
      <c r="E433" s="22">
        <v>44486</v>
      </c>
      <c r="F433" s="23" t="s">
        <v>385</v>
      </c>
      <c r="G433" s="10" t="s">
        <v>392</v>
      </c>
      <c r="H433" s="19" t="s">
        <v>306</v>
      </c>
      <c r="I433" s="9" t="s">
        <v>286</v>
      </c>
      <c r="J433" s="14" t="s">
        <v>317</v>
      </c>
      <c r="K433" s="26" t="s">
        <v>313</v>
      </c>
      <c r="L433" s="28" t="s">
        <v>399</v>
      </c>
      <c r="M433" s="20">
        <f>COUNTIFS(A:A,Table1[[#This Row],[LastName]],B:B,Table1[[#This Row],[FirstName]],F:F,"S",H:H,Table1[[#This Row],[Category]],I:I,Table1[[#This Row],[Weapon]])</f>
        <v>1</v>
      </c>
      <c r="N433" s="2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33" s="17">
        <f>IF(Table1[[#This Row],[Rank]]="Cancelled",1,IF(Table1[[#This Row],[Rank]]&gt;64,0,IF(L433=0,VLOOKUP(C433,'Ranking Values'!A:C,2,FALSE),VLOOKUP(C433,'Ranking Values'!A:C,3,FALSE))))</f>
        <v>14</v>
      </c>
      <c r="P433" s="17">
        <f>IF(OR(Table1[[#This Row],[Rank]]="Cancelled",Table1[[#This Row],[Rank]]&gt;64),1,VLOOKUP(Table1[[#This Row],[GenderCount]],'Ranking Values'!E:F,2,FALSE))</f>
        <v>1</v>
      </c>
      <c r="Q433" s="18">
        <f>Table1[[#This Row],[Ranking.Points]]*Table1[[#This Row],[Mulitplier]]*Table1[[#This Row],[NI.Mult]]</f>
        <v>14</v>
      </c>
    </row>
    <row r="434" spans="1:17" x14ac:dyDescent="0.25">
      <c r="A434" s="9" t="s">
        <v>384</v>
      </c>
      <c r="B434" s="9" t="s">
        <v>145</v>
      </c>
      <c r="C434" s="3">
        <v>7</v>
      </c>
      <c r="D434" s="12">
        <v>8</v>
      </c>
      <c r="E434" s="22">
        <v>44486</v>
      </c>
      <c r="F434" s="23" t="s">
        <v>385</v>
      </c>
      <c r="G434" s="10" t="s">
        <v>392</v>
      </c>
      <c r="H434" s="19" t="s">
        <v>306</v>
      </c>
      <c r="I434" s="9" t="s">
        <v>286</v>
      </c>
      <c r="J434" s="14" t="s">
        <v>317</v>
      </c>
      <c r="K434" s="24" t="str">
        <f>VLOOKUP(Table1[[#This Row],[LastName]]&amp;"."&amp;Table1[[#This Row],[FirstName]],Fencers!C:G,4,FALSE)</f>
        <v>TPFC</v>
      </c>
      <c r="L434" s="28" t="s">
        <v>399</v>
      </c>
      <c r="M434" s="20">
        <f>COUNTIFS(A:A,Table1[[#This Row],[LastName]],B:B,Table1[[#This Row],[FirstName]],F:F,"S",H:H,Table1[[#This Row],[Category]],I:I,Table1[[#This Row],[Weapon]])</f>
        <v>2</v>
      </c>
      <c r="N434" s="2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34" s="17">
        <f>IF(Table1[[#This Row],[Rank]]="Cancelled",1,IF(Table1[[#This Row],[Rank]]&gt;64,0,IF(L434=0,VLOOKUP(C434,'Ranking Values'!A:C,2,FALSE),VLOOKUP(C434,'Ranking Values'!A:C,3,FALSE))))</f>
        <v>14</v>
      </c>
      <c r="P434" s="17">
        <f>IF(OR(Table1[[#This Row],[Rank]]="Cancelled",Table1[[#This Row],[Rank]]&gt;64),1,VLOOKUP(Table1[[#This Row],[GenderCount]],'Ranking Values'!E:F,2,FALSE))</f>
        <v>1</v>
      </c>
      <c r="Q434" s="18">
        <f>Table1[[#This Row],[Ranking.Points]]*Table1[[#This Row],[Mulitplier]]*Table1[[#This Row],[NI.Mult]]</f>
        <v>14</v>
      </c>
    </row>
    <row r="435" spans="1:17" x14ac:dyDescent="0.25">
      <c r="A435" s="9" t="s">
        <v>414</v>
      </c>
      <c r="B435" s="9" t="s">
        <v>415</v>
      </c>
      <c r="C435" s="3">
        <v>8</v>
      </c>
      <c r="D435" s="12">
        <v>8</v>
      </c>
      <c r="E435" s="22">
        <v>44486</v>
      </c>
      <c r="F435" s="23" t="s">
        <v>385</v>
      </c>
      <c r="G435" s="10" t="s">
        <v>392</v>
      </c>
      <c r="H435" s="19" t="s">
        <v>306</v>
      </c>
      <c r="I435" s="9" t="s">
        <v>286</v>
      </c>
      <c r="J435" s="14" t="s">
        <v>317</v>
      </c>
      <c r="K435" s="26" t="s">
        <v>49</v>
      </c>
      <c r="L435" s="28" t="s">
        <v>399</v>
      </c>
      <c r="M435" s="20">
        <f>COUNTIFS(A:A,Table1[[#This Row],[LastName]],B:B,Table1[[#This Row],[FirstName]],F:F,"S",H:H,Table1[[#This Row],[Category]],I:I,Table1[[#This Row],[Weapon]])</f>
        <v>1</v>
      </c>
      <c r="N435" s="2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35" s="17">
        <f>IF(Table1[[#This Row],[Rank]]="Cancelled",1,IF(Table1[[#This Row],[Rank]]&gt;64,0,IF(L435=0,VLOOKUP(C435,'Ranking Values'!A:C,2,FALSE),VLOOKUP(C435,'Ranking Values'!A:C,3,FALSE))))</f>
        <v>14</v>
      </c>
      <c r="P435" s="17">
        <f>IF(OR(Table1[[#This Row],[Rank]]="Cancelled",Table1[[#This Row],[Rank]]&gt;64),1,VLOOKUP(Table1[[#This Row],[GenderCount]],'Ranking Values'!E:F,2,FALSE))</f>
        <v>1</v>
      </c>
      <c r="Q435" s="18">
        <f>Table1[[#This Row],[Ranking.Points]]*Table1[[#This Row],[Mulitplier]]*Table1[[#This Row],[NI.Mult]]</f>
        <v>14</v>
      </c>
    </row>
    <row r="436" spans="1:17" x14ac:dyDescent="0.25">
      <c r="A436" s="9" t="s">
        <v>146</v>
      </c>
      <c r="B436" s="9" t="s">
        <v>83</v>
      </c>
      <c r="C436" s="3">
        <v>1</v>
      </c>
      <c r="D436" s="12">
        <v>5</v>
      </c>
      <c r="E436" s="22">
        <v>44486</v>
      </c>
      <c r="F436" s="23" t="s">
        <v>385</v>
      </c>
      <c r="G436" s="10" t="s">
        <v>392</v>
      </c>
      <c r="H436" s="19" t="s">
        <v>306</v>
      </c>
      <c r="I436" s="9" t="s">
        <v>286</v>
      </c>
      <c r="J436" s="14" t="s">
        <v>316</v>
      </c>
      <c r="K436" s="24" t="str">
        <f>VLOOKUP(Table1[[#This Row],[LastName]]&amp;"."&amp;Table1[[#This Row],[FirstName]],Fencers!C:G,4,FALSE)</f>
        <v>ASC</v>
      </c>
      <c r="L436" s="28" t="s">
        <v>399</v>
      </c>
      <c r="M436" s="20">
        <f>COUNTIFS(A:A,Table1[[#This Row],[LastName]],B:B,Table1[[#This Row],[FirstName]],F:F,"S",H:H,Table1[[#This Row],[Category]],I:I,Table1[[#This Row],[Weapon]])</f>
        <v>3</v>
      </c>
      <c r="N436" s="2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36" s="17">
        <f>IF(Table1[[#This Row],[Rank]]="Cancelled",1,IF(Table1[[#This Row],[Rank]]&gt;64,0,IF(L436=0,VLOOKUP(C436,'Ranking Values'!A:C,2,FALSE),VLOOKUP(C436,'Ranking Values'!A:C,3,FALSE))))</f>
        <v>32</v>
      </c>
      <c r="P436" s="17">
        <f>IF(OR(Table1[[#This Row],[Rank]]="Cancelled",Table1[[#This Row],[Rank]]&gt;64),1,VLOOKUP(Table1[[#This Row],[GenderCount]],'Ranking Values'!E:F,2,FALSE))</f>
        <v>1</v>
      </c>
      <c r="Q436" s="18">
        <f>Table1[[#This Row],[Ranking.Points]]*Table1[[#This Row],[Mulitplier]]*Table1[[#This Row],[NI.Mult]]</f>
        <v>32</v>
      </c>
    </row>
    <row r="437" spans="1:17" x14ac:dyDescent="0.25">
      <c r="A437" s="9" t="s">
        <v>331</v>
      </c>
      <c r="B437" s="9" t="s">
        <v>332</v>
      </c>
      <c r="C437" s="3">
        <v>2</v>
      </c>
      <c r="D437" s="12">
        <v>5</v>
      </c>
      <c r="E437" s="22">
        <v>44486</v>
      </c>
      <c r="F437" s="23" t="s">
        <v>385</v>
      </c>
      <c r="G437" s="10" t="s">
        <v>392</v>
      </c>
      <c r="H437" s="19" t="s">
        <v>306</v>
      </c>
      <c r="I437" s="9" t="s">
        <v>286</v>
      </c>
      <c r="J437" s="14" t="s">
        <v>316</v>
      </c>
      <c r="K437" s="24" t="str">
        <f>VLOOKUP(Table1[[#This Row],[LastName]]&amp;"."&amp;Table1[[#This Row],[FirstName]],Fencers!C:G,4,FALSE)</f>
        <v>AUFeC</v>
      </c>
      <c r="L437" s="28" t="s">
        <v>399</v>
      </c>
      <c r="M437" s="20">
        <f>COUNTIFS(A:A,Table1[[#This Row],[LastName]],B:B,Table1[[#This Row],[FirstName]],F:F,"S",H:H,Table1[[#This Row],[Category]],I:I,Table1[[#This Row],[Weapon]])</f>
        <v>4</v>
      </c>
      <c r="N437" s="2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37" s="17">
        <f>IF(Table1[[#This Row],[Rank]]="Cancelled",1,IF(Table1[[#This Row],[Rank]]&gt;64,0,IF(L437=0,VLOOKUP(C437,'Ranking Values'!A:C,2,FALSE),VLOOKUP(C437,'Ranking Values'!A:C,3,FALSE))))</f>
        <v>26</v>
      </c>
      <c r="P437" s="17">
        <f>IF(OR(Table1[[#This Row],[Rank]]="Cancelled",Table1[[#This Row],[Rank]]&gt;64),1,VLOOKUP(Table1[[#This Row],[GenderCount]],'Ranking Values'!E:F,2,FALSE))</f>
        <v>1</v>
      </c>
      <c r="Q437" s="18">
        <f>Table1[[#This Row],[Ranking.Points]]*Table1[[#This Row],[Mulitplier]]*Table1[[#This Row],[NI.Mult]]</f>
        <v>26</v>
      </c>
    </row>
    <row r="438" spans="1:17" x14ac:dyDescent="0.25">
      <c r="A438" s="9" t="s">
        <v>307</v>
      </c>
      <c r="B438" s="9" t="s">
        <v>308</v>
      </c>
      <c r="C438" s="3">
        <v>3</v>
      </c>
      <c r="D438" s="12">
        <v>5</v>
      </c>
      <c r="E438" s="22">
        <v>44486</v>
      </c>
      <c r="F438" s="23" t="s">
        <v>385</v>
      </c>
      <c r="G438" s="10" t="s">
        <v>392</v>
      </c>
      <c r="H438" s="19" t="s">
        <v>306</v>
      </c>
      <c r="I438" s="9" t="s">
        <v>286</v>
      </c>
      <c r="J438" s="14" t="s">
        <v>316</v>
      </c>
      <c r="K438" s="24" t="str">
        <f>VLOOKUP(Table1[[#This Row],[LastName]]&amp;"."&amp;Table1[[#This Row],[FirstName]],Fencers!C:G,4,FALSE)</f>
        <v>AUFeC</v>
      </c>
      <c r="L438" s="28" t="s">
        <v>399</v>
      </c>
      <c r="M438" s="20">
        <f>COUNTIFS(A:A,Table1[[#This Row],[LastName]],B:B,Table1[[#This Row],[FirstName]],F:F,"S",H:H,Table1[[#This Row],[Category]],I:I,Table1[[#This Row],[Weapon]])</f>
        <v>3</v>
      </c>
      <c r="N438" s="2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38" s="17">
        <f>IF(Table1[[#This Row],[Rank]]="Cancelled",1,IF(Table1[[#This Row],[Rank]]&gt;64,0,IF(L438=0,VLOOKUP(C438,'Ranking Values'!A:C,2,FALSE),VLOOKUP(C438,'Ranking Values'!A:C,3,FALSE))))</f>
        <v>20</v>
      </c>
      <c r="P438" s="17">
        <f>IF(OR(Table1[[#This Row],[Rank]]="Cancelled",Table1[[#This Row],[Rank]]&gt;64),1,VLOOKUP(Table1[[#This Row],[GenderCount]],'Ranking Values'!E:F,2,FALSE))</f>
        <v>1</v>
      </c>
      <c r="Q438" s="18">
        <f>Table1[[#This Row],[Ranking.Points]]*Table1[[#This Row],[Mulitplier]]*Table1[[#This Row],[NI.Mult]]</f>
        <v>20</v>
      </c>
    </row>
    <row r="439" spans="1:17" x14ac:dyDescent="0.25">
      <c r="A439" s="9" t="s">
        <v>123</v>
      </c>
      <c r="B439" s="9" t="s">
        <v>136</v>
      </c>
      <c r="C439" s="3">
        <v>3</v>
      </c>
      <c r="D439" s="12">
        <v>5</v>
      </c>
      <c r="E439" s="22">
        <v>44486</v>
      </c>
      <c r="F439" s="23" t="s">
        <v>385</v>
      </c>
      <c r="G439" s="10" t="s">
        <v>392</v>
      </c>
      <c r="H439" s="19" t="s">
        <v>306</v>
      </c>
      <c r="I439" s="9" t="s">
        <v>286</v>
      </c>
      <c r="J439" s="14" t="s">
        <v>316</v>
      </c>
      <c r="K439" s="24" t="str">
        <f>VLOOKUP(Table1[[#This Row],[LastName]]&amp;"."&amp;Table1[[#This Row],[FirstName]],Fencers!C:G,4,FALSE)</f>
        <v>CSFC</v>
      </c>
      <c r="L439" s="28" t="s">
        <v>399</v>
      </c>
      <c r="M439" s="20">
        <f>COUNTIFS(A:A,Table1[[#This Row],[LastName]],B:B,Table1[[#This Row],[FirstName]],F:F,"S",H:H,Table1[[#This Row],[Category]],I:I,Table1[[#This Row],[Weapon]])</f>
        <v>3</v>
      </c>
      <c r="N439" s="2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39" s="17">
        <f>IF(Table1[[#This Row],[Rank]]="Cancelled",1,IF(Table1[[#This Row],[Rank]]&gt;64,0,IF(L439=0,VLOOKUP(C439,'Ranking Values'!A:C,2,FALSE),VLOOKUP(C439,'Ranking Values'!A:C,3,FALSE))))</f>
        <v>20</v>
      </c>
      <c r="P439" s="17">
        <f>IF(OR(Table1[[#This Row],[Rank]]="Cancelled",Table1[[#This Row],[Rank]]&gt;64),1,VLOOKUP(Table1[[#This Row],[GenderCount]],'Ranking Values'!E:F,2,FALSE))</f>
        <v>1</v>
      </c>
      <c r="Q439" s="18">
        <f>Table1[[#This Row],[Ranking.Points]]*Table1[[#This Row],[Mulitplier]]*Table1[[#This Row],[NI.Mult]]</f>
        <v>20</v>
      </c>
    </row>
    <row r="440" spans="1:17" x14ac:dyDescent="0.25">
      <c r="A440" s="9" t="s">
        <v>375</v>
      </c>
      <c r="B440" s="9" t="s">
        <v>376</v>
      </c>
      <c r="C440" s="3">
        <v>5</v>
      </c>
      <c r="D440" s="12">
        <v>5</v>
      </c>
      <c r="E440" s="22">
        <v>44486</v>
      </c>
      <c r="F440" s="23" t="s">
        <v>385</v>
      </c>
      <c r="G440" s="10" t="s">
        <v>392</v>
      </c>
      <c r="H440" s="19" t="s">
        <v>306</v>
      </c>
      <c r="I440" s="9" t="s">
        <v>286</v>
      </c>
      <c r="J440" s="14" t="s">
        <v>316</v>
      </c>
      <c r="K440" s="24" t="str">
        <f>VLOOKUP(Table1[[#This Row],[LastName]]&amp;"."&amp;Table1[[#This Row],[FirstName]],Fencers!C:G,4,FALSE)</f>
        <v>CSFC</v>
      </c>
      <c r="L440" s="28" t="s">
        <v>399</v>
      </c>
      <c r="M440" s="20">
        <f>COUNTIFS(A:A,Table1[[#This Row],[LastName]],B:B,Table1[[#This Row],[FirstName]],F:F,"S",H:H,Table1[[#This Row],[Category]],I:I,Table1[[#This Row],[Weapon]])</f>
        <v>3</v>
      </c>
      <c r="N440" s="2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40" s="17">
        <f>IF(Table1[[#This Row],[Rank]]="Cancelled",1,IF(Table1[[#This Row],[Rank]]&gt;64,0,IF(L440=0,VLOOKUP(C440,'Ranking Values'!A:C,2,FALSE),VLOOKUP(C440,'Ranking Values'!A:C,3,FALSE))))</f>
        <v>14</v>
      </c>
      <c r="P440" s="17">
        <f>IF(OR(Table1[[#This Row],[Rank]]="Cancelled",Table1[[#This Row],[Rank]]&gt;64),1,VLOOKUP(Table1[[#This Row],[GenderCount]],'Ranking Values'!E:F,2,FALSE))</f>
        <v>1</v>
      </c>
      <c r="Q440" s="18">
        <f>Table1[[#This Row],[Ranking.Points]]*Table1[[#This Row],[Mulitplier]]*Table1[[#This Row],[NI.Mult]]</f>
        <v>14</v>
      </c>
    </row>
    <row r="441" spans="1:17" x14ac:dyDescent="0.25">
      <c r="A441" s="9" t="s">
        <v>61</v>
      </c>
      <c r="B441" s="9" t="s">
        <v>63</v>
      </c>
      <c r="C441" s="3">
        <v>1</v>
      </c>
      <c r="D441" s="12">
        <v>4</v>
      </c>
      <c r="E441" s="22">
        <v>44486</v>
      </c>
      <c r="F441" s="23" t="s">
        <v>385</v>
      </c>
      <c r="G441" s="10" t="s">
        <v>392</v>
      </c>
      <c r="H441" s="19" t="s">
        <v>315</v>
      </c>
      <c r="I441" s="19" t="s">
        <v>288</v>
      </c>
      <c r="J441" s="14" t="s">
        <v>317</v>
      </c>
      <c r="K441" s="24" t="str">
        <f>VLOOKUP(Table1[[#This Row],[LastName]]&amp;"."&amp;Table1[[#This Row],[FirstName]],Fencers!C:G,4,FALSE)</f>
        <v>CSFC</v>
      </c>
      <c r="L441" s="28" t="s">
        <v>399</v>
      </c>
      <c r="M441" s="20">
        <f>COUNTIFS(A:A,Table1[[#This Row],[LastName]],B:B,Table1[[#This Row],[FirstName]],F:F,"S",H:H,Table1[[#This Row],[Category]],I:I,Table1[[#This Row],[Weapon]])</f>
        <v>6</v>
      </c>
      <c r="N441" s="2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41" s="17">
        <f>IF(Table1[[#This Row],[Rank]]="Cancelled",1,IF(Table1[[#This Row],[Rank]]&gt;64,0,IF(L441=0,VLOOKUP(C441,'Ranking Values'!A:C,2,FALSE),VLOOKUP(C441,'Ranking Values'!A:C,3,FALSE))))</f>
        <v>32</v>
      </c>
      <c r="P441" s="17">
        <f>IF(OR(Table1[[#This Row],[Rank]]="Cancelled",Table1[[#This Row],[Rank]]&gt;64),1,VLOOKUP(Table1[[#This Row],[GenderCount]],'Ranking Values'!E:F,2,FALSE))</f>
        <v>0.8</v>
      </c>
      <c r="Q441" s="18">
        <f>Table1[[#This Row],[Ranking.Points]]*Table1[[#This Row],[Mulitplier]]*Table1[[#This Row],[NI.Mult]]</f>
        <v>25.6</v>
      </c>
    </row>
    <row r="442" spans="1:17" x14ac:dyDescent="0.25">
      <c r="A442" s="9" t="s">
        <v>30</v>
      </c>
      <c r="B442" s="9" t="s">
        <v>45</v>
      </c>
      <c r="C442" s="3">
        <v>2</v>
      </c>
      <c r="D442" s="12">
        <v>4</v>
      </c>
      <c r="E442" s="22">
        <v>44486</v>
      </c>
      <c r="F442" s="23" t="s">
        <v>385</v>
      </c>
      <c r="G442" s="10" t="s">
        <v>392</v>
      </c>
      <c r="H442" s="19" t="s">
        <v>315</v>
      </c>
      <c r="I442" s="19" t="s">
        <v>288</v>
      </c>
      <c r="J442" s="14" t="s">
        <v>317</v>
      </c>
      <c r="K442" s="24" t="str">
        <f>VLOOKUP(Table1[[#This Row],[LastName]]&amp;"."&amp;Table1[[#This Row],[FirstName]],Fencers!C:G,4,FALSE)</f>
        <v>AHFC</v>
      </c>
      <c r="L442" s="28" t="s">
        <v>399</v>
      </c>
      <c r="M442" s="20">
        <f>COUNTIFS(A:A,Table1[[#This Row],[LastName]],B:B,Table1[[#This Row],[FirstName]],F:F,"S",H:H,Table1[[#This Row],[Category]],I:I,Table1[[#This Row],[Weapon]])</f>
        <v>5</v>
      </c>
      <c r="N442" s="2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42" s="17">
        <f>IF(Table1[[#This Row],[Rank]]="Cancelled",1,IF(Table1[[#This Row],[Rank]]&gt;64,0,IF(L442=0,VLOOKUP(C442,'Ranking Values'!A:C,2,FALSE),VLOOKUP(C442,'Ranking Values'!A:C,3,FALSE))))</f>
        <v>26</v>
      </c>
      <c r="P442" s="17">
        <f>IF(OR(Table1[[#This Row],[Rank]]="Cancelled",Table1[[#This Row],[Rank]]&gt;64),1,VLOOKUP(Table1[[#This Row],[GenderCount]],'Ranking Values'!E:F,2,FALSE))</f>
        <v>0.8</v>
      </c>
      <c r="Q442" s="18">
        <f>Table1[[#This Row],[Ranking.Points]]*Table1[[#This Row],[Mulitplier]]*Table1[[#This Row],[NI.Mult]]</f>
        <v>20.8</v>
      </c>
    </row>
    <row r="443" spans="1:17" x14ac:dyDescent="0.25">
      <c r="A443" s="9" t="s">
        <v>410</v>
      </c>
      <c r="B443" s="9" t="s">
        <v>411</v>
      </c>
      <c r="C443" s="3">
        <v>3</v>
      </c>
      <c r="D443" s="12">
        <v>4</v>
      </c>
      <c r="E443" s="22">
        <v>44486</v>
      </c>
      <c r="F443" s="23" t="s">
        <v>385</v>
      </c>
      <c r="G443" s="10" t="s">
        <v>392</v>
      </c>
      <c r="H443" s="19" t="s">
        <v>315</v>
      </c>
      <c r="I443" s="19" t="s">
        <v>288</v>
      </c>
      <c r="J443" s="14" t="s">
        <v>317</v>
      </c>
      <c r="K443" s="26" t="s">
        <v>313</v>
      </c>
      <c r="L443" s="28" t="s">
        <v>399</v>
      </c>
      <c r="M443" s="20">
        <f>COUNTIFS(A:A,Table1[[#This Row],[LastName]],B:B,Table1[[#This Row],[FirstName]],F:F,"S",H:H,Table1[[#This Row],[Category]],I:I,Table1[[#This Row],[Weapon]])</f>
        <v>1</v>
      </c>
      <c r="N443" s="2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43" s="17">
        <f>IF(Table1[[#This Row],[Rank]]="Cancelled",1,IF(Table1[[#This Row],[Rank]]&gt;64,0,IF(L443=0,VLOOKUP(C443,'Ranking Values'!A:C,2,FALSE),VLOOKUP(C443,'Ranking Values'!A:C,3,FALSE))))</f>
        <v>20</v>
      </c>
      <c r="P443" s="17">
        <f>IF(OR(Table1[[#This Row],[Rank]]="Cancelled",Table1[[#This Row],[Rank]]&gt;64),1,VLOOKUP(Table1[[#This Row],[GenderCount]],'Ranking Values'!E:F,2,FALSE))</f>
        <v>0.8</v>
      </c>
      <c r="Q443" s="18">
        <f>Table1[[#This Row],[Ranking.Points]]*Table1[[#This Row],[Mulitplier]]*Table1[[#This Row],[NI.Mult]]</f>
        <v>16</v>
      </c>
    </row>
    <row r="444" spans="1:17" x14ac:dyDescent="0.25">
      <c r="A444" s="9" t="s">
        <v>107</v>
      </c>
      <c r="B444" s="9" t="s">
        <v>114</v>
      </c>
      <c r="C444" s="3">
        <v>3</v>
      </c>
      <c r="D444" s="12">
        <v>4</v>
      </c>
      <c r="E444" s="22">
        <v>44486</v>
      </c>
      <c r="F444" s="23" t="s">
        <v>385</v>
      </c>
      <c r="G444" s="10" t="s">
        <v>392</v>
      </c>
      <c r="H444" s="19" t="s">
        <v>315</v>
      </c>
      <c r="I444" s="19" t="s">
        <v>288</v>
      </c>
      <c r="J444" s="14" t="s">
        <v>317</v>
      </c>
      <c r="K444" s="24" t="str">
        <f>VLOOKUP(Table1[[#This Row],[LastName]]&amp;"."&amp;Table1[[#This Row],[FirstName]],Fencers!C:G,4,FALSE)</f>
        <v>ASC</v>
      </c>
      <c r="L444" s="28" t="s">
        <v>399</v>
      </c>
      <c r="M444" s="20">
        <f>COUNTIFS(A:A,Table1[[#This Row],[LastName]],B:B,Table1[[#This Row],[FirstName]],F:F,"S",H:H,Table1[[#This Row],[Category]],I:I,Table1[[#This Row],[Weapon]])</f>
        <v>3</v>
      </c>
      <c r="N444" s="2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44" s="17">
        <f>IF(Table1[[#This Row],[Rank]]="Cancelled",1,IF(Table1[[#This Row],[Rank]]&gt;64,0,IF(L444=0,VLOOKUP(C444,'Ranking Values'!A:C,2,FALSE),VLOOKUP(C444,'Ranking Values'!A:C,3,FALSE))))</f>
        <v>20</v>
      </c>
      <c r="P444" s="17">
        <f>IF(OR(Table1[[#This Row],[Rank]]="Cancelled",Table1[[#This Row],[Rank]]&gt;64),1,VLOOKUP(Table1[[#This Row],[GenderCount]],'Ranking Values'!E:F,2,FALSE))</f>
        <v>0.8</v>
      </c>
      <c r="Q444" s="18">
        <f>Table1[[#This Row],[Ranking.Points]]*Table1[[#This Row],[Mulitplier]]*Table1[[#This Row],[NI.Mult]]</f>
        <v>16</v>
      </c>
    </row>
    <row r="445" spans="1:17" x14ac:dyDescent="0.25">
      <c r="A445" s="9" t="s">
        <v>61</v>
      </c>
      <c r="B445" s="9" t="s">
        <v>64</v>
      </c>
      <c r="C445" s="3">
        <v>1</v>
      </c>
      <c r="D445" s="12">
        <f>COUNTIFS(E:E,Table1[[#This Row],[EventDate]],G:G,Table1[[#This Row],[EventName]],H:H,Table1[[#This Row],[Category]],I:I,Table1[[#This Row],[Weapon]],J:J,Table1[[#This Row],[Gender]])</f>
        <v>5</v>
      </c>
      <c r="E445" s="22">
        <v>44486</v>
      </c>
      <c r="F445" s="23" t="s">
        <v>385</v>
      </c>
      <c r="G445" s="10" t="s">
        <v>392</v>
      </c>
      <c r="H445" s="19" t="s">
        <v>315</v>
      </c>
      <c r="I445" s="19" t="s">
        <v>288</v>
      </c>
      <c r="J445" s="14" t="s">
        <v>316</v>
      </c>
      <c r="K445" s="24" t="str">
        <f>VLOOKUP(Table1[[#This Row],[LastName]]&amp;"."&amp;Table1[[#This Row],[FirstName]],Fencers!C:G,4,FALSE)</f>
        <v>CSFC</v>
      </c>
      <c r="L445" s="28" t="s">
        <v>399</v>
      </c>
      <c r="M445" s="20">
        <f>COUNTIFS(A:A,Table1[[#This Row],[LastName]],B:B,Table1[[#This Row],[FirstName]],F:F,"S",H:H,Table1[[#This Row],[Category]],I:I,Table1[[#This Row],[Weapon]])</f>
        <v>5</v>
      </c>
      <c r="N445" s="2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45" s="17">
        <f>IF(Table1[[#This Row],[Rank]]="Cancelled",1,IF(Table1[[#This Row],[Rank]]&gt;64,0,IF(L445=0,VLOOKUP(C445,'Ranking Values'!A:C,2,FALSE),VLOOKUP(C445,'Ranking Values'!A:C,3,FALSE))))</f>
        <v>32</v>
      </c>
      <c r="P445" s="17">
        <f>IF(OR(Table1[[#This Row],[Rank]]="Cancelled",Table1[[#This Row],[Rank]]&gt;64),1,VLOOKUP(Table1[[#This Row],[GenderCount]],'Ranking Values'!E:F,2,FALSE))</f>
        <v>1</v>
      </c>
      <c r="Q445" s="18">
        <f>Table1[[#This Row],[Ranking.Points]]*Table1[[#This Row],[Mulitplier]]*Table1[[#This Row],[NI.Mult]]</f>
        <v>32</v>
      </c>
    </row>
    <row r="446" spans="1:17" x14ac:dyDescent="0.25">
      <c r="A446" s="9" t="s">
        <v>57</v>
      </c>
      <c r="B446" s="9" t="s">
        <v>58</v>
      </c>
      <c r="C446" s="3">
        <v>2</v>
      </c>
      <c r="D446" s="12">
        <f>COUNTIFS(E:E,Table1[[#This Row],[EventDate]],G:G,Table1[[#This Row],[EventName]],H:H,Table1[[#This Row],[Category]],I:I,Table1[[#This Row],[Weapon]],J:J,Table1[[#This Row],[Gender]])</f>
        <v>5</v>
      </c>
      <c r="E446" s="22">
        <v>44486</v>
      </c>
      <c r="F446" s="23" t="s">
        <v>385</v>
      </c>
      <c r="G446" s="10" t="s">
        <v>392</v>
      </c>
      <c r="H446" s="19" t="s">
        <v>315</v>
      </c>
      <c r="I446" s="19" t="s">
        <v>288</v>
      </c>
      <c r="J446" s="14" t="s">
        <v>316</v>
      </c>
      <c r="K446" s="24" t="str">
        <f>VLOOKUP(Table1[[#This Row],[LastName]]&amp;"."&amp;Table1[[#This Row],[FirstName]],Fencers!C:G,4,FALSE)</f>
        <v>AHFC</v>
      </c>
      <c r="L446" s="28" t="s">
        <v>399</v>
      </c>
      <c r="M446" s="20">
        <f>COUNTIFS(A:A,Table1[[#This Row],[LastName]],B:B,Table1[[#This Row],[FirstName]],F:F,"S",H:H,Table1[[#This Row],[Category]],I:I,Table1[[#This Row],[Weapon]])</f>
        <v>1</v>
      </c>
      <c r="N446" s="2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46" s="17">
        <f>IF(Table1[[#This Row],[Rank]]="Cancelled",1,IF(Table1[[#This Row],[Rank]]&gt;64,0,IF(L446=0,VLOOKUP(C446,'Ranking Values'!A:C,2,FALSE),VLOOKUP(C446,'Ranking Values'!A:C,3,FALSE))))</f>
        <v>26</v>
      </c>
      <c r="P446" s="17">
        <f>IF(OR(Table1[[#This Row],[Rank]]="Cancelled",Table1[[#This Row],[Rank]]&gt;64),1,VLOOKUP(Table1[[#This Row],[GenderCount]],'Ranking Values'!E:F,2,FALSE))</f>
        <v>1</v>
      </c>
      <c r="Q446" s="18">
        <f>Table1[[#This Row],[Ranking.Points]]*Table1[[#This Row],[Mulitplier]]*Table1[[#This Row],[NI.Mult]]</f>
        <v>26</v>
      </c>
    </row>
    <row r="447" spans="1:17" x14ac:dyDescent="0.25">
      <c r="A447" s="9" t="s">
        <v>29</v>
      </c>
      <c r="B447" s="9" t="s">
        <v>44</v>
      </c>
      <c r="C447" s="3">
        <v>3</v>
      </c>
      <c r="D447" s="12">
        <f>COUNTIFS(E:E,Table1[[#This Row],[EventDate]],G:G,Table1[[#This Row],[EventName]],H:H,Table1[[#This Row],[Category]],I:I,Table1[[#This Row],[Weapon]],J:J,Table1[[#This Row],[Gender]])</f>
        <v>5</v>
      </c>
      <c r="E447" s="22">
        <v>44486</v>
      </c>
      <c r="F447" s="23" t="s">
        <v>385</v>
      </c>
      <c r="G447" s="10" t="s">
        <v>392</v>
      </c>
      <c r="H447" s="19" t="s">
        <v>315</v>
      </c>
      <c r="I447" s="19" t="s">
        <v>288</v>
      </c>
      <c r="J447" s="14" t="s">
        <v>316</v>
      </c>
      <c r="K447" s="24" t="str">
        <f>VLOOKUP(Table1[[#This Row],[LastName]]&amp;"."&amp;Table1[[#This Row],[FirstName]],Fencers!C:G,4,FALSE)</f>
        <v>ASC</v>
      </c>
      <c r="L447" s="28" t="s">
        <v>399</v>
      </c>
      <c r="M447" s="20">
        <f>COUNTIFS(A:A,Table1[[#This Row],[LastName]],B:B,Table1[[#This Row],[FirstName]],F:F,"S",H:H,Table1[[#This Row],[Category]],I:I,Table1[[#This Row],[Weapon]])</f>
        <v>2</v>
      </c>
      <c r="N447" s="2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47" s="17">
        <f>IF(Table1[[#This Row],[Rank]]="Cancelled",1,IF(Table1[[#This Row],[Rank]]&gt;64,0,IF(L447=0,VLOOKUP(C447,'Ranking Values'!A:C,2,FALSE),VLOOKUP(C447,'Ranking Values'!A:C,3,FALSE))))</f>
        <v>20</v>
      </c>
      <c r="P447" s="17">
        <f>IF(OR(Table1[[#This Row],[Rank]]="Cancelled",Table1[[#This Row],[Rank]]&gt;64),1,VLOOKUP(Table1[[#This Row],[GenderCount]],'Ranking Values'!E:F,2,FALSE))</f>
        <v>1</v>
      </c>
      <c r="Q447" s="18">
        <f>Table1[[#This Row],[Ranking.Points]]*Table1[[#This Row],[Mulitplier]]*Table1[[#This Row],[NI.Mult]]</f>
        <v>20</v>
      </c>
    </row>
    <row r="448" spans="1:17" x14ac:dyDescent="0.25">
      <c r="A448" s="9" t="s">
        <v>25</v>
      </c>
      <c r="B448" s="9" t="s">
        <v>40</v>
      </c>
      <c r="C448" s="3">
        <v>3</v>
      </c>
      <c r="D448" s="12">
        <f>COUNTIFS(E:E,Table1[[#This Row],[EventDate]],G:G,Table1[[#This Row],[EventName]],H:H,Table1[[#This Row],[Category]],I:I,Table1[[#This Row],[Weapon]],J:J,Table1[[#This Row],[Gender]])</f>
        <v>5</v>
      </c>
      <c r="E448" s="22">
        <v>44486</v>
      </c>
      <c r="F448" s="23" t="s">
        <v>385</v>
      </c>
      <c r="G448" s="10" t="s">
        <v>392</v>
      </c>
      <c r="H448" s="19" t="s">
        <v>315</v>
      </c>
      <c r="I448" s="19" t="s">
        <v>288</v>
      </c>
      <c r="J448" s="14" t="s">
        <v>316</v>
      </c>
      <c r="K448" s="24" t="str">
        <f>VLOOKUP(Table1[[#This Row],[LastName]]&amp;"."&amp;Table1[[#This Row],[FirstName]],Fencers!C:G,4,FALSE)</f>
        <v>ASC</v>
      </c>
      <c r="L448" s="25">
        <v>1</v>
      </c>
      <c r="M448" s="20">
        <f>COUNTIFS(A:A,Table1[[#This Row],[LastName]],B:B,Table1[[#This Row],[FirstName]],F:F,"S",H:H,Table1[[#This Row],[Category]],I:I,Table1[[#This Row],[Weapon]])</f>
        <v>3</v>
      </c>
      <c r="N448" s="2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48" s="17">
        <f>IF(Table1[[#This Row],[Rank]]="Cancelled",1,IF(Table1[[#This Row],[Rank]]&gt;64,0,IF(L448=0,VLOOKUP(C448,'Ranking Values'!A:C,2,FALSE),VLOOKUP(C448,'Ranking Values'!A:C,3,FALSE))))</f>
        <v>20</v>
      </c>
      <c r="P448" s="17">
        <f>IF(OR(Table1[[#This Row],[Rank]]="Cancelled",Table1[[#This Row],[Rank]]&gt;64),1,VLOOKUP(Table1[[#This Row],[GenderCount]],'Ranking Values'!E:F,2,FALSE))</f>
        <v>1</v>
      </c>
      <c r="Q448" s="18">
        <f>Table1[[#This Row],[Ranking.Points]]*Table1[[#This Row],[Mulitplier]]*Table1[[#This Row],[NI.Mult]]</f>
        <v>20</v>
      </c>
    </row>
    <row r="449" spans="1:17" x14ac:dyDescent="0.25">
      <c r="A449" s="9" t="s">
        <v>108</v>
      </c>
      <c r="B449" s="9" t="s">
        <v>115</v>
      </c>
      <c r="C449" s="3">
        <v>5</v>
      </c>
      <c r="D449" s="12">
        <f>COUNTIFS(E:E,Table1[[#This Row],[EventDate]],G:G,Table1[[#This Row],[EventName]],H:H,Table1[[#This Row],[Category]],I:I,Table1[[#This Row],[Weapon]],J:J,Table1[[#This Row],[Gender]])</f>
        <v>5</v>
      </c>
      <c r="E449" s="22">
        <v>44486</v>
      </c>
      <c r="F449" s="23" t="s">
        <v>385</v>
      </c>
      <c r="G449" s="10" t="s">
        <v>392</v>
      </c>
      <c r="H449" s="19" t="s">
        <v>315</v>
      </c>
      <c r="I449" s="19" t="s">
        <v>288</v>
      </c>
      <c r="J449" s="14" t="s">
        <v>316</v>
      </c>
      <c r="K449" s="24" t="str">
        <f>VLOOKUP(Table1[[#This Row],[LastName]]&amp;"."&amp;Table1[[#This Row],[FirstName]],Fencers!C:G,4,FALSE)</f>
        <v>ASC</v>
      </c>
      <c r="L449" s="25">
        <v>1</v>
      </c>
      <c r="M449" s="20">
        <f>COUNTIFS(A:A,Table1[[#This Row],[LastName]],B:B,Table1[[#This Row],[FirstName]],F:F,"S",H:H,Table1[[#This Row],[Category]],I:I,Table1[[#This Row],[Weapon]])</f>
        <v>5</v>
      </c>
      <c r="N449" s="2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49" s="17">
        <f>IF(Table1[[#This Row],[Rank]]="Cancelled",1,IF(Table1[[#This Row],[Rank]]&gt;64,0,IF(L449=0,VLOOKUP(C449,'Ranking Values'!A:C,2,FALSE),VLOOKUP(C449,'Ranking Values'!A:C,3,FALSE))))</f>
        <v>14</v>
      </c>
      <c r="P449" s="17">
        <f>IF(OR(Table1[[#This Row],[Rank]]="Cancelled",Table1[[#This Row],[Rank]]&gt;64),1,VLOOKUP(Table1[[#This Row],[GenderCount]],'Ranking Values'!E:F,2,FALSE))</f>
        <v>1</v>
      </c>
      <c r="Q449" s="18">
        <f>Table1[[#This Row],[Ranking.Points]]*Table1[[#This Row],[Mulitplier]]*Table1[[#This Row],[NI.Mult]]</f>
        <v>14</v>
      </c>
    </row>
    <row r="450" spans="1:17" x14ac:dyDescent="0.25">
      <c r="A450" s="9" t="s">
        <v>19</v>
      </c>
      <c r="B450" s="9" t="s">
        <v>33</v>
      </c>
      <c r="C450" s="3">
        <v>1</v>
      </c>
      <c r="D450" s="12">
        <v>3</v>
      </c>
      <c r="E450" s="22">
        <v>44493</v>
      </c>
      <c r="F450" s="23" t="s">
        <v>385</v>
      </c>
      <c r="G450" s="10" t="s">
        <v>284</v>
      </c>
      <c r="H450" s="9" t="s">
        <v>321</v>
      </c>
      <c r="I450" s="9" t="s">
        <v>286</v>
      </c>
      <c r="J450" s="14" t="s">
        <v>317</v>
      </c>
      <c r="K450" s="24" t="str">
        <f>VLOOKUP(Table1[[#This Row],[LastName]]&amp;"."&amp;Table1[[#This Row],[FirstName]],Fencers!C:G,4,FALSE)</f>
        <v>ASC</v>
      </c>
      <c r="L450" s="25">
        <v>0</v>
      </c>
      <c r="M450" s="20">
        <f>COUNTIFS(A:A,Table1[[#This Row],[LastName]],B:B,Table1[[#This Row],[FirstName]],F:F,"S",H:H,Table1[[#This Row],[Category]],I:I,Table1[[#This Row],[Weapon]])</f>
        <v>1</v>
      </c>
      <c r="N450" s="2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50" s="17">
        <f>IF(Table1[[#This Row],[Rank]]="Cancelled",1,IF(Table1[[#This Row],[Rank]]&gt;64,0,IF(L450=0,VLOOKUP(C450,'Ranking Values'!A:C,2,FALSE),VLOOKUP(C450,'Ranking Values'!A:C,3,FALSE))))</f>
        <v>28</v>
      </c>
      <c r="P450" s="17">
        <f>IF(OR(Table1[[#This Row],[Rank]]="Cancelled",Table1[[#This Row],[Rank]]&gt;64),1,VLOOKUP(Table1[[#This Row],[GenderCount]],'Ranking Values'!E:F,2,FALSE))</f>
        <v>0.6</v>
      </c>
      <c r="Q450" s="18">
        <f>Table1[[#This Row],[Ranking.Points]]*Table1[[#This Row],[Mulitplier]]*Table1[[#This Row],[NI.Mult]]</f>
        <v>16.8</v>
      </c>
    </row>
    <row r="451" spans="1:17" x14ac:dyDescent="0.25">
      <c r="A451" s="9" t="s">
        <v>107</v>
      </c>
      <c r="B451" s="9" t="s">
        <v>143</v>
      </c>
      <c r="C451" s="3">
        <v>2</v>
      </c>
      <c r="D451" s="12">
        <v>3</v>
      </c>
      <c r="E451" s="22">
        <v>44493</v>
      </c>
      <c r="F451" s="23" t="s">
        <v>385</v>
      </c>
      <c r="G451" s="10" t="s">
        <v>284</v>
      </c>
      <c r="H451" s="9" t="s">
        <v>321</v>
      </c>
      <c r="I451" s="9" t="s">
        <v>286</v>
      </c>
      <c r="J451" s="14" t="s">
        <v>317</v>
      </c>
      <c r="K451" s="24" t="str">
        <f>VLOOKUP(Table1[[#This Row],[LastName]]&amp;"."&amp;Table1[[#This Row],[FirstName]],Fencers!C:G,4,FALSE)</f>
        <v>ASC</v>
      </c>
      <c r="L451" s="25">
        <v>0</v>
      </c>
      <c r="M451" s="20">
        <f>COUNTIFS(A:A,Table1[[#This Row],[LastName]],B:B,Table1[[#This Row],[FirstName]],F:F,"S",H:H,Table1[[#This Row],[Category]],I:I,Table1[[#This Row],[Weapon]])</f>
        <v>4</v>
      </c>
      <c r="N451" s="2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51" s="17">
        <f>IF(Table1[[#This Row],[Rank]]="Cancelled",1,IF(Table1[[#This Row],[Rank]]&gt;64,0,IF(L451=0,VLOOKUP(C451,'Ranking Values'!A:C,2,FALSE),VLOOKUP(C451,'Ranking Values'!A:C,3,FALSE))))</f>
        <v>23</v>
      </c>
      <c r="P451" s="17">
        <f>IF(OR(Table1[[#This Row],[Rank]]="Cancelled",Table1[[#This Row],[Rank]]&gt;64),1,VLOOKUP(Table1[[#This Row],[GenderCount]],'Ranking Values'!E:F,2,FALSE))</f>
        <v>0.6</v>
      </c>
      <c r="Q451" s="18">
        <f>Table1[[#This Row],[Ranking.Points]]*Table1[[#This Row],[Mulitplier]]*Table1[[#This Row],[NI.Mult]]</f>
        <v>13.799999999999999</v>
      </c>
    </row>
    <row r="452" spans="1:17" x14ac:dyDescent="0.25">
      <c r="A452" s="9" t="s">
        <v>84</v>
      </c>
      <c r="B452" s="9" t="s">
        <v>86</v>
      </c>
      <c r="C452" s="3">
        <v>3</v>
      </c>
      <c r="D452" s="12">
        <v>3</v>
      </c>
      <c r="E452" s="22">
        <v>44493</v>
      </c>
      <c r="F452" s="23" t="s">
        <v>385</v>
      </c>
      <c r="G452" s="10" t="s">
        <v>284</v>
      </c>
      <c r="H452" s="9" t="s">
        <v>321</v>
      </c>
      <c r="I452" s="9" t="s">
        <v>286</v>
      </c>
      <c r="J452" s="14" t="s">
        <v>317</v>
      </c>
      <c r="K452" s="24" t="str">
        <f>VLOOKUP(Table1[[#This Row],[LastName]]&amp;"."&amp;Table1[[#This Row],[FirstName]],Fencers!C:G,4,FALSE)</f>
        <v>AHFC</v>
      </c>
      <c r="L452" s="25">
        <v>0</v>
      </c>
      <c r="M452" s="20">
        <f>COUNTIFS(A:A,Table1[[#This Row],[LastName]],B:B,Table1[[#This Row],[FirstName]],F:F,"S",H:H,Table1[[#This Row],[Category]],I:I,Table1[[#This Row],[Weapon]])</f>
        <v>1</v>
      </c>
      <c r="N452" s="2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52" s="17">
        <f>IF(Table1[[#This Row],[Rank]]="Cancelled",1,IF(Table1[[#This Row],[Rank]]&gt;64,0,IF(L452=0,VLOOKUP(C452,'Ranking Values'!A:C,2,FALSE),VLOOKUP(C452,'Ranking Values'!A:C,3,FALSE))))</f>
        <v>18</v>
      </c>
      <c r="P452" s="17">
        <f>IF(OR(Table1[[#This Row],[Rank]]="Cancelled",Table1[[#This Row],[Rank]]&gt;64),1,VLOOKUP(Table1[[#This Row],[GenderCount]],'Ranking Values'!E:F,2,FALSE))</f>
        <v>0.6</v>
      </c>
      <c r="Q452" s="18">
        <f>Table1[[#This Row],[Ranking.Points]]*Table1[[#This Row],[Mulitplier]]*Table1[[#This Row],[NI.Mult]]</f>
        <v>10.799999999999999</v>
      </c>
    </row>
    <row r="453" spans="1:17" x14ac:dyDescent="0.25">
      <c r="A453" s="9" t="s">
        <v>107</v>
      </c>
      <c r="B453" s="9" t="s">
        <v>143</v>
      </c>
      <c r="C453" s="3">
        <v>1</v>
      </c>
      <c r="D453" s="12">
        <v>2</v>
      </c>
      <c r="E453" s="22">
        <v>44493</v>
      </c>
      <c r="F453" s="23" t="s">
        <v>385</v>
      </c>
      <c r="G453" s="10" t="s">
        <v>284</v>
      </c>
      <c r="H453" s="9" t="s">
        <v>320</v>
      </c>
      <c r="I453" s="9" t="s">
        <v>286</v>
      </c>
      <c r="J453" s="14" t="s">
        <v>317</v>
      </c>
      <c r="K453" s="24" t="str">
        <f>VLOOKUP(Table1[[#This Row],[LastName]]&amp;"."&amp;Table1[[#This Row],[FirstName]],Fencers!C:G,4,FALSE)</f>
        <v>ASC</v>
      </c>
      <c r="L453" s="25">
        <v>0</v>
      </c>
      <c r="M453" s="20">
        <f>COUNTIFS(A:A,Table1[[#This Row],[LastName]],B:B,Table1[[#This Row],[FirstName]],F:F,"S",H:H,Table1[[#This Row],[Category]],I:I,Table1[[#This Row],[Weapon]])</f>
        <v>4</v>
      </c>
      <c r="N453" s="2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53" s="17">
        <f>IF(Table1[[#This Row],[Rank]]="Cancelled",1,IF(Table1[[#This Row],[Rank]]&gt;64,0,IF(L453=0,VLOOKUP(C453,'Ranking Values'!A:C,2,FALSE),VLOOKUP(C453,'Ranking Values'!A:C,3,FALSE))))</f>
        <v>28</v>
      </c>
      <c r="P453" s="17">
        <f>IF(OR(Table1[[#This Row],[Rank]]="Cancelled",Table1[[#This Row],[Rank]]&gt;64),1,VLOOKUP(Table1[[#This Row],[GenderCount]],'Ranking Values'!E:F,2,FALSE))</f>
        <v>0.4</v>
      </c>
      <c r="Q453" s="18">
        <f>Table1[[#This Row],[Ranking.Points]]*Table1[[#This Row],[Mulitplier]]*Table1[[#This Row],[NI.Mult]]</f>
        <v>11.200000000000001</v>
      </c>
    </row>
    <row r="454" spans="1:17" x14ac:dyDescent="0.25">
      <c r="A454" s="9" t="s">
        <v>84</v>
      </c>
      <c r="B454" s="9" t="s">
        <v>86</v>
      </c>
      <c r="C454" s="3">
        <v>2</v>
      </c>
      <c r="D454" s="12">
        <v>2</v>
      </c>
      <c r="E454" s="22">
        <v>44493</v>
      </c>
      <c r="F454" s="23" t="s">
        <v>385</v>
      </c>
      <c r="G454" s="10" t="s">
        <v>284</v>
      </c>
      <c r="H454" s="9" t="s">
        <v>320</v>
      </c>
      <c r="I454" s="9" t="s">
        <v>286</v>
      </c>
      <c r="J454" s="14" t="s">
        <v>317</v>
      </c>
      <c r="K454" s="24" t="str">
        <f>VLOOKUP(Table1[[#This Row],[LastName]]&amp;"."&amp;Table1[[#This Row],[FirstName]],Fencers!C:G,4,FALSE)</f>
        <v>AHFC</v>
      </c>
      <c r="L454" s="25">
        <v>0</v>
      </c>
      <c r="M454" s="20">
        <f>COUNTIFS(A:A,Table1[[#This Row],[LastName]],B:B,Table1[[#This Row],[FirstName]],F:F,"S",H:H,Table1[[#This Row],[Category]],I:I,Table1[[#This Row],[Weapon]])</f>
        <v>1</v>
      </c>
      <c r="N454" s="2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54" s="17">
        <f>IF(Table1[[#This Row],[Rank]]="Cancelled",1,IF(Table1[[#This Row],[Rank]]&gt;64,0,IF(L454=0,VLOOKUP(C454,'Ranking Values'!A:C,2,FALSE),VLOOKUP(C454,'Ranking Values'!A:C,3,FALSE))))</f>
        <v>23</v>
      </c>
      <c r="P454" s="17">
        <f>IF(OR(Table1[[#This Row],[Rank]]="Cancelled",Table1[[#This Row],[Rank]]&gt;64),1,VLOOKUP(Table1[[#This Row],[GenderCount]],'Ranking Values'!E:F,2,FALSE))</f>
        <v>0.4</v>
      </c>
      <c r="Q454" s="18">
        <f>Table1[[#This Row],[Ranking.Points]]*Table1[[#This Row],[Mulitplier]]*Table1[[#This Row],[NI.Mult]]</f>
        <v>9.2000000000000011</v>
      </c>
    </row>
    <row r="455" spans="1:17" x14ac:dyDescent="0.25">
      <c r="A455" s="9" t="s">
        <v>181</v>
      </c>
      <c r="B455" s="9" t="s">
        <v>182</v>
      </c>
      <c r="C455" s="3">
        <v>1</v>
      </c>
      <c r="D455" s="12">
        <f>COUNTIFS(E:E,Table1[[#This Row],[EventDate]],G:G,Table1[[#This Row],[EventName]],H:H,Table1[[#This Row],[Category]],I:I,Table1[[#This Row],[Weapon]],J:J,Table1[[#This Row],[Gender]])</f>
        <v>4</v>
      </c>
      <c r="E455" s="22">
        <v>44493</v>
      </c>
      <c r="F455" s="23" t="s">
        <v>385</v>
      </c>
      <c r="G455" s="10" t="s">
        <v>284</v>
      </c>
      <c r="H455" s="9" t="s">
        <v>321</v>
      </c>
      <c r="I455" s="9" t="s">
        <v>286</v>
      </c>
      <c r="J455" s="14" t="s">
        <v>316</v>
      </c>
      <c r="K455" s="24" t="str">
        <f>VLOOKUP(Table1[[#This Row],[LastName]]&amp;"."&amp;Table1[[#This Row],[FirstName]],Fencers!C:G,4,FALSE)</f>
        <v>CSFC</v>
      </c>
      <c r="L455" s="25">
        <v>0</v>
      </c>
      <c r="M455" s="20">
        <f>COUNTIFS(A:A,Table1[[#This Row],[LastName]],B:B,Table1[[#This Row],[FirstName]],F:F,"S",H:H,Table1[[#This Row],[Category]],I:I,Table1[[#This Row],[Weapon]])</f>
        <v>4</v>
      </c>
      <c r="N455" s="2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55" s="17">
        <f>IF(Table1[[#This Row],[Rank]]="Cancelled",1,IF(Table1[[#This Row],[Rank]]&gt;64,0,IF(L455=0,VLOOKUP(C455,'Ranking Values'!A:C,2,FALSE),VLOOKUP(C455,'Ranking Values'!A:C,3,FALSE))))</f>
        <v>28</v>
      </c>
      <c r="P455" s="17">
        <f>IF(OR(Table1[[#This Row],[Rank]]="Cancelled",Table1[[#This Row],[Rank]]&gt;64),1,VLOOKUP(Table1[[#This Row],[GenderCount]],'Ranking Values'!E:F,2,FALSE))</f>
        <v>0.8</v>
      </c>
      <c r="Q455" s="18">
        <f>Table1[[#This Row],[Ranking.Points]]*Table1[[#This Row],[Mulitplier]]*Table1[[#This Row],[NI.Mult]]</f>
        <v>22.400000000000002</v>
      </c>
    </row>
    <row r="456" spans="1:17" x14ac:dyDescent="0.25">
      <c r="A456" s="9" t="s">
        <v>123</v>
      </c>
      <c r="B456" s="9" t="s">
        <v>136</v>
      </c>
      <c r="C456" s="3">
        <v>2</v>
      </c>
      <c r="D456" s="12">
        <f>COUNTIFS(E:E,Table1[[#This Row],[EventDate]],G:G,Table1[[#This Row],[EventName]],H:H,Table1[[#This Row],[Category]],I:I,Table1[[#This Row],[Weapon]],J:J,Table1[[#This Row],[Gender]])</f>
        <v>4</v>
      </c>
      <c r="E456" s="22">
        <v>44493</v>
      </c>
      <c r="F456" s="23" t="s">
        <v>385</v>
      </c>
      <c r="G456" s="10" t="s">
        <v>284</v>
      </c>
      <c r="H456" s="9" t="s">
        <v>321</v>
      </c>
      <c r="I456" s="9" t="s">
        <v>286</v>
      </c>
      <c r="J456" s="14" t="s">
        <v>316</v>
      </c>
      <c r="K456" s="24" t="str">
        <f>VLOOKUP(Table1[[#This Row],[LastName]]&amp;"."&amp;Table1[[#This Row],[FirstName]],Fencers!C:G,4,FALSE)</f>
        <v>CSFC</v>
      </c>
      <c r="L456" s="25">
        <v>0</v>
      </c>
      <c r="M456" s="20">
        <f>COUNTIFS(A:A,Table1[[#This Row],[LastName]],B:B,Table1[[#This Row],[FirstName]],F:F,"S",H:H,Table1[[#This Row],[Category]],I:I,Table1[[#This Row],[Weapon]])</f>
        <v>4</v>
      </c>
      <c r="N456" s="2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56" s="17">
        <f>IF(Table1[[#This Row],[Rank]]="Cancelled",1,IF(Table1[[#This Row],[Rank]]&gt;64,0,IF(L456=0,VLOOKUP(C456,'Ranking Values'!A:C,2,FALSE),VLOOKUP(C456,'Ranking Values'!A:C,3,FALSE))))</f>
        <v>23</v>
      </c>
      <c r="P456" s="17">
        <f>IF(OR(Table1[[#This Row],[Rank]]="Cancelled",Table1[[#This Row],[Rank]]&gt;64),1,VLOOKUP(Table1[[#This Row],[GenderCount]],'Ranking Values'!E:F,2,FALSE))</f>
        <v>0.8</v>
      </c>
      <c r="Q456" s="18">
        <f>Table1[[#This Row],[Ranking.Points]]*Table1[[#This Row],[Mulitplier]]*Table1[[#This Row],[NI.Mult]]</f>
        <v>18.400000000000002</v>
      </c>
    </row>
    <row r="457" spans="1:17" x14ac:dyDescent="0.25">
      <c r="A457" s="9" t="s">
        <v>97</v>
      </c>
      <c r="B457" s="9" t="s">
        <v>101</v>
      </c>
      <c r="C457" s="3">
        <v>3</v>
      </c>
      <c r="D457" s="12">
        <f>COUNTIFS(E:E,Table1[[#This Row],[EventDate]],G:G,Table1[[#This Row],[EventName]],H:H,Table1[[#This Row],[Category]],I:I,Table1[[#This Row],[Weapon]],J:J,Table1[[#This Row],[Gender]])</f>
        <v>4</v>
      </c>
      <c r="E457" s="22">
        <v>44493</v>
      </c>
      <c r="F457" s="23" t="s">
        <v>385</v>
      </c>
      <c r="G457" s="10" t="s">
        <v>284</v>
      </c>
      <c r="H457" s="9" t="s">
        <v>321</v>
      </c>
      <c r="I457" s="9" t="s">
        <v>286</v>
      </c>
      <c r="J457" s="14" t="s">
        <v>316</v>
      </c>
      <c r="K457" s="24" t="str">
        <f>VLOOKUP(Table1[[#This Row],[LastName]]&amp;"."&amp;Table1[[#This Row],[FirstName]],Fencers!C:G,4,FALSE)</f>
        <v>AHFC</v>
      </c>
      <c r="L457" s="25">
        <v>0</v>
      </c>
      <c r="M457" s="20">
        <f>COUNTIFS(A:A,Table1[[#This Row],[LastName]],B:B,Table1[[#This Row],[FirstName]],F:F,"S",H:H,Table1[[#This Row],[Category]],I:I,Table1[[#This Row],[Weapon]])</f>
        <v>3</v>
      </c>
      <c r="N457" s="2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57" s="17">
        <f>IF(Table1[[#This Row],[Rank]]="Cancelled",1,IF(Table1[[#This Row],[Rank]]&gt;64,0,IF(L457=0,VLOOKUP(C457,'Ranking Values'!A:C,2,FALSE),VLOOKUP(C457,'Ranking Values'!A:C,3,FALSE))))</f>
        <v>18</v>
      </c>
      <c r="P457" s="17">
        <f>IF(OR(Table1[[#This Row],[Rank]]="Cancelled",Table1[[#This Row],[Rank]]&gt;64),1,VLOOKUP(Table1[[#This Row],[GenderCount]],'Ranking Values'!E:F,2,FALSE))</f>
        <v>0.8</v>
      </c>
      <c r="Q457" s="18">
        <f>Table1[[#This Row],[Ranking.Points]]*Table1[[#This Row],[Mulitplier]]*Table1[[#This Row],[NI.Mult]]</f>
        <v>14.4</v>
      </c>
    </row>
    <row r="458" spans="1:17" x14ac:dyDescent="0.25">
      <c r="A458" s="9" t="s">
        <v>375</v>
      </c>
      <c r="B458" s="9" t="s">
        <v>376</v>
      </c>
      <c r="C458" s="3">
        <v>3</v>
      </c>
      <c r="D458" s="12">
        <f>COUNTIFS(E:E,Table1[[#This Row],[EventDate]],G:G,Table1[[#This Row],[EventName]],H:H,Table1[[#This Row],[Category]],I:I,Table1[[#This Row],[Weapon]],J:J,Table1[[#This Row],[Gender]])</f>
        <v>4</v>
      </c>
      <c r="E458" s="22">
        <v>44493</v>
      </c>
      <c r="F458" s="23" t="s">
        <v>385</v>
      </c>
      <c r="G458" s="10" t="s">
        <v>284</v>
      </c>
      <c r="H458" s="9" t="s">
        <v>321</v>
      </c>
      <c r="I458" s="9" t="s">
        <v>286</v>
      </c>
      <c r="J458" s="14" t="s">
        <v>316</v>
      </c>
      <c r="K458" s="24" t="str">
        <f>VLOOKUP(Table1[[#This Row],[LastName]]&amp;"."&amp;Table1[[#This Row],[FirstName]],Fencers!C:G,4,FALSE)</f>
        <v>CSFC</v>
      </c>
      <c r="L458" s="25">
        <v>0</v>
      </c>
      <c r="M458" s="20">
        <f>COUNTIFS(A:A,Table1[[#This Row],[LastName]],B:B,Table1[[#This Row],[FirstName]],F:F,"S",H:H,Table1[[#This Row],[Category]],I:I,Table1[[#This Row],[Weapon]])</f>
        <v>3</v>
      </c>
      <c r="N458" s="2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58" s="17">
        <f>IF(Table1[[#This Row],[Rank]]="Cancelled",1,IF(Table1[[#This Row],[Rank]]&gt;64,0,IF(L458=0,VLOOKUP(C458,'Ranking Values'!A:C,2,FALSE),VLOOKUP(C458,'Ranking Values'!A:C,3,FALSE))))</f>
        <v>18</v>
      </c>
      <c r="P458" s="17">
        <f>IF(OR(Table1[[#This Row],[Rank]]="Cancelled",Table1[[#This Row],[Rank]]&gt;64),1,VLOOKUP(Table1[[#This Row],[GenderCount]],'Ranking Values'!E:F,2,FALSE))</f>
        <v>0.8</v>
      </c>
      <c r="Q458" s="18">
        <f>Table1[[#This Row],[Ranking.Points]]*Table1[[#This Row],[Mulitplier]]*Table1[[#This Row],[NI.Mult]]</f>
        <v>14.4</v>
      </c>
    </row>
    <row r="459" spans="1:17" x14ac:dyDescent="0.25">
      <c r="A459" s="9" t="s">
        <v>123</v>
      </c>
      <c r="B459" s="9" t="s">
        <v>136</v>
      </c>
      <c r="C459" s="3">
        <v>1</v>
      </c>
      <c r="D459" s="12">
        <f>COUNTIFS(E:E,Table1[[#This Row],[EventDate]],G:G,Table1[[#This Row],[EventName]],H:H,Table1[[#This Row],[Category]],I:I,Table1[[#This Row],[Weapon]],J:J,Table1[[#This Row],[Gender]])</f>
        <v>3</v>
      </c>
      <c r="E459" s="22">
        <v>44493</v>
      </c>
      <c r="F459" s="23" t="s">
        <v>385</v>
      </c>
      <c r="G459" s="10" t="s">
        <v>284</v>
      </c>
      <c r="H459" s="9" t="s">
        <v>320</v>
      </c>
      <c r="I459" s="9" t="s">
        <v>286</v>
      </c>
      <c r="J459" s="14" t="s">
        <v>316</v>
      </c>
      <c r="K459" s="24" t="str">
        <f>VLOOKUP(Table1[[#This Row],[LastName]]&amp;"."&amp;Table1[[#This Row],[FirstName]],Fencers!C:G,4,FALSE)</f>
        <v>CSFC</v>
      </c>
      <c r="L459" s="25">
        <v>0</v>
      </c>
      <c r="M459" s="20">
        <f>COUNTIFS(A:A,Table1[[#This Row],[LastName]],B:B,Table1[[#This Row],[FirstName]],F:F,"S",H:H,Table1[[#This Row],[Category]],I:I,Table1[[#This Row],[Weapon]])</f>
        <v>4</v>
      </c>
      <c r="N459" s="2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59" s="17">
        <f>IF(Table1[[#This Row],[Rank]]="Cancelled",1,IF(Table1[[#This Row],[Rank]]&gt;64,0,IF(L459=0,VLOOKUP(C459,'Ranking Values'!A:C,2,FALSE),VLOOKUP(C459,'Ranking Values'!A:C,3,FALSE))))</f>
        <v>28</v>
      </c>
      <c r="P459" s="17">
        <f>IF(OR(Table1[[#This Row],[Rank]]="Cancelled",Table1[[#This Row],[Rank]]&gt;64),1,VLOOKUP(Table1[[#This Row],[GenderCount]],'Ranking Values'!E:F,2,FALSE))</f>
        <v>0.6</v>
      </c>
      <c r="Q459" s="18">
        <f>Table1[[#This Row],[Ranking.Points]]*Table1[[#This Row],[Mulitplier]]*Table1[[#This Row],[NI.Mult]]</f>
        <v>16.8</v>
      </c>
    </row>
    <row r="460" spans="1:17" x14ac:dyDescent="0.25">
      <c r="A460" s="9" t="s">
        <v>97</v>
      </c>
      <c r="B460" s="9" t="s">
        <v>101</v>
      </c>
      <c r="C460" s="3">
        <v>2</v>
      </c>
      <c r="D460" s="12">
        <f>COUNTIFS(E:E,Table1[[#This Row],[EventDate]],G:G,Table1[[#This Row],[EventName]],H:H,Table1[[#This Row],[Category]],I:I,Table1[[#This Row],[Weapon]],J:J,Table1[[#This Row],[Gender]])</f>
        <v>3</v>
      </c>
      <c r="E460" s="22">
        <v>44493</v>
      </c>
      <c r="F460" s="23" t="s">
        <v>385</v>
      </c>
      <c r="G460" s="10" t="s">
        <v>284</v>
      </c>
      <c r="H460" s="9" t="s">
        <v>320</v>
      </c>
      <c r="I460" s="9" t="s">
        <v>286</v>
      </c>
      <c r="J460" s="14" t="s">
        <v>316</v>
      </c>
      <c r="K460" s="24" t="str">
        <f>VLOOKUP(Table1[[#This Row],[LastName]]&amp;"."&amp;Table1[[#This Row],[FirstName]],Fencers!C:G,4,FALSE)</f>
        <v>AHFC</v>
      </c>
      <c r="L460" s="25">
        <v>0</v>
      </c>
      <c r="M460" s="20">
        <f>COUNTIFS(A:A,Table1[[#This Row],[LastName]],B:B,Table1[[#This Row],[FirstName]],F:F,"S",H:H,Table1[[#This Row],[Category]],I:I,Table1[[#This Row],[Weapon]])</f>
        <v>3</v>
      </c>
      <c r="N460" s="2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60" s="17">
        <f>IF(Table1[[#This Row],[Rank]]="Cancelled",1,IF(Table1[[#This Row],[Rank]]&gt;64,0,IF(L460=0,VLOOKUP(C460,'Ranking Values'!A:C,2,FALSE),VLOOKUP(C460,'Ranking Values'!A:C,3,FALSE))))</f>
        <v>23</v>
      </c>
      <c r="P460" s="17">
        <f>IF(OR(Table1[[#This Row],[Rank]]="Cancelled",Table1[[#This Row],[Rank]]&gt;64),1,VLOOKUP(Table1[[#This Row],[GenderCount]],'Ranking Values'!E:F,2,FALSE))</f>
        <v>0.6</v>
      </c>
      <c r="Q460" s="18">
        <f>Table1[[#This Row],[Ranking.Points]]*Table1[[#This Row],[Mulitplier]]*Table1[[#This Row],[NI.Mult]]</f>
        <v>13.799999999999999</v>
      </c>
    </row>
    <row r="461" spans="1:17" x14ac:dyDescent="0.25">
      <c r="A461" s="9" t="s">
        <v>375</v>
      </c>
      <c r="B461" s="9" t="s">
        <v>376</v>
      </c>
      <c r="C461" s="3">
        <v>3</v>
      </c>
      <c r="D461" s="12">
        <f>COUNTIFS(E:E,Table1[[#This Row],[EventDate]],G:G,Table1[[#This Row],[EventName]],H:H,Table1[[#This Row],[Category]],I:I,Table1[[#This Row],[Weapon]],J:J,Table1[[#This Row],[Gender]])</f>
        <v>3</v>
      </c>
      <c r="E461" s="22">
        <v>44493</v>
      </c>
      <c r="F461" s="23" t="s">
        <v>385</v>
      </c>
      <c r="G461" s="10" t="s">
        <v>284</v>
      </c>
      <c r="H461" s="9" t="s">
        <v>320</v>
      </c>
      <c r="I461" s="9" t="s">
        <v>286</v>
      </c>
      <c r="J461" s="14" t="s">
        <v>316</v>
      </c>
      <c r="K461" s="24" t="str">
        <f>VLOOKUP(Table1[[#This Row],[LastName]]&amp;"."&amp;Table1[[#This Row],[FirstName]],Fencers!C:G,4,FALSE)</f>
        <v>CSFC</v>
      </c>
      <c r="L461" s="25">
        <v>0</v>
      </c>
      <c r="M461" s="20">
        <f>COUNTIFS(A:A,Table1[[#This Row],[LastName]],B:B,Table1[[#This Row],[FirstName]],F:F,"S",H:H,Table1[[#This Row],[Category]],I:I,Table1[[#This Row],[Weapon]])</f>
        <v>3</v>
      </c>
      <c r="N461" s="2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61" s="17">
        <f>IF(Table1[[#This Row],[Rank]]="Cancelled",1,IF(Table1[[#This Row],[Rank]]&gt;64,0,IF(L461=0,VLOOKUP(C461,'Ranking Values'!A:C,2,FALSE),VLOOKUP(C461,'Ranking Values'!A:C,3,FALSE))))</f>
        <v>18</v>
      </c>
      <c r="P461" s="17">
        <f>IF(OR(Table1[[#This Row],[Rank]]="Cancelled",Table1[[#This Row],[Rank]]&gt;64),1,VLOOKUP(Table1[[#This Row],[GenderCount]],'Ranking Values'!E:F,2,FALSE))</f>
        <v>0.6</v>
      </c>
      <c r="Q461" s="18">
        <f>Table1[[#This Row],[Ranking.Points]]*Table1[[#This Row],[Mulitplier]]*Table1[[#This Row],[NI.Mult]]</f>
        <v>10.799999999999999</v>
      </c>
    </row>
    <row r="462" spans="1:17" x14ac:dyDescent="0.25">
      <c r="A462" s="9" t="s">
        <v>61</v>
      </c>
      <c r="B462" s="9" t="s">
        <v>63</v>
      </c>
      <c r="C462" s="3">
        <v>1</v>
      </c>
      <c r="D462" s="12">
        <f>COUNTIFS(E:E,Table1[[#This Row],[EventDate]],G:G,Table1[[#This Row],[EventName]],H:H,Table1[[#This Row],[Category]],I:I,Table1[[#This Row],[Weapon]],J:J,Table1[[#This Row],[Gender]])</f>
        <v>3</v>
      </c>
      <c r="E462" s="22">
        <v>44493</v>
      </c>
      <c r="F462" s="23" t="s">
        <v>385</v>
      </c>
      <c r="G462" s="10" t="s">
        <v>284</v>
      </c>
      <c r="H462" s="9" t="s">
        <v>323</v>
      </c>
      <c r="I462" s="9" t="s">
        <v>286</v>
      </c>
      <c r="J462" s="14" t="s">
        <v>317</v>
      </c>
      <c r="K462" s="24" t="str">
        <f>VLOOKUP(Table1[[#This Row],[LastName]]&amp;"."&amp;Table1[[#This Row],[FirstName]],Fencers!C:G,4,FALSE)</f>
        <v>CSFC</v>
      </c>
      <c r="L462" s="25">
        <v>0</v>
      </c>
      <c r="M462" s="20">
        <f>COUNTIFS(A:A,Table1[[#This Row],[LastName]],B:B,Table1[[#This Row],[FirstName]],F:F,"S",H:H,Table1[[#This Row],[Category]],I:I,Table1[[#This Row],[Weapon]])</f>
        <v>3</v>
      </c>
      <c r="N462" s="2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62" s="17">
        <f>IF(Table1[[#This Row],[Rank]]="Cancelled",1,IF(Table1[[#This Row],[Rank]]&gt;64,0,IF(L462=0,VLOOKUP(C462,'Ranking Values'!A:C,2,FALSE),VLOOKUP(C462,'Ranking Values'!A:C,3,FALSE))))</f>
        <v>28</v>
      </c>
      <c r="P462" s="17">
        <f>IF(OR(Table1[[#This Row],[Rank]]="Cancelled",Table1[[#This Row],[Rank]]&gt;64),1,VLOOKUP(Table1[[#This Row],[GenderCount]],'Ranking Values'!E:F,2,FALSE))</f>
        <v>0.6</v>
      </c>
      <c r="Q462" s="18">
        <f>Table1[[#This Row],[Ranking.Points]]*Table1[[#This Row],[Mulitplier]]*Table1[[#This Row],[NI.Mult]]</f>
        <v>16.8</v>
      </c>
    </row>
    <row r="463" spans="1:17" x14ac:dyDescent="0.25">
      <c r="A463" s="9" t="s">
        <v>107</v>
      </c>
      <c r="B463" s="9" t="s">
        <v>143</v>
      </c>
      <c r="C463" s="3">
        <v>2</v>
      </c>
      <c r="D463" s="12">
        <f>COUNTIFS(E:E,Table1[[#This Row],[EventDate]],G:G,Table1[[#This Row],[EventName]],H:H,Table1[[#This Row],[Category]],I:I,Table1[[#This Row],[Weapon]],J:J,Table1[[#This Row],[Gender]])</f>
        <v>3</v>
      </c>
      <c r="E463" s="22">
        <v>44493</v>
      </c>
      <c r="F463" s="23" t="s">
        <v>385</v>
      </c>
      <c r="G463" s="10" t="s">
        <v>284</v>
      </c>
      <c r="H463" s="9" t="s">
        <v>323</v>
      </c>
      <c r="I463" s="9" t="s">
        <v>286</v>
      </c>
      <c r="J463" s="14" t="s">
        <v>317</v>
      </c>
      <c r="K463" s="24" t="str">
        <f>VLOOKUP(Table1[[#This Row],[LastName]]&amp;"."&amp;Table1[[#This Row],[FirstName]],Fencers!C:G,4,FALSE)</f>
        <v>ASC</v>
      </c>
      <c r="L463" s="25">
        <v>0</v>
      </c>
      <c r="M463" s="20">
        <f>COUNTIFS(A:A,Table1[[#This Row],[LastName]],B:B,Table1[[#This Row],[FirstName]],F:F,"S",H:H,Table1[[#This Row],[Category]],I:I,Table1[[#This Row],[Weapon]])</f>
        <v>4</v>
      </c>
      <c r="N463" s="2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63" s="17">
        <f>IF(Table1[[#This Row],[Rank]]="Cancelled",1,IF(Table1[[#This Row],[Rank]]&gt;64,0,IF(L463=0,VLOOKUP(C463,'Ranking Values'!A:C,2,FALSE),VLOOKUP(C463,'Ranking Values'!A:C,3,FALSE))))</f>
        <v>23</v>
      </c>
      <c r="P463" s="17">
        <f>IF(OR(Table1[[#This Row],[Rank]]="Cancelled",Table1[[#This Row],[Rank]]&gt;64),1,VLOOKUP(Table1[[#This Row],[GenderCount]],'Ranking Values'!E:F,2,FALSE))</f>
        <v>0.6</v>
      </c>
      <c r="Q463" s="18">
        <f>Table1[[#This Row],[Ranking.Points]]*Table1[[#This Row],[Mulitplier]]*Table1[[#This Row],[NI.Mult]]</f>
        <v>13.799999999999999</v>
      </c>
    </row>
    <row r="464" spans="1:17" x14ac:dyDescent="0.25">
      <c r="A464" s="9" t="s">
        <v>84</v>
      </c>
      <c r="B464" s="9" t="s">
        <v>86</v>
      </c>
      <c r="C464" s="3">
        <v>3</v>
      </c>
      <c r="D464" s="12">
        <f>COUNTIFS(E:E,Table1[[#This Row],[EventDate]],G:G,Table1[[#This Row],[EventName]],H:H,Table1[[#This Row],[Category]],I:I,Table1[[#This Row],[Weapon]],J:J,Table1[[#This Row],[Gender]])</f>
        <v>3</v>
      </c>
      <c r="E464" s="22">
        <v>44493</v>
      </c>
      <c r="F464" s="23" t="s">
        <v>385</v>
      </c>
      <c r="G464" s="10" t="s">
        <v>284</v>
      </c>
      <c r="H464" s="9" t="s">
        <v>323</v>
      </c>
      <c r="I464" s="9" t="s">
        <v>286</v>
      </c>
      <c r="J464" s="14" t="s">
        <v>317</v>
      </c>
      <c r="K464" s="24" t="str">
        <f>VLOOKUP(Table1[[#This Row],[LastName]]&amp;"."&amp;Table1[[#This Row],[FirstName]],Fencers!C:G,4,FALSE)</f>
        <v>AHFC</v>
      </c>
      <c r="L464" s="25">
        <v>0</v>
      </c>
      <c r="M464" s="20">
        <f>COUNTIFS(A:A,Table1[[#This Row],[LastName]],B:B,Table1[[#This Row],[FirstName]],F:F,"S",H:H,Table1[[#This Row],[Category]],I:I,Table1[[#This Row],[Weapon]])</f>
        <v>2</v>
      </c>
      <c r="N464" s="2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64" s="17">
        <f>IF(Table1[[#This Row],[Rank]]="Cancelled",1,IF(Table1[[#This Row],[Rank]]&gt;64,0,IF(L464=0,VLOOKUP(C464,'Ranking Values'!A:C,2,FALSE),VLOOKUP(C464,'Ranking Values'!A:C,3,FALSE))))</f>
        <v>18</v>
      </c>
      <c r="P464" s="17">
        <f>IF(OR(Table1[[#This Row],[Rank]]="Cancelled",Table1[[#This Row],[Rank]]&gt;64),1,VLOOKUP(Table1[[#This Row],[GenderCount]],'Ranking Values'!E:F,2,FALSE))</f>
        <v>0.6</v>
      </c>
      <c r="Q464" s="18">
        <f>Table1[[#This Row],[Ranking.Points]]*Table1[[#This Row],[Mulitplier]]*Table1[[#This Row],[NI.Mult]]</f>
        <v>10.799999999999999</v>
      </c>
    </row>
    <row r="465" spans="1:17" x14ac:dyDescent="0.25">
      <c r="A465" s="9" t="s">
        <v>61</v>
      </c>
      <c r="B465" s="9" t="s">
        <v>64</v>
      </c>
      <c r="C465" s="3">
        <v>1</v>
      </c>
      <c r="D465" s="12">
        <f>COUNTIFS(E:E,Table1[[#This Row],[EventDate]],G:G,Table1[[#This Row],[EventName]],H:H,Table1[[#This Row],[Category]],I:I,Table1[[#This Row],[Weapon]],J:J,Table1[[#This Row],[Gender]])</f>
        <v>6</v>
      </c>
      <c r="E465" s="22">
        <v>44493</v>
      </c>
      <c r="F465" s="23" t="s">
        <v>385</v>
      </c>
      <c r="G465" s="10" t="s">
        <v>284</v>
      </c>
      <c r="H465" s="9" t="s">
        <v>323</v>
      </c>
      <c r="I465" s="9" t="s">
        <v>286</v>
      </c>
      <c r="J465" s="14" t="s">
        <v>316</v>
      </c>
      <c r="K465" s="24" t="str">
        <f>VLOOKUP(Table1[[#This Row],[LastName]]&amp;"."&amp;Table1[[#This Row],[FirstName]],Fencers!C:G,4,FALSE)</f>
        <v>CSFC</v>
      </c>
      <c r="L465" s="25">
        <v>0</v>
      </c>
      <c r="M465" s="20">
        <f>COUNTIFS(A:A,Table1[[#This Row],[LastName]],B:B,Table1[[#This Row],[FirstName]],F:F,"S",H:H,Table1[[#This Row],[Category]],I:I,Table1[[#This Row],[Weapon]])</f>
        <v>3</v>
      </c>
      <c r="N465" s="2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65" s="17">
        <f>IF(Table1[[#This Row],[Rank]]="Cancelled",1,IF(Table1[[#This Row],[Rank]]&gt;64,0,IF(L465=0,VLOOKUP(C465,'Ranking Values'!A:C,2,FALSE),VLOOKUP(C465,'Ranking Values'!A:C,3,FALSE))))</f>
        <v>28</v>
      </c>
      <c r="P465" s="17">
        <f>IF(OR(Table1[[#This Row],[Rank]]="Cancelled",Table1[[#This Row],[Rank]]&gt;64),1,VLOOKUP(Table1[[#This Row],[GenderCount]],'Ranking Values'!E:F,2,FALSE))</f>
        <v>1</v>
      </c>
      <c r="Q465" s="18">
        <f>Table1[[#This Row],[Ranking.Points]]*Table1[[#This Row],[Mulitplier]]*Table1[[#This Row],[NI.Mult]]</f>
        <v>28</v>
      </c>
    </row>
    <row r="466" spans="1:17" x14ac:dyDescent="0.25">
      <c r="A466" s="9" t="s">
        <v>181</v>
      </c>
      <c r="B466" s="9" t="s">
        <v>182</v>
      </c>
      <c r="C466" s="3">
        <v>2</v>
      </c>
      <c r="D466" s="12">
        <f>COUNTIFS(E:E,Table1[[#This Row],[EventDate]],G:G,Table1[[#This Row],[EventName]],H:H,Table1[[#This Row],[Category]],I:I,Table1[[#This Row],[Weapon]],J:J,Table1[[#This Row],[Gender]])</f>
        <v>6</v>
      </c>
      <c r="E466" s="22">
        <v>44493</v>
      </c>
      <c r="F466" s="23" t="s">
        <v>385</v>
      </c>
      <c r="G466" s="10" t="s">
        <v>284</v>
      </c>
      <c r="H466" s="9" t="s">
        <v>323</v>
      </c>
      <c r="I466" s="9" t="s">
        <v>286</v>
      </c>
      <c r="J466" s="14" t="s">
        <v>316</v>
      </c>
      <c r="K466" s="24" t="str">
        <f>VLOOKUP(Table1[[#This Row],[LastName]]&amp;"."&amp;Table1[[#This Row],[FirstName]],Fencers!C:G,4,FALSE)</f>
        <v>CSFC</v>
      </c>
      <c r="L466" s="25">
        <v>0</v>
      </c>
      <c r="M466" s="20">
        <f>COUNTIFS(A:A,Table1[[#This Row],[LastName]],B:B,Table1[[#This Row],[FirstName]],F:F,"S",H:H,Table1[[#This Row],[Category]],I:I,Table1[[#This Row],[Weapon]])</f>
        <v>4</v>
      </c>
      <c r="N466" s="2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66" s="17">
        <f>IF(Table1[[#This Row],[Rank]]="Cancelled",1,IF(Table1[[#This Row],[Rank]]&gt;64,0,IF(L466=0,VLOOKUP(C466,'Ranking Values'!A:C,2,FALSE),VLOOKUP(C466,'Ranking Values'!A:C,3,FALSE))))</f>
        <v>23</v>
      </c>
      <c r="P466" s="17">
        <f>IF(OR(Table1[[#This Row],[Rank]]="Cancelled",Table1[[#This Row],[Rank]]&gt;64),1,VLOOKUP(Table1[[#This Row],[GenderCount]],'Ranking Values'!E:F,2,FALSE))</f>
        <v>1</v>
      </c>
      <c r="Q466" s="18">
        <f>Table1[[#This Row],[Ranking.Points]]*Table1[[#This Row],[Mulitplier]]*Table1[[#This Row],[NI.Mult]]</f>
        <v>23</v>
      </c>
    </row>
    <row r="467" spans="1:17" x14ac:dyDescent="0.25">
      <c r="A467" s="9" t="s">
        <v>97</v>
      </c>
      <c r="B467" s="9" t="s">
        <v>101</v>
      </c>
      <c r="C467" s="3">
        <v>3</v>
      </c>
      <c r="D467" s="12">
        <f>COUNTIFS(E:E,Table1[[#This Row],[EventDate]],G:G,Table1[[#This Row],[EventName]],H:H,Table1[[#This Row],[Category]],I:I,Table1[[#This Row],[Weapon]],J:J,Table1[[#This Row],[Gender]])</f>
        <v>6</v>
      </c>
      <c r="E467" s="22">
        <v>44493</v>
      </c>
      <c r="F467" s="23" t="s">
        <v>385</v>
      </c>
      <c r="G467" s="10" t="s">
        <v>284</v>
      </c>
      <c r="H467" s="9" t="s">
        <v>323</v>
      </c>
      <c r="I467" s="9" t="s">
        <v>286</v>
      </c>
      <c r="J467" s="14" t="s">
        <v>316</v>
      </c>
      <c r="K467" s="24" t="str">
        <f>VLOOKUP(Table1[[#This Row],[LastName]]&amp;"."&amp;Table1[[#This Row],[FirstName]],Fencers!C:G,4,FALSE)</f>
        <v>AHFC</v>
      </c>
      <c r="L467" s="25">
        <v>0</v>
      </c>
      <c r="M467" s="20">
        <f>COUNTIFS(A:A,Table1[[#This Row],[LastName]],B:B,Table1[[#This Row],[FirstName]],F:F,"S",H:H,Table1[[#This Row],[Category]],I:I,Table1[[#This Row],[Weapon]])</f>
        <v>4</v>
      </c>
      <c r="N467" s="2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67" s="17">
        <f>IF(Table1[[#This Row],[Rank]]="Cancelled",1,IF(Table1[[#This Row],[Rank]]&gt;64,0,IF(L467=0,VLOOKUP(C467,'Ranking Values'!A:C,2,FALSE),VLOOKUP(C467,'Ranking Values'!A:C,3,FALSE))))</f>
        <v>18</v>
      </c>
      <c r="P467" s="17">
        <f>IF(OR(Table1[[#This Row],[Rank]]="Cancelled",Table1[[#This Row],[Rank]]&gt;64),1,VLOOKUP(Table1[[#This Row],[GenderCount]],'Ranking Values'!E:F,2,FALSE))</f>
        <v>1</v>
      </c>
      <c r="Q467" s="18">
        <f>Table1[[#This Row],[Ranking.Points]]*Table1[[#This Row],[Mulitplier]]*Table1[[#This Row],[NI.Mult]]</f>
        <v>18</v>
      </c>
    </row>
    <row r="468" spans="1:17" x14ac:dyDescent="0.25">
      <c r="A468" s="9" t="s">
        <v>123</v>
      </c>
      <c r="B468" s="9" t="s">
        <v>136</v>
      </c>
      <c r="C468" s="3">
        <v>3</v>
      </c>
      <c r="D468" s="12">
        <f>COUNTIFS(E:E,Table1[[#This Row],[EventDate]],G:G,Table1[[#This Row],[EventName]],H:H,Table1[[#This Row],[Category]],I:I,Table1[[#This Row],[Weapon]],J:J,Table1[[#This Row],[Gender]])</f>
        <v>6</v>
      </c>
      <c r="E468" s="22">
        <v>44493</v>
      </c>
      <c r="F468" s="23" t="s">
        <v>385</v>
      </c>
      <c r="G468" s="10" t="s">
        <v>284</v>
      </c>
      <c r="H468" s="9" t="s">
        <v>323</v>
      </c>
      <c r="I468" s="9" t="s">
        <v>286</v>
      </c>
      <c r="J468" s="14" t="s">
        <v>316</v>
      </c>
      <c r="K468" s="24" t="str">
        <f>VLOOKUP(Table1[[#This Row],[LastName]]&amp;"."&amp;Table1[[#This Row],[FirstName]],Fencers!C:G,4,FALSE)</f>
        <v>CSFC</v>
      </c>
      <c r="L468" s="25">
        <v>0</v>
      </c>
      <c r="M468" s="20">
        <f>COUNTIFS(A:A,Table1[[#This Row],[LastName]],B:B,Table1[[#This Row],[FirstName]],F:F,"S",H:H,Table1[[#This Row],[Category]],I:I,Table1[[#This Row],[Weapon]])</f>
        <v>4</v>
      </c>
      <c r="N468" s="2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68" s="17">
        <f>IF(Table1[[#This Row],[Rank]]="Cancelled",1,IF(Table1[[#This Row],[Rank]]&gt;64,0,IF(L468=0,VLOOKUP(C468,'Ranking Values'!A:C,2,FALSE),VLOOKUP(C468,'Ranking Values'!A:C,3,FALSE))))</f>
        <v>18</v>
      </c>
      <c r="P468" s="17">
        <f>IF(OR(Table1[[#This Row],[Rank]]="Cancelled",Table1[[#This Row],[Rank]]&gt;64),1,VLOOKUP(Table1[[#This Row],[GenderCount]],'Ranking Values'!E:F,2,FALSE))</f>
        <v>1</v>
      </c>
      <c r="Q468" s="18">
        <f>Table1[[#This Row],[Ranking.Points]]*Table1[[#This Row],[Mulitplier]]*Table1[[#This Row],[NI.Mult]]</f>
        <v>18</v>
      </c>
    </row>
    <row r="469" spans="1:17" x14ac:dyDescent="0.25">
      <c r="A469" s="9" t="s">
        <v>375</v>
      </c>
      <c r="B469" s="9" t="s">
        <v>376</v>
      </c>
      <c r="C469" s="3">
        <v>5</v>
      </c>
      <c r="D469" s="12">
        <f>COUNTIFS(E:E,Table1[[#This Row],[EventDate]],G:G,Table1[[#This Row],[EventName]],H:H,Table1[[#This Row],[Category]],I:I,Table1[[#This Row],[Weapon]],J:J,Table1[[#This Row],[Gender]])</f>
        <v>6</v>
      </c>
      <c r="E469" s="22">
        <v>44493</v>
      </c>
      <c r="F469" s="23" t="s">
        <v>385</v>
      </c>
      <c r="G469" s="10" t="s">
        <v>284</v>
      </c>
      <c r="H469" s="9" t="s">
        <v>323</v>
      </c>
      <c r="I469" s="9" t="s">
        <v>286</v>
      </c>
      <c r="J469" s="14" t="s">
        <v>316</v>
      </c>
      <c r="K469" s="24" t="str">
        <f>VLOOKUP(Table1[[#This Row],[LastName]]&amp;"."&amp;Table1[[#This Row],[FirstName]],Fencers!C:G,4,FALSE)</f>
        <v>CSFC</v>
      </c>
      <c r="L469" s="25">
        <v>0</v>
      </c>
      <c r="M469" s="20">
        <f>COUNTIFS(A:A,Table1[[#This Row],[LastName]],B:B,Table1[[#This Row],[FirstName]],F:F,"S",H:H,Table1[[#This Row],[Category]],I:I,Table1[[#This Row],[Weapon]])</f>
        <v>3</v>
      </c>
      <c r="N469" s="2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69" s="17">
        <f>IF(Table1[[#This Row],[Rank]]="Cancelled",1,IF(Table1[[#This Row],[Rank]]&gt;64,0,IF(L469=0,VLOOKUP(C469,'Ranking Values'!A:C,2,FALSE),VLOOKUP(C469,'Ranking Values'!A:C,3,FALSE))))</f>
        <v>12</v>
      </c>
      <c r="P469" s="17">
        <f>IF(OR(Table1[[#This Row],[Rank]]="Cancelled",Table1[[#This Row],[Rank]]&gt;64),1,VLOOKUP(Table1[[#This Row],[GenderCount]],'Ranking Values'!E:F,2,FALSE))</f>
        <v>1</v>
      </c>
      <c r="Q469" s="18">
        <f>Table1[[#This Row],[Ranking.Points]]*Table1[[#This Row],[Mulitplier]]*Table1[[#This Row],[NI.Mult]]</f>
        <v>12</v>
      </c>
    </row>
    <row r="470" spans="1:17" x14ac:dyDescent="0.25">
      <c r="A470" s="9" t="s">
        <v>166</v>
      </c>
      <c r="B470" s="9" t="s">
        <v>172</v>
      </c>
      <c r="C470" s="3">
        <v>6</v>
      </c>
      <c r="D470" s="12">
        <f>COUNTIFS(E:E,Table1[[#This Row],[EventDate]],G:G,Table1[[#This Row],[EventName]],H:H,Table1[[#This Row],[Category]],I:I,Table1[[#This Row],[Weapon]],J:J,Table1[[#This Row],[Gender]])</f>
        <v>6</v>
      </c>
      <c r="E470" s="22">
        <v>44493</v>
      </c>
      <c r="F470" s="23" t="s">
        <v>385</v>
      </c>
      <c r="G470" s="10" t="s">
        <v>284</v>
      </c>
      <c r="H470" s="9" t="s">
        <v>323</v>
      </c>
      <c r="I470" s="9" t="s">
        <v>286</v>
      </c>
      <c r="J470" s="14" t="s">
        <v>316</v>
      </c>
      <c r="K470" s="24" t="str">
        <f>VLOOKUP(Table1[[#This Row],[LastName]]&amp;"."&amp;Table1[[#This Row],[FirstName]],Fencers!C:G,4,FALSE)</f>
        <v>AHFC</v>
      </c>
      <c r="L470" s="25">
        <v>0</v>
      </c>
      <c r="M470" s="20">
        <f>COUNTIFS(A:A,Table1[[#This Row],[LastName]],B:B,Table1[[#This Row],[FirstName]],F:F,"S",H:H,Table1[[#This Row],[Category]],I:I,Table1[[#This Row],[Weapon]])</f>
        <v>1</v>
      </c>
      <c r="N470" s="2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70" s="17">
        <f>IF(Table1[[#This Row],[Rank]]="Cancelled",1,IF(Table1[[#This Row],[Rank]]&gt;64,0,IF(L470=0,VLOOKUP(C470,'Ranking Values'!A:C,2,FALSE),VLOOKUP(C470,'Ranking Values'!A:C,3,FALSE))))</f>
        <v>12</v>
      </c>
      <c r="P470" s="17">
        <f>IF(OR(Table1[[#This Row],[Rank]]="Cancelled",Table1[[#This Row],[Rank]]&gt;64),1,VLOOKUP(Table1[[#This Row],[GenderCount]],'Ranking Values'!E:F,2,FALSE))</f>
        <v>1</v>
      </c>
      <c r="Q470" s="18">
        <f>Table1[[#This Row],[Ranking.Points]]*Table1[[#This Row],[Mulitplier]]*Table1[[#This Row],[NI.Mult]]</f>
        <v>12</v>
      </c>
    </row>
    <row r="471" spans="1:17" x14ac:dyDescent="0.25">
      <c r="A471" s="9" t="s">
        <v>19</v>
      </c>
      <c r="B471" s="9" t="s">
        <v>32</v>
      </c>
      <c r="C471" s="3">
        <v>1</v>
      </c>
      <c r="D471" s="12">
        <v>4</v>
      </c>
      <c r="E471" s="22">
        <v>44493</v>
      </c>
      <c r="F471" s="23" t="s">
        <v>385</v>
      </c>
      <c r="G471" s="10" t="s">
        <v>284</v>
      </c>
      <c r="H471" s="9" t="s">
        <v>321</v>
      </c>
      <c r="I471" s="19" t="s">
        <v>288</v>
      </c>
      <c r="J471" s="14" t="s">
        <v>317</v>
      </c>
      <c r="K471" s="24" t="str">
        <f>VLOOKUP(Table1[[#This Row],[LastName]]&amp;"."&amp;Table1[[#This Row],[FirstName]],Fencers!C:G,4,FALSE)</f>
        <v>ASC</v>
      </c>
      <c r="L471" s="25">
        <v>0</v>
      </c>
      <c r="M471" s="20">
        <f>COUNTIFS(A:A,Table1[[#This Row],[LastName]],B:B,Table1[[#This Row],[FirstName]],F:F,"S",H:H,Table1[[#This Row],[Category]],I:I,Table1[[#This Row],[Weapon]])</f>
        <v>3</v>
      </c>
      <c r="N471" s="2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71" s="17">
        <f>IF(Table1[[#This Row],[Rank]]="Cancelled",1,IF(Table1[[#This Row],[Rank]]&gt;64,0,IF(L471=0,VLOOKUP(C471,'Ranking Values'!A:C,2,FALSE),VLOOKUP(C471,'Ranking Values'!A:C,3,FALSE))))</f>
        <v>28</v>
      </c>
      <c r="P471" s="17">
        <f>IF(OR(Table1[[#This Row],[Rank]]="Cancelled",Table1[[#This Row],[Rank]]&gt;64),1,VLOOKUP(Table1[[#This Row],[GenderCount]],'Ranking Values'!E:F,2,FALSE))</f>
        <v>0.8</v>
      </c>
      <c r="Q471" s="18">
        <f>Table1[[#This Row],[Ranking.Points]]*Table1[[#This Row],[Mulitplier]]*Table1[[#This Row],[NI.Mult]]</f>
        <v>22.400000000000002</v>
      </c>
    </row>
    <row r="472" spans="1:17" x14ac:dyDescent="0.25">
      <c r="A472" s="9" t="s">
        <v>126</v>
      </c>
      <c r="B472" s="9" t="s">
        <v>139</v>
      </c>
      <c r="C472" s="3">
        <v>2</v>
      </c>
      <c r="D472" s="12">
        <v>4</v>
      </c>
      <c r="E472" s="22">
        <v>44493</v>
      </c>
      <c r="F472" s="23" t="s">
        <v>385</v>
      </c>
      <c r="G472" s="10" t="s">
        <v>284</v>
      </c>
      <c r="H472" s="9" t="s">
        <v>321</v>
      </c>
      <c r="I472" s="19" t="s">
        <v>288</v>
      </c>
      <c r="J472" s="14" t="s">
        <v>317</v>
      </c>
      <c r="K472" s="24" t="str">
        <f>VLOOKUP(Table1[[#This Row],[LastName]]&amp;"."&amp;Table1[[#This Row],[FirstName]],Fencers!C:G,4,FALSE)</f>
        <v>ASC</v>
      </c>
      <c r="L472" s="25">
        <v>0</v>
      </c>
      <c r="M472" s="20">
        <f>COUNTIFS(A:A,Table1[[#This Row],[LastName]],B:B,Table1[[#This Row],[FirstName]],F:F,"S",H:H,Table1[[#This Row],[Category]],I:I,Table1[[#This Row],[Weapon]])</f>
        <v>2</v>
      </c>
      <c r="N472" s="2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72" s="17">
        <f>IF(Table1[[#This Row],[Rank]]="Cancelled",1,IF(Table1[[#This Row],[Rank]]&gt;64,0,IF(L472=0,VLOOKUP(C472,'Ranking Values'!A:C,2,FALSE),VLOOKUP(C472,'Ranking Values'!A:C,3,FALSE))))</f>
        <v>23</v>
      </c>
      <c r="P472" s="17">
        <f>IF(OR(Table1[[#This Row],[Rank]]="Cancelled",Table1[[#This Row],[Rank]]&gt;64),1,VLOOKUP(Table1[[#This Row],[GenderCount]],'Ranking Values'!E:F,2,FALSE))</f>
        <v>0.8</v>
      </c>
      <c r="Q472" s="18">
        <f>Table1[[#This Row],[Ranking.Points]]*Table1[[#This Row],[Mulitplier]]*Table1[[#This Row],[NI.Mult]]</f>
        <v>18.400000000000002</v>
      </c>
    </row>
    <row r="473" spans="1:17" x14ac:dyDescent="0.25">
      <c r="A473" s="9" t="s">
        <v>377</v>
      </c>
      <c r="B473" s="9" t="s">
        <v>378</v>
      </c>
      <c r="C473" s="3">
        <v>3</v>
      </c>
      <c r="D473" s="12">
        <v>4</v>
      </c>
      <c r="E473" s="22">
        <v>44493</v>
      </c>
      <c r="F473" s="23" t="s">
        <v>385</v>
      </c>
      <c r="G473" s="10" t="s">
        <v>284</v>
      </c>
      <c r="H473" s="9" t="s">
        <v>321</v>
      </c>
      <c r="I473" s="19" t="s">
        <v>288</v>
      </c>
      <c r="J473" s="14" t="s">
        <v>317</v>
      </c>
      <c r="K473" s="24" t="str">
        <f>VLOOKUP(Table1[[#This Row],[LastName]]&amp;"."&amp;Table1[[#This Row],[FirstName]],Fencers!C:G,4,FALSE)</f>
        <v>ASC</v>
      </c>
      <c r="L473" s="25">
        <v>0</v>
      </c>
      <c r="M473" s="20">
        <f>COUNTIFS(A:A,Table1[[#This Row],[LastName]],B:B,Table1[[#This Row],[FirstName]],F:F,"S",H:H,Table1[[#This Row],[Category]],I:I,Table1[[#This Row],[Weapon]])</f>
        <v>2</v>
      </c>
      <c r="N473" s="2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73" s="17">
        <f>IF(Table1[[#This Row],[Rank]]="Cancelled",1,IF(Table1[[#This Row],[Rank]]&gt;64,0,IF(L473=0,VLOOKUP(C473,'Ranking Values'!A:C,2,FALSE),VLOOKUP(C473,'Ranking Values'!A:C,3,FALSE))))</f>
        <v>18</v>
      </c>
      <c r="P473" s="17">
        <f>IF(OR(Table1[[#This Row],[Rank]]="Cancelled",Table1[[#This Row],[Rank]]&gt;64),1,VLOOKUP(Table1[[#This Row],[GenderCount]],'Ranking Values'!E:F,2,FALSE))</f>
        <v>0.8</v>
      </c>
      <c r="Q473" s="18">
        <f>Table1[[#This Row],[Ranking.Points]]*Table1[[#This Row],[Mulitplier]]*Table1[[#This Row],[NI.Mult]]</f>
        <v>14.4</v>
      </c>
    </row>
    <row r="474" spans="1:17" x14ac:dyDescent="0.25">
      <c r="A474" s="9" t="s">
        <v>30</v>
      </c>
      <c r="B474" s="9" t="s">
        <v>89</v>
      </c>
      <c r="C474" s="3">
        <v>3</v>
      </c>
      <c r="D474" s="12">
        <v>4</v>
      </c>
      <c r="E474" s="22">
        <v>44493</v>
      </c>
      <c r="F474" s="23" t="s">
        <v>385</v>
      </c>
      <c r="G474" s="10" t="s">
        <v>284</v>
      </c>
      <c r="H474" s="9" t="s">
        <v>321</v>
      </c>
      <c r="I474" s="19" t="s">
        <v>288</v>
      </c>
      <c r="J474" s="14" t="s">
        <v>317</v>
      </c>
      <c r="K474" s="24" t="str">
        <f>VLOOKUP(Table1[[#This Row],[LastName]]&amp;"."&amp;Table1[[#This Row],[FirstName]],Fencers!C:G,4,FALSE)</f>
        <v>AHFC</v>
      </c>
      <c r="L474" s="25">
        <v>0</v>
      </c>
      <c r="M474" s="20">
        <f>COUNTIFS(A:A,Table1[[#This Row],[LastName]],B:B,Table1[[#This Row],[FirstName]],F:F,"S",H:H,Table1[[#This Row],[Category]],I:I,Table1[[#This Row],[Weapon]])</f>
        <v>2</v>
      </c>
      <c r="N474" s="2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74" s="17">
        <f>IF(Table1[[#This Row],[Rank]]="Cancelled",1,IF(Table1[[#This Row],[Rank]]&gt;64,0,IF(L474=0,VLOOKUP(C474,'Ranking Values'!A:C,2,FALSE),VLOOKUP(C474,'Ranking Values'!A:C,3,FALSE))))</f>
        <v>18</v>
      </c>
      <c r="P474" s="17">
        <f>IF(OR(Table1[[#This Row],[Rank]]="Cancelled",Table1[[#This Row],[Rank]]&gt;64),1,VLOOKUP(Table1[[#This Row],[GenderCount]],'Ranking Values'!E:F,2,FALSE))</f>
        <v>0.8</v>
      </c>
      <c r="Q474" s="18">
        <f>Table1[[#This Row],[Ranking.Points]]*Table1[[#This Row],[Mulitplier]]*Table1[[#This Row],[NI.Mult]]</f>
        <v>14.4</v>
      </c>
    </row>
    <row r="475" spans="1:17" x14ac:dyDescent="0.25">
      <c r="A475" s="9" t="s">
        <v>126</v>
      </c>
      <c r="B475" s="9" t="s">
        <v>139</v>
      </c>
      <c r="C475" s="3">
        <v>1</v>
      </c>
      <c r="D475" s="12">
        <f>COUNTIFS(E:E,Table1[[#This Row],[EventDate]],G:G,Table1[[#This Row],[EventName]],H:H,Table1[[#This Row],[Category]],I:I,Table1[[#This Row],[Weapon]],J:J,Table1[[#This Row],[Gender]])</f>
        <v>2</v>
      </c>
      <c r="E475" s="22">
        <v>44493</v>
      </c>
      <c r="F475" s="23" t="s">
        <v>385</v>
      </c>
      <c r="G475" s="10" t="s">
        <v>284</v>
      </c>
      <c r="H475" s="9" t="s">
        <v>320</v>
      </c>
      <c r="I475" s="19" t="s">
        <v>288</v>
      </c>
      <c r="J475" s="14" t="s">
        <v>317</v>
      </c>
      <c r="K475" s="24" t="str">
        <f>VLOOKUP(Table1[[#This Row],[LastName]]&amp;"."&amp;Table1[[#This Row],[FirstName]],Fencers!C:G,4,FALSE)</f>
        <v>ASC</v>
      </c>
      <c r="L475" s="25">
        <v>0</v>
      </c>
      <c r="M475" s="20">
        <f>COUNTIFS(A:A,Table1[[#This Row],[LastName]],B:B,Table1[[#This Row],[FirstName]],F:F,"S",H:H,Table1[[#This Row],[Category]],I:I,Table1[[#This Row],[Weapon]])</f>
        <v>2</v>
      </c>
      <c r="N475" s="2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75" s="17">
        <f>IF(Table1[[#This Row],[Rank]]="Cancelled",1,IF(Table1[[#This Row],[Rank]]&gt;64,0,IF(L475=0,VLOOKUP(C475,'Ranking Values'!A:C,2,FALSE),VLOOKUP(C475,'Ranking Values'!A:C,3,FALSE))))</f>
        <v>28</v>
      </c>
      <c r="P475" s="17">
        <f>IF(OR(Table1[[#This Row],[Rank]]="Cancelled",Table1[[#This Row],[Rank]]&gt;64),1,VLOOKUP(Table1[[#This Row],[GenderCount]],'Ranking Values'!E:F,2,FALSE))</f>
        <v>0.4</v>
      </c>
      <c r="Q475" s="18">
        <f>Table1[[#This Row],[Ranking.Points]]*Table1[[#This Row],[Mulitplier]]*Table1[[#This Row],[NI.Mult]]</f>
        <v>11.200000000000001</v>
      </c>
    </row>
    <row r="476" spans="1:17" x14ac:dyDescent="0.25">
      <c r="A476" s="9" t="s">
        <v>30</v>
      </c>
      <c r="B476" s="9" t="s">
        <v>89</v>
      </c>
      <c r="C476" s="3">
        <v>2</v>
      </c>
      <c r="D476" s="12">
        <f>COUNTIFS(E:E,Table1[[#This Row],[EventDate]],G:G,Table1[[#This Row],[EventName]],H:H,Table1[[#This Row],[Category]],I:I,Table1[[#This Row],[Weapon]],J:J,Table1[[#This Row],[Gender]])</f>
        <v>2</v>
      </c>
      <c r="E476" s="22">
        <v>44493</v>
      </c>
      <c r="F476" s="23" t="s">
        <v>385</v>
      </c>
      <c r="G476" s="10" t="s">
        <v>284</v>
      </c>
      <c r="H476" s="9" t="s">
        <v>320</v>
      </c>
      <c r="I476" s="19" t="s">
        <v>288</v>
      </c>
      <c r="J476" s="14" t="s">
        <v>317</v>
      </c>
      <c r="K476" s="24" t="str">
        <f>VLOOKUP(Table1[[#This Row],[LastName]]&amp;"."&amp;Table1[[#This Row],[FirstName]],Fencers!C:G,4,FALSE)</f>
        <v>AHFC</v>
      </c>
      <c r="L476" s="25">
        <v>0</v>
      </c>
      <c r="M476" s="20">
        <f>COUNTIFS(A:A,Table1[[#This Row],[LastName]],B:B,Table1[[#This Row],[FirstName]],F:F,"S",H:H,Table1[[#This Row],[Category]],I:I,Table1[[#This Row],[Weapon]])</f>
        <v>2</v>
      </c>
      <c r="N476" s="2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76" s="17">
        <f>IF(Table1[[#This Row],[Rank]]="Cancelled",1,IF(Table1[[#This Row],[Rank]]&gt;64,0,IF(L476=0,VLOOKUP(C476,'Ranking Values'!A:C,2,FALSE),VLOOKUP(C476,'Ranking Values'!A:C,3,FALSE))))</f>
        <v>23</v>
      </c>
      <c r="P476" s="17">
        <f>IF(OR(Table1[[#This Row],[Rank]]="Cancelled",Table1[[#This Row],[Rank]]&gt;64),1,VLOOKUP(Table1[[#This Row],[GenderCount]],'Ranking Values'!E:F,2,FALSE))</f>
        <v>0.4</v>
      </c>
      <c r="Q476" s="18">
        <f>Table1[[#This Row],[Ranking.Points]]*Table1[[#This Row],[Mulitplier]]*Table1[[#This Row],[NI.Mult]]</f>
        <v>9.2000000000000011</v>
      </c>
    </row>
    <row r="477" spans="1:17" x14ac:dyDescent="0.25">
      <c r="A477" s="9" t="s">
        <v>70</v>
      </c>
      <c r="B477" s="9" t="s">
        <v>71</v>
      </c>
      <c r="C477" s="3">
        <v>1</v>
      </c>
      <c r="D477" s="12">
        <f>COUNTIFS(E:E,Table1[[#This Row],[EventDate]],G:G,Table1[[#This Row],[EventName]],H:H,Table1[[#This Row],[Category]],I:I,Table1[[#This Row],[Weapon]],J:J,Table1[[#This Row],[Gender]])</f>
        <v>7</v>
      </c>
      <c r="E477" s="22">
        <v>44493</v>
      </c>
      <c r="F477" s="23" t="s">
        <v>385</v>
      </c>
      <c r="G477" s="10" t="s">
        <v>284</v>
      </c>
      <c r="H477" s="9" t="s">
        <v>323</v>
      </c>
      <c r="I477" s="19" t="s">
        <v>288</v>
      </c>
      <c r="J477" s="14" t="s">
        <v>317</v>
      </c>
      <c r="K477" s="24" t="str">
        <f>VLOOKUP(Table1[[#This Row],[LastName]]&amp;"."&amp;Table1[[#This Row],[FirstName]],Fencers!C:G,4,FALSE)</f>
        <v>AHFC</v>
      </c>
      <c r="L477" s="25">
        <v>0</v>
      </c>
      <c r="M477" s="20">
        <f>COUNTIFS(A:A,Table1[[#This Row],[LastName]],B:B,Table1[[#This Row],[FirstName]],F:F,"S",H:H,Table1[[#This Row],[Category]],I:I,Table1[[#This Row],[Weapon]])</f>
        <v>2</v>
      </c>
      <c r="N477" s="2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77" s="17">
        <f>IF(Table1[[#This Row],[Rank]]="Cancelled",1,IF(Table1[[#This Row],[Rank]]&gt;64,0,IF(L477=0,VLOOKUP(C477,'Ranking Values'!A:C,2,FALSE),VLOOKUP(C477,'Ranking Values'!A:C,3,FALSE))))</f>
        <v>28</v>
      </c>
      <c r="P477" s="17">
        <f>IF(OR(Table1[[#This Row],[Rank]]="Cancelled",Table1[[#This Row],[Rank]]&gt;64),1,VLOOKUP(Table1[[#This Row],[GenderCount]],'Ranking Values'!E:F,2,FALSE))</f>
        <v>1</v>
      </c>
      <c r="Q477" s="18">
        <f>Table1[[#This Row],[Ranking.Points]]*Table1[[#This Row],[Mulitplier]]*Table1[[#This Row],[NI.Mult]]</f>
        <v>28</v>
      </c>
    </row>
    <row r="478" spans="1:17" x14ac:dyDescent="0.25">
      <c r="A478" s="9" t="s">
        <v>377</v>
      </c>
      <c r="B478" s="9" t="s">
        <v>378</v>
      </c>
      <c r="C478" s="3">
        <v>2</v>
      </c>
      <c r="D478" s="12">
        <f>COUNTIFS(E:E,Table1[[#This Row],[EventDate]],G:G,Table1[[#This Row],[EventName]],H:H,Table1[[#This Row],[Category]],I:I,Table1[[#This Row],[Weapon]],J:J,Table1[[#This Row],[Gender]])</f>
        <v>7</v>
      </c>
      <c r="E478" s="22">
        <v>44493</v>
      </c>
      <c r="F478" s="23" t="s">
        <v>385</v>
      </c>
      <c r="G478" s="10" t="s">
        <v>284</v>
      </c>
      <c r="H478" s="9" t="s">
        <v>323</v>
      </c>
      <c r="I478" s="19" t="s">
        <v>288</v>
      </c>
      <c r="J478" s="14" t="s">
        <v>317</v>
      </c>
      <c r="K478" s="24" t="str">
        <f>VLOOKUP(Table1[[#This Row],[LastName]]&amp;"."&amp;Table1[[#This Row],[FirstName]],Fencers!C:G,4,FALSE)</f>
        <v>ASC</v>
      </c>
      <c r="L478" s="25">
        <v>0</v>
      </c>
      <c r="M478" s="20">
        <f>COUNTIFS(A:A,Table1[[#This Row],[LastName]],B:B,Table1[[#This Row],[FirstName]],F:F,"S",H:H,Table1[[#This Row],[Category]],I:I,Table1[[#This Row],[Weapon]])</f>
        <v>4</v>
      </c>
      <c r="N478" s="2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78" s="17">
        <f>IF(Table1[[#This Row],[Rank]]="Cancelled",1,IF(Table1[[#This Row],[Rank]]&gt;64,0,IF(L478=0,VLOOKUP(C478,'Ranking Values'!A:C,2,FALSE),VLOOKUP(C478,'Ranking Values'!A:C,3,FALSE))))</f>
        <v>23</v>
      </c>
      <c r="P478" s="17">
        <f>IF(OR(Table1[[#This Row],[Rank]]="Cancelled",Table1[[#This Row],[Rank]]&gt;64),1,VLOOKUP(Table1[[#This Row],[GenderCount]],'Ranking Values'!E:F,2,FALSE))</f>
        <v>1</v>
      </c>
      <c r="Q478" s="18">
        <f>Table1[[#This Row],[Ranking.Points]]*Table1[[#This Row],[Mulitplier]]*Table1[[#This Row],[NI.Mult]]</f>
        <v>23</v>
      </c>
    </row>
    <row r="479" spans="1:17" x14ac:dyDescent="0.25">
      <c r="A479" s="9" t="s">
        <v>76</v>
      </c>
      <c r="B479" s="9" t="s">
        <v>77</v>
      </c>
      <c r="C479" s="3">
        <v>3</v>
      </c>
      <c r="D479" s="12">
        <f>COUNTIFS(E:E,Table1[[#This Row],[EventDate]],G:G,Table1[[#This Row],[EventName]],H:H,Table1[[#This Row],[Category]],I:I,Table1[[#This Row],[Weapon]],J:J,Table1[[#This Row],[Gender]])</f>
        <v>7</v>
      </c>
      <c r="E479" s="22">
        <v>44493</v>
      </c>
      <c r="F479" s="23" t="s">
        <v>385</v>
      </c>
      <c r="G479" s="10" t="s">
        <v>284</v>
      </c>
      <c r="H479" s="9" t="s">
        <v>323</v>
      </c>
      <c r="I479" s="19" t="s">
        <v>288</v>
      </c>
      <c r="J479" s="14" t="s">
        <v>317</v>
      </c>
      <c r="K479" s="24" t="str">
        <f>VLOOKUP(Table1[[#This Row],[LastName]]&amp;"."&amp;Table1[[#This Row],[FirstName]],Fencers!C:G,4,FALSE)</f>
        <v>ASC</v>
      </c>
      <c r="L479" s="25">
        <v>0</v>
      </c>
      <c r="M479" s="20">
        <f>COUNTIFS(A:A,Table1[[#This Row],[LastName]],B:B,Table1[[#This Row],[FirstName]],F:F,"S",H:H,Table1[[#This Row],[Category]],I:I,Table1[[#This Row],[Weapon]])</f>
        <v>2</v>
      </c>
      <c r="N479" s="2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79" s="17">
        <f>IF(Table1[[#This Row],[Rank]]="Cancelled",1,IF(Table1[[#This Row],[Rank]]&gt;64,0,IF(L479=0,VLOOKUP(C479,'Ranking Values'!A:C,2,FALSE),VLOOKUP(C479,'Ranking Values'!A:C,3,FALSE))))</f>
        <v>18</v>
      </c>
      <c r="P479" s="17">
        <f>IF(OR(Table1[[#This Row],[Rank]]="Cancelled",Table1[[#This Row],[Rank]]&gt;64),1,VLOOKUP(Table1[[#This Row],[GenderCount]],'Ranking Values'!E:F,2,FALSE))</f>
        <v>1</v>
      </c>
      <c r="Q479" s="18">
        <f>Table1[[#This Row],[Ranking.Points]]*Table1[[#This Row],[Mulitplier]]*Table1[[#This Row],[NI.Mult]]</f>
        <v>18</v>
      </c>
    </row>
    <row r="480" spans="1:17" x14ac:dyDescent="0.25">
      <c r="A480" s="9" t="s">
        <v>360</v>
      </c>
      <c r="B480" s="9" t="s">
        <v>361</v>
      </c>
      <c r="C480" s="3">
        <v>3</v>
      </c>
      <c r="D480" s="12">
        <f>COUNTIFS(E:E,Table1[[#This Row],[EventDate]],G:G,Table1[[#This Row],[EventName]],H:H,Table1[[#This Row],[Category]],I:I,Table1[[#This Row],[Weapon]],J:J,Table1[[#This Row],[Gender]])</f>
        <v>7</v>
      </c>
      <c r="E480" s="22">
        <v>44493</v>
      </c>
      <c r="F480" s="23" t="s">
        <v>385</v>
      </c>
      <c r="G480" s="10" t="s">
        <v>284</v>
      </c>
      <c r="H480" s="9" t="s">
        <v>323</v>
      </c>
      <c r="I480" s="19" t="s">
        <v>288</v>
      </c>
      <c r="J480" s="14" t="s">
        <v>317</v>
      </c>
      <c r="K480" s="24" t="str">
        <f>VLOOKUP(Table1[[#This Row],[LastName]]&amp;"."&amp;Table1[[#This Row],[FirstName]],Fencers!C:G,4,FALSE)</f>
        <v>AHFC</v>
      </c>
      <c r="L480" s="25">
        <v>0</v>
      </c>
      <c r="M480" s="20">
        <f>COUNTIFS(A:A,Table1[[#This Row],[LastName]],B:B,Table1[[#This Row],[FirstName]],F:F,"S",H:H,Table1[[#This Row],[Category]],I:I,Table1[[#This Row],[Weapon]])</f>
        <v>1</v>
      </c>
      <c r="N480" s="2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80" s="17">
        <f>IF(Table1[[#This Row],[Rank]]="Cancelled",1,IF(Table1[[#This Row],[Rank]]&gt;64,0,IF(L480=0,VLOOKUP(C480,'Ranking Values'!A:C,2,FALSE),VLOOKUP(C480,'Ranking Values'!A:C,3,FALSE))))</f>
        <v>18</v>
      </c>
      <c r="P480" s="17">
        <f>IF(OR(Table1[[#This Row],[Rank]]="Cancelled",Table1[[#This Row],[Rank]]&gt;64),1,VLOOKUP(Table1[[#This Row],[GenderCount]],'Ranking Values'!E:F,2,FALSE))</f>
        <v>1</v>
      </c>
      <c r="Q480" s="18">
        <f>Table1[[#This Row],[Ranking.Points]]*Table1[[#This Row],[Mulitplier]]*Table1[[#This Row],[NI.Mult]]</f>
        <v>18</v>
      </c>
    </row>
    <row r="481" spans="1:17" x14ac:dyDescent="0.25">
      <c r="A481" s="9" t="s">
        <v>30</v>
      </c>
      <c r="B481" s="9" t="s">
        <v>89</v>
      </c>
      <c r="C481" s="3">
        <v>5</v>
      </c>
      <c r="D481" s="12">
        <f>COUNTIFS(E:E,Table1[[#This Row],[EventDate]],G:G,Table1[[#This Row],[EventName]],H:H,Table1[[#This Row],[Category]],I:I,Table1[[#This Row],[Weapon]],J:J,Table1[[#This Row],[Gender]])</f>
        <v>7</v>
      </c>
      <c r="E481" s="22">
        <v>44493</v>
      </c>
      <c r="F481" s="23" t="s">
        <v>385</v>
      </c>
      <c r="G481" s="10" t="s">
        <v>284</v>
      </c>
      <c r="H481" s="9" t="s">
        <v>323</v>
      </c>
      <c r="I481" s="19" t="s">
        <v>288</v>
      </c>
      <c r="J481" s="14" t="s">
        <v>317</v>
      </c>
      <c r="K481" s="24" t="str">
        <f>VLOOKUP(Table1[[#This Row],[LastName]]&amp;"."&amp;Table1[[#This Row],[FirstName]],Fencers!C:G,4,FALSE)</f>
        <v>AHFC</v>
      </c>
      <c r="L481" s="25">
        <v>0</v>
      </c>
      <c r="M481" s="20">
        <f>COUNTIFS(A:A,Table1[[#This Row],[LastName]],B:B,Table1[[#This Row],[FirstName]],F:F,"S",H:H,Table1[[#This Row],[Category]],I:I,Table1[[#This Row],[Weapon]])</f>
        <v>2</v>
      </c>
      <c r="N481" s="2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81" s="17">
        <f>IF(Table1[[#This Row],[Rank]]="Cancelled",1,IF(Table1[[#This Row],[Rank]]&gt;64,0,IF(L481=0,VLOOKUP(C481,'Ranking Values'!A:C,2,FALSE),VLOOKUP(C481,'Ranking Values'!A:C,3,FALSE))))</f>
        <v>12</v>
      </c>
      <c r="P481" s="17">
        <f>IF(OR(Table1[[#This Row],[Rank]]="Cancelled",Table1[[#This Row],[Rank]]&gt;64),1,VLOOKUP(Table1[[#This Row],[GenderCount]],'Ranking Values'!E:F,2,FALSE))</f>
        <v>1</v>
      </c>
      <c r="Q481" s="18">
        <f>Table1[[#This Row],[Ranking.Points]]*Table1[[#This Row],[Mulitplier]]*Table1[[#This Row],[NI.Mult]]</f>
        <v>12</v>
      </c>
    </row>
    <row r="482" spans="1:17" x14ac:dyDescent="0.25">
      <c r="A482" s="9" t="s">
        <v>273</v>
      </c>
      <c r="B482" s="9" t="s">
        <v>274</v>
      </c>
      <c r="C482" s="3">
        <v>6</v>
      </c>
      <c r="D482" s="12">
        <f>COUNTIFS(E:E,Table1[[#This Row],[EventDate]],G:G,Table1[[#This Row],[EventName]],H:H,Table1[[#This Row],[Category]],I:I,Table1[[#This Row],[Weapon]],J:J,Table1[[#This Row],[Gender]])</f>
        <v>7</v>
      </c>
      <c r="E482" s="22">
        <v>44493</v>
      </c>
      <c r="F482" s="23" t="s">
        <v>385</v>
      </c>
      <c r="G482" s="10" t="s">
        <v>284</v>
      </c>
      <c r="H482" s="9" t="s">
        <v>323</v>
      </c>
      <c r="I482" s="19" t="s">
        <v>288</v>
      </c>
      <c r="J482" s="14" t="s">
        <v>317</v>
      </c>
      <c r="K482" s="24" t="str">
        <f>VLOOKUP(Table1[[#This Row],[LastName]]&amp;"."&amp;Table1[[#This Row],[FirstName]],Fencers!C:G,4,FALSE)</f>
        <v>CSFC</v>
      </c>
      <c r="L482" s="25">
        <v>0</v>
      </c>
      <c r="M482" s="20">
        <f>COUNTIFS(A:A,Table1[[#This Row],[LastName]],B:B,Table1[[#This Row],[FirstName]],F:F,"S",H:H,Table1[[#This Row],[Category]],I:I,Table1[[#This Row],[Weapon]])</f>
        <v>2</v>
      </c>
      <c r="N482" s="2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82" s="17">
        <f>IF(Table1[[#This Row],[Rank]]="Cancelled",1,IF(Table1[[#This Row],[Rank]]&gt;64,0,IF(L482=0,VLOOKUP(C482,'Ranking Values'!A:C,2,FALSE),VLOOKUP(C482,'Ranking Values'!A:C,3,FALSE))))</f>
        <v>12</v>
      </c>
      <c r="P482" s="17">
        <f>IF(OR(Table1[[#This Row],[Rank]]="Cancelled",Table1[[#This Row],[Rank]]&gt;64),1,VLOOKUP(Table1[[#This Row],[GenderCount]],'Ranking Values'!E:F,2,FALSE))</f>
        <v>1</v>
      </c>
      <c r="Q482" s="18">
        <f>Table1[[#This Row],[Ranking.Points]]*Table1[[#This Row],[Mulitplier]]*Table1[[#This Row],[NI.Mult]]</f>
        <v>12</v>
      </c>
    </row>
    <row r="483" spans="1:17" x14ac:dyDescent="0.25">
      <c r="A483" s="9" t="s">
        <v>126</v>
      </c>
      <c r="B483" s="9" t="s">
        <v>139</v>
      </c>
      <c r="C483" s="3">
        <v>7</v>
      </c>
      <c r="D483" s="12">
        <f>COUNTIFS(E:E,Table1[[#This Row],[EventDate]],G:G,Table1[[#This Row],[EventName]],H:H,Table1[[#This Row],[Category]],I:I,Table1[[#This Row],[Weapon]],J:J,Table1[[#This Row],[Gender]])</f>
        <v>7</v>
      </c>
      <c r="E483" s="22">
        <v>44493</v>
      </c>
      <c r="F483" s="23" t="s">
        <v>385</v>
      </c>
      <c r="G483" s="10" t="s">
        <v>284</v>
      </c>
      <c r="H483" s="9" t="s">
        <v>323</v>
      </c>
      <c r="I483" s="19" t="s">
        <v>288</v>
      </c>
      <c r="J483" s="14" t="s">
        <v>317</v>
      </c>
      <c r="K483" s="24" t="str">
        <f>VLOOKUP(Table1[[#This Row],[LastName]]&amp;"."&amp;Table1[[#This Row],[FirstName]],Fencers!C:G,4,FALSE)</f>
        <v>ASC</v>
      </c>
      <c r="L483" s="25">
        <v>0</v>
      </c>
      <c r="M483" s="20">
        <f>COUNTIFS(A:A,Table1[[#This Row],[LastName]],B:B,Table1[[#This Row],[FirstName]],F:F,"S",H:H,Table1[[#This Row],[Category]],I:I,Table1[[#This Row],[Weapon]])</f>
        <v>3</v>
      </c>
      <c r="N483" s="2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83" s="17">
        <f>IF(Table1[[#This Row],[Rank]]="Cancelled",1,IF(Table1[[#This Row],[Rank]]&gt;64,0,IF(L483=0,VLOOKUP(C483,'Ranking Values'!A:C,2,FALSE),VLOOKUP(C483,'Ranking Values'!A:C,3,FALSE))))</f>
        <v>12</v>
      </c>
      <c r="P483" s="17">
        <f>IF(OR(Table1[[#This Row],[Rank]]="Cancelled",Table1[[#This Row],[Rank]]&gt;64),1,VLOOKUP(Table1[[#This Row],[GenderCount]],'Ranking Values'!E:F,2,FALSE))</f>
        <v>1</v>
      </c>
      <c r="Q483" s="18">
        <f>Table1[[#This Row],[Ranking.Points]]*Table1[[#This Row],[Mulitplier]]*Table1[[#This Row],[NI.Mult]]</f>
        <v>12</v>
      </c>
    </row>
    <row r="484" spans="1:17" x14ac:dyDescent="0.25">
      <c r="A484" s="9" t="s">
        <v>122</v>
      </c>
      <c r="B484" s="9" t="s">
        <v>135</v>
      </c>
      <c r="C484" s="3">
        <v>1</v>
      </c>
      <c r="D484" s="12">
        <f>COUNTIFS(E:E,Table1[[#This Row],[EventDate]],G:G,Table1[[#This Row],[EventName]],H:H,Table1[[#This Row],[Category]],I:I,Table1[[#This Row],[Weapon]],J:J,Table1[[#This Row],[Gender]])</f>
        <v>4</v>
      </c>
      <c r="E484" s="22">
        <v>44493</v>
      </c>
      <c r="F484" s="23" t="s">
        <v>385</v>
      </c>
      <c r="G484" s="10" t="s">
        <v>284</v>
      </c>
      <c r="H484" s="9" t="s">
        <v>323</v>
      </c>
      <c r="I484" s="19" t="s">
        <v>288</v>
      </c>
      <c r="J484" s="14" t="s">
        <v>316</v>
      </c>
      <c r="K484" s="24" t="str">
        <f>VLOOKUP(Table1[[#This Row],[LastName]]&amp;"."&amp;Table1[[#This Row],[FirstName]],Fencers!C:G,4,FALSE)</f>
        <v>ASC</v>
      </c>
      <c r="L484" s="25">
        <v>0</v>
      </c>
      <c r="M484" s="20">
        <f>COUNTIFS(A:A,Table1[[#This Row],[LastName]],B:B,Table1[[#This Row],[FirstName]],F:F,"S",H:H,Table1[[#This Row],[Category]],I:I,Table1[[#This Row],[Weapon]])</f>
        <v>4</v>
      </c>
      <c r="N484" s="2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84" s="17">
        <f>IF(Table1[[#This Row],[Rank]]="Cancelled",1,IF(Table1[[#This Row],[Rank]]&gt;64,0,IF(L484=0,VLOOKUP(C484,'Ranking Values'!A:C,2,FALSE),VLOOKUP(C484,'Ranking Values'!A:C,3,FALSE))))</f>
        <v>28</v>
      </c>
      <c r="P484" s="17">
        <f>IF(OR(Table1[[#This Row],[Rank]]="Cancelled",Table1[[#This Row],[Rank]]&gt;64),1,VLOOKUP(Table1[[#This Row],[GenderCount]],'Ranking Values'!E:F,2,FALSE))</f>
        <v>0.8</v>
      </c>
      <c r="Q484" s="18">
        <f>Table1[[#This Row],[Ranking.Points]]*Table1[[#This Row],[Mulitplier]]*Table1[[#This Row],[NI.Mult]]</f>
        <v>22.400000000000002</v>
      </c>
    </row>
    <row r="485" spans="1:17" x14ac:dyDescent="0.25">
      <c r="A485" s="9" t="s">
        <v>25</v>
      </c>
      <c r="B485" s="9" t="s">
        <v>40</v>
      </c>
      <c r="C485" s="3">
        <v>2</v>
      </c>
      <c r="D485" s="12">
        <f>COUNTIFS(E:E,Table1[[#This Row],[EventDate]],G:G,Table1[[#This Row],[EventName]],H:H,Table1[[#This Row],[Category]],I:I,Table1[[#This Row],[Weapon]],J:J,Table1[[#This Row],[Gender]])</f>
        <v>4</v>
      </c>
      <c r="E485" s="22">
        <v>44493</v>
      </c>
      <c r="F485" s="23" t="s">
        <v>385</v>
      </c>
      <c r="G485" s="10" t="s">
        <v>284</v>
      </c>
      <c r="H485" s="9" t="s">
        <v>323</v>
      </c>
      <c r="I485" s="19" t="s">
        <v>288</v>
      </c>
      <c r="J485" s="14" t="s">
        <v>316</v>
      </c>
      <c r="K485" s="24" t="str">
        <f>VLOOKUP(Table1[[#This Row],[LastName]]&amp;"."&amp;Table1[[#This Row],[FirstName]],Fencers!C:G,4,FALSE)</f>
        <v>ASC</v>
      </c>
      <c r="L485" s="25">
        <v>0</v>
      </c>
      <c r="M485" s="20">
        <f>COUNTIFS(A:A,Table1[[#This Row],[LastName]],B:B,Table1[[#This Row],[FirstName]],F:F,"S",H:H,Table1[[#This Row],[Category]],I:I,Table1[[#This Row],[Weapon]])</f>
        <v>2</v>
      </c>
      <c r="N485" s="2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85" s="17">
        <f>IF(Table1[[#This Row],[Rank]]="Cancelled",1,IF(Table1[[#This Row],[Rank]]&gt;64,0,IF(L485=0,VLOOKUP(C485,'Ranking Values'!A:C,2,FALSE),VLOOKUP(C485,'Ranking Values'!A:C,3,FALSE))))</f>
        <v>23</v>
      </c>
      <c r="P485" s="17">
        <f>IF(OR(Table1[[#This Row],[Rank]]="Cancelled",Table1[[#This Row],[Rank]]&gt;64),1,VLOOKUP(Table1[[#This Row],[GenderCount]],'Ranking Values'!E:F,2,FALSE))</f>
        <v>0.8</v>
      </c>
      <c r="Q485" s="18">
        <f>Table1[[#This Row],[Ranking.Points]]*Table1[[#This Row],[Mulitplier]]*Table1[[#This Row],[NI.Mult]]</f>
        <v>18.400000000000002</v>
      </c>
    </row>
    <row r="486" spans="1:17" x14ac:dyDescent="0.25">
      <c r="A486" s="9" t="s">
        <v>166</v>
      </c>
      <c r="B486" s="9" t="s">
        <v>172</v>
      </c>
      <c r="C486" s="3">
        <v>3</v>
      </c>
      <c r="D486" s="12">
        <f>COUNTIFS(E:E,Table1[[#This Row],[EventDate]],G:G,Table1[[#This Row],[EventName]],H:H,Table1[[#This Row],[Category]],I:I,Table1[[#This Row],[Weapon]],J:J,Table1[[#This Row],[Gender]])</f>
        <v>4</v>
      </c>
      <c r="E486" s="22">
        <v>44493</v>
      </c>
      <c r="F486" s="23" t="s">
        <v>385</v>
      </c>
      <c r="G486" s="10" t="s">
        <v>284</v>
      </c>
      <c r="H486" s="9" t="s">
        <v>323</v>
      </c>
      <c r="I486" s="19" t="s">
        <v>288</v>
      </c>
      <c r="J486" s="14" t="s">
        <v>316</v>
      </c>
      <c r="K486" s="24" t="str">
        <f>VLOOKUP(Table1[[#This Row],[LastName]]&amp;"."&amp;Table1[[#This Row],[FirstName]],Fencers!C:G,4,FALSE)</f>
        <v>AHFC</v>
      </c>
      <c r="L486" s="25">
        <v>0</v>
      </c>
      <c r="M486" s="20">
        <f>COUNTIFS(A:A,Table1[[#This Row],[LastName]],B:B,Table1[[#This Row],[FirstName]],F:F,"S",H:H,Table1[[#This Row],[Category]],I:I,Table1[[#This Row],[Weapon]])</f>
        <v>1</v>
      </c>
      <c r="N486" s="2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86" s="17">
        <f>IF(Table1[[#This Row],[Rank]]="Cancelled",1,IF(Table1[[#This Row],[Rank]]&gt;64,0,IF(L486=0,VLOOKUP(C486,'Ranking Values'!A:C,2,FALSE),VLOOKUP(C486,'Ranking Values'!A:C,3,FALSE))))</f>
        <v>18</v>
      </c>
      <c r="P486" s="17">
        <f>IF(OR(Table1[[#This Row],[Rank]]="Cancelled",Table1[[#This Row],[Rank]]&gt;64),1,VLOOKUP(Table1[[#This Row],[GenderCount]],'Ranking Values'!E:F,2,FALSE))</f>
        <v>0.8</v>
      </c>
      <c r="Q486" s="18">
        <f>Table1[[#This Row],[Ranking.Points]]*Table1[[#This Row],[Mulitplier]]*Table1[[#This Row],[NI.Mult]]</f>
        <v>14.4</v>
      </c>
    </row>
    <row r="487" spans="1:17" x14ac:dyDescent="0.25">
      <c r="A487" s="9" t="s">
        <v>108</v>
      </c>
      <c r="B487" s="9" t="s">
        <v>115</v>
      </c>
      <c r="C487" s="3">
        <v>3</v>
      </c>
      <c r="D487" s="12">
        <f>COUNTIFS(E:E,Table1[[#This Row],[EventDate]],G:G,Table1[[#This Row],[EventName]],H:H,Table1[[#This Row],[Category]],I:I,Table1[[#This Row],[Weapon]],J:J,Table1[[#This Row],[Gender]])</f>
        <v>4</v>
      </c>
      <c r="E487" s="22">
        <v>44493</v>
      </c>
      <c r="F487" s="23" t="s">
        <v>385</v>
      </c>
      <c r="G487" s="10" t="s">
        <v>284</v>
      </c>
      <c r="H487" s="9" t="s">
        <v>323</v>
      </c>
      <c r="I487" s="19" t="s">
        <v>288</v>
      </c>
      <c r="J487" s="14" t="s">
        <v>316</v>
      </c>
      <c r="K487" s="24" t="str">
        <f>VLOOKUP(Table1[[#This Row],[LastName]]&amp;"."&amp;Table1[[#This Row],[FirstName]],Fencers!C:G,4,FALSE)</f>
        <v>ASC</v>
      </c>
      <c r="L487" s="25">
        <v>0</v>
      </c>
      <c r="M487" s="20">
        <f>COUNTIFS(A:A,Table1[[#This Row],[LastName]],B:B,Table1[[#This Row],[FirstName]],F:F,"S",H:H,Table1[[#This Row],[Category]],I:I,Table1[[#This Row],[Weapon]])</f>
        <v>4</v>
      </c>
      <c r="N487" s="2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87" s="17">
        <f>IF(Table1[[#This Row],[Rank]]="Cancelled",1,IF(Table1[[#This Row],[Rank]]&gt;64,0,IF(L487=0,VLOOKUP(C487,'Ranking Values'!A:C,2,FALSE),VLOOKUP(C487,'Ranking Values'!A:C,3,FALSE))))</f>
        <v>18</v>
      </c>
      <c r="P487" s="17">
        <f>IF(OR(Table1[[#This Row],[Rank]]="Cancelled",Table1[[#This Row],[Rank]]&gt;64),1,VLOOKUP(Table1[[#This Row],[GenderCount]],'Ranking Values'!E:F,2,FALSE))</f>
        <v>0.8</v>
      </c>
      <c r="Q487" s="18">
        <f>Table1[[#This Row],[Ranking.Points]]*Table1[[#This Row],[Mulitplier]]*Table1[[#This Row],[NI.Mult]]</f>
        <v>14.4</v>
      </c>
    </row>
    <row r="488" spans="1:17" x14ac:dyDescent="0.25">
      <c r="A488" s="9" t="s">
        <v>127</v>
      </c>
      <c r="B488" s="9" t="s">
        <v>140</v>
      </c>
      <c r="C488" s="3">
        <v>1</v>
      </c>
      <c r="D488" s="12">
        <v>4</v>
      </c>
      <c r="E488" s="22">
        <v>44507</v>
      </c>
      <c r="F488" s="23" t="s">
        <v>385</v>
      </c>
      <c r="G488" s="10" t="s">
        <v>392</v>
      </c>
      <c r="H488" s="9" t="s">
        <v>287</v>
      </c>
      <c r="I488" s="19" t="s">
        <v>288</v>
      </c>
      <c r="J488" s="14" t="s">
        <v>317</v>
      </c>
      <c r="K488" s="24" t="str">
        <f>VLOOKUP(Table1[[#This Row],[LastName]]&amp;"."&amp;Table1[[#This Row],[FirstName]],Fencers!C:G,4,FALSE)</f>
        <v>ASC</v>
      </c>
      <c r="L488" s="27">
        <v>1</v>
      </c>
      <c r="M488" s="20">
        <f>COUNTIFS(A:A,Table1[[#This Row],[LastName]],B:B,Table1[[#This Row],[FirstName]],F:F,"S",H:H,Table1[[#This Row],[Category]],I:I,Table1[[#This Row],[Weapon]])</f>
        <v>2</v>
      </c>
      <c r="N488" s="2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88" s="17">
        <f>IF(Table1[[#This Row],[Rank]]="Cancelled",1,IF(Table1[[#This Row],[Rank]]&gt;64,0,IF(L488=0,VLOOKUP(C488,'Ranking Values'!A:C,2,FALSE),VLOOKUP(C488,'Ranking Values'!A:C,3,FALSE))))</f>
        <v>32</v>
      </c>
      <c r="P488" s="17">
        <f>IF(OR(Table1[[#This Row],[Rank]]="Cancelled",Table1[[#This Row],[Rank]]&gt;64),1,VLOOKUP(Table1[[#This Row],[GenderCount]],'Ranking Values'!E:F,2,FALSE))</f>
        <v>0.8</v>
      </c>
      <c r="Q488" s="18">
        <f>Table1[[#This Row],[Ranking.Points]]*Table1[[#This Row],[Mulitplier]]*Table1[[#This Row],[NI.Mult]]</f>
        <v>25.6</v>
      </c>
    </row>
    <row r="489" spans="1:17" x14ac:dyDescent="0.25">
      <c r="A489" s="9" t="s">
        <v>129</v>
      </c>
      <c r="B489" s="9" t="s">
        <v>82</v>
      </c>
      <c r="C489" s="3">
        <v>2</v>
      </c>
      <c r="D489" s="12">
        <v>4</v>
      </c>
      <c r="E489" s="22">
        <v>44507</v>
      </c>
      <c r="F489" s="23" t="s">
        <v>385</v>
      </c>
      <c r="G489" s="10" t="s">
        <v>392</v>
      </c>
      <c r="H489" s="9" t="s">
        <v>287</v>
      </c>
      <c r="I489" s="19" t="s">
        <v>288</v>
      </c>
      <c r="J489" s="14" t="s">
        <v>317</v>
      </c>
      <c r="K489" s="24" t="str">
        <f>VLOOKUP(Table1[[#This Row],[LastName]]&amp;"."&amp;Table1[[#This Row],[FirstName]],Fencers!C:G,4,FALSE)</f>
        <v>ASC</v>
      </c>
      <c r="L489" s="27">
        <v>1</v>
      </c>
      <c r="M489" s="20">
        <f>COUNTIFS(A:A,Table1[[#This Row],[LastName]],B:B,Table1[[#This Row],[FirstName]],F:F,"S",H:H,Table1[[#This Row],[Category]],I:I,Table1[[#This Row],[Weapon]])</f>
        <v>1</v>
      </c>
      <c r="N489" s="2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89" s="17">
        <f>IF(Table1[[#This Row],[Rank]]="Cancelled",1,IF(Table1[[#This Row],[Rank]]&gt;64,0,IF(L489=0,VLOOKUP(C489,'Ranking Values'!A:C,2,FALSE),VLOOKUP(C489,'Ranking Values'!A:C,3,FALSE))))</f>
        <v>26</v>
      </c>
      <c r="P489" s="17">
        <f>IF(OR(Table1[[#This Row],[Rank]]="Cancelled",Table1[[#This Row],[Rank]]&gt;64),1,VLOOKUP(Table1[[#This Row],[GenderCount]],'Ranking Values'!E:F,2,FALSE))</f>
        <v>0.8</v>
      </c>
      <c r="Q489" s="18">
        <f>Table1[[#This Row],[Ranking.Points]]*Table1[[#This Row],[Mulitplier]]*Table1[[#This Row],[NI.Mult]]</f>
        <v>20.8</v>
      </c>
    </row>
    <row r="490" spans="1:17" x14ac:dyDescent="0.25">
      <c r="A490" s="9" t="s">
        <v>417</v>
      </c>
      <c r="B490" s="9" t="s">
        <v>112</v>
      </c>
      <c r="C490" s="3">
        <v>3</v>
      </c>
      <c r="D490" s="12">
        <v>4</v>
      </c>
      <c r="E490" s="22">
        <v>44507</v>
      </c>
      <c r="F490" s="23" t="s">
        <v>385</v>
      </c>
      <c r="G490" s="10" t="s">
        <v>392</v>
      </c>
      <c r="H490" s="9" t="s">
        <v>287</v>
      </c>
      <c r="I490" s="19" t="s">
        <v>288</v>
      </c>
      <c r="J490" s="14" t="s">
        <v>317</v>
      </c>
      <c r="K490" s="24" t="str">
        <f>VLOOKUP(Table1[[#This Row],[LastName]]&amp;"."&amp;Table1[[#This Row],[FirstName]],Fencers!C:G,4,FALSE)</f>
        <v>AHFC</v>
      </c>
      <c r="L490" s="27">
        <v>1</v>
      </c>
      <c r="M490" s="20">
        <f>COUNTIFS(A:A,Table1[[#This Row],[LastName]],B:B,Table1[[#This Row],[FirstName]],F:F,"S",H:H,Table1[[#This Row],[Category]],I:I,Table1[[#This Row],[Weapon]])</f>
        <v>1</v>
      </c>
      <c r="N490" s="2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90" s="17">
        <f>IF(Table1[[#This Row],[Rank]]="Cancelled",1,IF(Table1[[#This Row],[Rank]]&gt;64,0,IF(L490=0,VLOOKUP(C490,'Ranking Values'!A:C,2,FALSE),VLOOKUP(C490,'Ranking Values'!A:C,3,FALSE))))</f>
        <v>20</v>
      </c>
      <c r="P490" s="17">
        <f>IF(OR(Table1[[#This Row],[Rank]]="Cancelled",Table1[[#This Row],[Rank]]&gt;64),1,VLOOKUP(Table1[[#This Row],[GenderCount]],'Ranking Values'!E:F,2,FALSE))</f>
        <v>0.8</v>
      </c>
      <c r="Q490" s="18">
        <f>Table1[[#This Row],[Ranking.Points]]*Table1[[#This Row],[Mulitplier]]*Table1[[#This Row],[NI.Mult]]</f>
        <v>16</v>
      </c>
    </row>
    <row r="491" spans="1:17" x14ac:dyDescent="0.25">
      <c r="A491" s="9" t="s">
        <v>419</v>
      </c>
      <c r="B491" s="9" t="s">
        <v>418</v>
      </c>
      <c r="C491" s="3">
        <v>3</v>
      </c>
      <c r="D491" s="12">
        <v>4</v>
      </c>
      <c r="E491" s="22">
        <v>44507</v>
      </c>
      <c r="F491" s="23" t="s">
        <v>385</v>
      </c>
      <c r="G491" s="10" t="s">
        <v>392</v>
      </c>
      <c r="H491" s="9" t="s">
        <v>287</v>
      </c>
      <c r="I491" s="19" t="s">
        <v>288</v>
      </c>
      <c r="J491" s="14" t="s">
        <v>317</v>
      </c>
      <c r="K491" s="24" t="str">
        <f>VLOOKUP(Table1[[#This Row],[LastName]]&amp;"."&amp;Table1[[#This Row],[FirstName]],Fencers!C:G,4,FALSE)</f>
        <v>PG</v>
      </c>
      <c r="L491" s="27">
        <v>1</v>
      </c>
      <c r="M491" s="20">
        <f>COUNTIFS(A:A,Table1[[#This Row],[LastName]],B:B,Table1[[#This Row],[FirstName]],F:F,"S",H:H,Table1[[#This Row],[Category]],I:I,Table1[[#This Row],[Weapon]])</f>
        <v>1</v>
      </c>
      <c r="N491" s="2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91" s="17">
        <f>IF(Table1[[#This Row],[Rank]]="Cancelled",1,IF(Table1[[#This Row],[Rank]]&gt;64,0,IF(L491=0,VLOOKUP(C491,'Ranking Values'!A:C,2,FALSE),VLOOKUP(C491,'Ranking Values'!A:C,3,FALSE))))</f>
        <v>20</v>
      </c>
      <c r="P491" s="17">
        <f>IF(OR(Table1[[#This Row],[Rank]]="Cancelled",Table1[[#This Row],[Rank]]&gt;64),1,VLOOKUP(Table1[[#This Row],[GenderCount]],'Ranking Values'!E:F,2,FALSE))</f>
        <v>0.8</v>
      </c>
      <c r="Q491" s="18">
        <f>Table1[[#This Row],[Ranking.Points]]*Table1[[#This Row],[Mulitplier]]*Table1[[#This Row],[NI.Mult]]</f>
        <v>16</v>
      </c>
    </row>
    <row r="492" spans="1:17" x14ac:dyDescent="0.25">
      <c r="A492" s="9" t="s">
        <v>107</v>
      </c>
      <c r="B492" s="9" t="s">
        <v>143</v>
      </c>
      <c r="C492" s="3">
        <v>1</v>
      </c>
      <c r="D492" s="12">
        <f>COUNTIFS(E:E,Table1[[#This Row],[EventDate]],G:G,Table1[[#This Row],[EventName]],H:H,Table1[[#This Row],[Category]],I:I,Table1[[#This Row],[Weapon]],J:J,Table1[[#This Row],[Gender]])</f>
        <v>7</v>
      </c>
      <c r="E492" s="22">
        <v>44507</v>
      </c>
      <c r="F492" s="23" t="s">
        <v>385</v>
      </c>
      <c r="G492" s="10" t="s">
        <v>392</v>
      </c>
      <c r="H492" s="9" t="s">
        <v>285</v>
      </c>
      <c r="I492" s="9" t="s">
        <v>286</v>
      </c>
      <c r="J492" s="14" t="s">
        <v>317</v>
      </c>
      <c r="K492" s="24" t="str">
        <f>VLOOKUP(Table1[[#This Row],[LastName]]&amp;"."&amp;Table1[[#This Row],[FirstName]],Fencers!C:G,4,FALSE)</f>
        <v>ASC</v>
      </c>
      <c r="L492" s="27">
        <v>1</v>
      </c>
      <c r="M492" s="20">
        <f>COUNTIFS(A:A,Table1[[#This Row],[LastName]],B:B,Table1[[#This Row],[FirstName]],F:F,"S",H:H,Table1[[#This Row],[Category]],I:I,Table1[[#This Row],[Weapon]])</f>
        <v>3</v>
      </c>
      <c r="N492" s="2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92" s="17">
        <f>IF(Table1[[#This Row],[Rank]]="Cancelled",1,IF(Table1[[#This Row],[Rank]]&gt;64,0,IF(L492=0,VLOOKUP(C492,'Ranking Values'!A:C,2,FALSE),VLOOKUP(C492,'Ranking Values'!A:C,3,FALSE))))</f>
        <v>32</v>
      </c>
      <c r="P492" s="17">
        <f>IF(OR(Table1[[#This Row],[Rank]]="Cancelled",Table1[[#This Row],[Rank]]&gt;64),1,VLOOKUP(Table1[[#This Row],[GenderCount]],'Ranking Values'!E:F,2,FALSE))</f>
        <v>1</v>
      </c>
      <c r="Q492" s="18">
        <f>Table1[[#This Row],[Ranking.Points]]*Table1[[#This Row],[Mulitplier]]*Table1[[#This Row],[NI.Mult]]</f>
        <v>32</v>
      </c>
    </row>
    <row r="493" spans="1:17" x14ac:dyDescent="0.25">
      <c r="A493" s="9" t="s">
        <v>84</v>
      </c>
      <c r="B493" s="9" t="s">
        <v>86</v>
      </c>
      <c r="C493" s="3">
        <v>2</v>
      </c>
      <c r="D493" s="12">
        <f>COUNTIFS(E:E,Table1[[#This Row],[EventDate]],G:G,Table1[[#This Row],[EventName]],H:H,Table1[[#This Row],[Category]],I:I,Table1[[#This Row],[Weapon]],J:J,Table1[[#This Row],[Gender]])</f>
        <v>7</v>
      </c>
      <c r="E493" s="22">
        <v>44507</v>
      </c>
      <c r="F493" s="23" t="s">
        <v>385</v>
      </c>
      <c r="G493" s="10" t="s">
        <v>392</v>
      </c>
      <c r="H493" s="19" t="s">
        <v>285</v>
      </c>
      <c r="I493" s="9" t="s">
        <v>286</v>
      </c>
      <c r="J493" s="14" t="s">
        <v>317</v>
      </c>
      <c r="K493" s="24" t="str">
        <f>VLOOKUP(Table1[[#This Row],[LastName]]&amp;"."&amp;Table1[[#This Row],[FirstName]],Fencers!C:G,4,FALSE)</f>
        <v>AHFC</v>
      </c>
      <c r="L493" s="27">
        <v>1</v>
      </c>
      <c r="M493" s="20">
        <f>COUNTIFS(A:A,Table1[[#This Row],[LastName]],B:B,Table1[[#This Row],[FirstName]],F:F,"S",H:H,Table1[[#This Row],[Category]],I:I,Table1[[#This Row],[Weapon]])</f>
        <v>3</v>
      </c>
      <c r="N493" s="2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93" s="17">
        <f>IF(Table1[[#This Row],[Rank]]="Cancelled",1,IF(Table1[[#This Row],[Rank]]&gt;64,0,IF(L493=0,VLOOKUP(C493,'Ranking Values'!A:C,2,FALSE),VLOOKUP(C493,'Ranking Values'!A:C,3,FALSE))))</f>
        <v>26</v>
      </c>
      <c r="P493" s="17">
        <f>IF(OR(Table1[[#This Row],[Rank]]="Cancelled",Table1[[#This Row],[Rank]]&gt;64),1,VLOOKUP(Table1[[#This Row],[GenderCount]],'Ranking Values'!E:F,2,FALSE))</f>
        <v>1</v>
      </c>
      <c r="Q493" s="18">
        <f>Table1[[#This Row],[Ranking.Points]]*Table1[[#This Row],[Mulitplier]]*Table1[[#This Row],[NI.Mult]]</f>
        <v>26</v>
      </c>
    </row>
    <row r="494" spans="1:17" x14ac:dyDescent="0.25">
      <c r="A494" s="9" t="s">
        <v>209</v>
      </c>
      <c r="B494" s="9" t="s">
        <v>210</v>
      </c>
      <c r="C494" s="3">
        <v>3</v>
      </c>
      <c r="D494" s="12">
        <f>COUNTIFS(E:E,Table1[[#This Row],[EventDate]],G:G,Table1[[#This Row],[EventName]],H:H,Table1[[#This Row],[Category]],I:I,Table1[[#This Row],[Weapon]],J:J,Table1[[#This Row],[Gender]])</f>
        <v>7</v>
      </c>
      <c r="E494" s="22">
        <v>44507</v>
      </c>
      <c r="F494" s="23" t="s">
        <v>385</v>
      </c>
      <c r="G494" s="10" t="s">
        <v>392</v>
      </c>
      <c r="H494" s="19" t="s">
        <v>285</v>
      </c>
      <c r="I494" s="9" t="s">
        <v>286</v>
      </c>
      <c r="J494" s="14" t="s">
        <v>317</v>
      </c>
      <c r="K494" s="24" t="str">
        <f>VLOOKUP(Table1[[#This Row],[LastName]]&amp;"."&amp;Table1[[#This Row],[FirstName]],Fencers!C:G,4,FALSE)</f>
        <v>ASC</v>
      </c>
      <c r="L494" s="25">
        <v>1</v>
      </c>
      <c r="M494" s="20">
        <f>COUNTIFS(A:A,Table1[[#This Row],[LastName]],B:B,Table1[[#This Row],[FirstName]],F:F,"S",H:H,Table1[[#This Row],[Category]],I:I,Table1[[#This Row],[Weapon]])</f>
        <v>3</v>
      </c>
      <c r="N494" s="2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94" s="17">
        <f>IF(Table1[[#This Row],[Rank]]="Cancelled",1,IF(Table1[[#This Row],[Rank]]&gt;64,0,IF(L494=0,VLOOKUP(C494,'Ranking Values'!A:C,2,FALSE),VLOOKUP(C494,'Ranking Values'!A:C,3,FALSE))))</f>
        <v>20</v>
      </c>
      <c r="P494" s="17">
        <f>IF(OR(Table1[[#This Row],[Rank]]="Cancelled",Table1[[#This Row],[Rank]]&gt;64),1,VLOOKUP(Table1[[#This Row],[GenderCount]],'Ranking Values'!E:F,2,FALSE))</f>
        <v>1</v>
      </c>
      <c r="Q494" s="18">
        <f>Table1[[#This Row],[Ranking.Points]]*Table1[[#This Row],[Mulitplier]]*Table1[[#This Row],[NI.Mult]]</f>
        <v>20</v>
      </c>
    </row>
    <row r="495" spans="1:17" x14ac:dyDescent="0.25">
      <c r="A495" s="9" t="s">
        <v>126</v>
      </c>
      <c r="B495" s="9" t="s">
        <v>139</v>
      </c>
      <c r="C495" s="3">
        <v>3</v>
      </c>
      <c r="D495" s="12">
        <f>COUNTIFS(E:E,Table1[[#This Row],[EventDate]],G:G,Table1[[#This Row],[EventName]],H:H,Table1[[#This Row],[Category]],I:I,Table1[[#This Row],[Weapon]],J:J,Table1[[#This Row],[Gender]])</f>
        <v>7</v>
      </c>
      <c r="E495" s="22">
        <v>44507</v>
      </c>
      <c r="F495" s="23" t="s">
        <v>385</v>
      </c>
      <c r="G495" s="10" t="s">
        <v>392</v>
      </c>
      <c r="H495" s="19" t="s">
        <v>285</v>
      </c>
      <c r="I495" s="9" t="s">
        <v>286</v>
      </c>
      <c r="J495" s="14" t="s">
        <v>317</v>
      </c>
      <c r="K495" s="24" t="str">
        <f>VLOOKUP(Table1[[#This Row],[LastName]]&amp;"."&amp;Table1[[#This Row],[FirstName]],Fencers!C:G,4,FALSE)</f>
        <v>ASC</v>
      </c>
      <c r="L495" s="25">
        <v>1</v>
      </c>
      <c r="M495" s="20">
        <f>COUNTIFS(A:A,Table1[[#This Row],[LastName]],B:B,Table1[[#This Row],[FirstName]],F:F,"S",H:H,Table1[[#This Row],[Category]],I:I,Table1[[#This Row],[Weapon]])</f>
        <v>1</v>
      </c>
      <c r="N495" s="2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95" s="17">
        <f>IF(Table1[[#This Row],[Rank]]="Cancelled",1,IF(Table1[[#This Row],[Rank]]&gt;64,0,IF(L495=0,VLOOKUP(C495,'Ranking Values'!A:C,2,FALSE),VLOOKUP(C495,'Ranking Values'!A:C,3,FALSE))))</f>
        <v>20</v>
      </c>
      <c r="P495" s="17">
        <f>IF(OR(Table1[[#This Row],[Rank]]="Cancelled",Table1[[#This Row],[Rank]]&gt;64),1,VLOOKUP(Table1[[#This Row],[GenderCount]],'Ranking Values'!E:F,2,FALSE))</f>
        <v>1</v>
      </c>
      <c r="Q495" s="18">
        <f>Table1[[#This Row],[Ranking.Points]]*Table1[[#This Row],[Mulitplier]]*Table1[[#This Row],[NI.Mult]]</f>
        <v>20</v>
      </c>
    </row>
    <row r="496" spans="1:17" x14ac:dyDescent="0.25">
      <c r="A496" s="9" t="s">
        <v>295</v>
      </c>
      <c r="B496" s="9" t="s">
        <v>53</v>
      </c>
      <c r="C496" s="3">
        <v>5</v>
      </c>
      <c r="D496" s="12">
        <f>COUNTIFS(E:E,Table1[[#This Row],[EventDate]],G:G,Table1[[#This Row],[EventName]],H:H,Table1[[#This Row],[Category]],I:I,Table1[[#This Row],[Weapon]],J:J,Table1[[#This Row],[Gender]])</f>
        <v>7</v>
      </c>
      <c r="E496" s="22">
        <v>44507</v>
      </c>
      <c r="F496" s="23" t="s">
        <v>385</v>
      </c>
      <c r="G496" s="10" t="s">
        <v>392</v>
      </c>
      <c r="H496" s="19" t="s">
        <v>285</v>
      </c>
      <c r="I496" s="9" t="s">
        <v>286</v>
      </c>
      <c r="J496" s="14" t="s">
        <v>317</v>
      </c>
      <c r="K496" s="24" t="str">
        <f>VLOOKUP(Table1[[#This Row],[LastName]]&amp;"."&amp;Table1[[#This Row],[FirstName]],Fencers!C:G,4,FALSE)</f>
        <v>ASC</v>
      </c>
      <c r="L496" s="25">
        <v>1</v>
      </c>
      <c r="M496" s="20">
        <f>COUNTIFS(A:A,Table1[[#This Row],[LastName]],B:B,Table1[[#This Row],[FirstName]],F:F,"S",H:H,Table1[[#This Row],[Category]],I:I,Table1[[#This Row],[Weapon]])</f>
        <v>1</v>
      </c>
      <c r="N496" s="2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96" s="17">
        <f>IF(Table1[[#This Row],[Rank]]="Cancelled",1,IF(Table1[[#This Row],[Rank]]&gt;64,0,IF(L496=0,VLOOKUP(C496,'Ranking Values'!A:C,2,FALSE),VLOOKUP(C496,'Ranking Values'!A:C,3,FALSE))))</f>
        <v>14</v>
      </c>
      <c r="P496" s="17">
        <f>IF(OR(Table1[[#This Row],[Rank]]="Cancelled",Table1[[#This Row],[Rank]]&gt;64),1,VLOOKUP(Table1[[#This Row],[GenderCount]],'Ranking Values'!E:F,2,FALSE))</f>
        <v>1</v>
      </c>
      <c r="Q496" s="18">
        <f>Table1[[#This Row],[Ranking.Points]]*Table1[[#This Row],[Mulitplier]]*Table1[[#This Row],[NI.Mult]]</f>
        <v>14</v>
      </c>
    </row>
    <row r="497" spans="1:17" x14ac:dyDescent="0.25">
      <c r="A497" s="9" t="s">
        <v>374</v>
      </c>
      <c r="B497" s="9" t="s">
        <v>139</v>
      </c>
      <c r="C497" s="3">
        <v>6</v>
      </c>
      <c r="D497" s="12">
        <f>COUNTIFS(E:E,Table1[[#This Row],[EventDate]],G:G,Table1[[#This Row],[EventName]],H:H,Table1[[#This Row],[Category]],I:I,Table1[[#This Row],[Weapon]],J:J,Table1[[#This Row],[Gender]])</f>
        <v>7</v>
      </c>
      <c r="E497" s="22">
        <v>44507</v>
      </c>
      <c r="F497" s="23" t="s">
        <v>385</v>
      </c>
      <c r="G497" s="10" t="s">
        <v>392</v>
      </c>
      <c r="H497" s="19" t="s">
        <v>285</v>
      </c>
      <c r="I497" s="9" t="s">
        <v>286</v>
      </c>
      <c r="J497" s="14" t="s">
        <v>317</v>
      </c>
      <c r="K497" s="24" t="str">
        <f>VLOOKUP(Table1[[#This Row],[LastName]]&amp;"."&amp;Table1[[#This Row],[FirstName]],Fencers!C:G,4,FALSE)</f>
        <v>CSFC</v>
      </c>
      <c r="L497" s="25">
        <v>1</v>
      </c>
      <c r="M497" s="20">
        <f>COUNTIFS(A:A,Table1[[#This Row],[LastName]],B:B,Table1[[#This Row],[FirstName]],F:F,"S",H:H,Table1[[#This Row],[Category]],I:I,Table1[[#This Row],[Weapon]])</f>
        <v>2</v>
      </c>
      <c r="N497" s="2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97" s="17">
        <f>IF(Table1[[#This Row],[Rank]]="Cancelled",1,IF(Table1[[#This Row],[Rank]]&gt;64,0,IF(L497=0,VLOOKUP(C497,'Ranking Values'!A:C,2,FALSE),VLOOKUP(C497,'Ranking Values'!A:C,3,FALSE))))</f>
        <v>14</v>
      </c>
      <c r="P497" s="17">
        <f>IF(OR(Table1[[#This Row],[Rank]]="Cancelled",Table1[[#This Row],[Rank]]&gt;64),1,VLOOKUP(Table1[[#This Row],[GenderCount]],'Ranking Values'!E:F,2,FALSE))</f>
        <v>1</v>
      </c>
      <c r="Q497" s="18">
        <f>Table1[[#This Row],[Ranking.Points]]*Table1[[#This Row],[Mulitplier]]*Table1[[#This Row],[NI.Mult]]</f>
        <v>14</v>
      </c>
    </row>
    <row r="498" spans="1:17" x14ac:dyDescent="0.25">
      <c r="A498" s="9" t="s">
        <v>150</v>
      </c>
      <c r="B498" s="9" t="s">
        <v>156</v>
      </c>
      <c r="C498" s="3">
        <v>7</v>
      </c>
      <c r="D498" s="12">
        <f>COUNTIFS(E:E,Table1[[#This Row],[EventDate]],G:G,Table1[[#This Row],[EventName]],H:H,Table1[[#This Row],[Category]],I:I,Table1[[#This Row],[Weapon]],J:J,Table1[[#This Row],[Gender]])</f>
        <v>7</v>
      </c>
      <c r="E498" s="22">
        <v>44507</v>
      </c>
      <c r="F498" s="23" t="s">
        <v>385</v>
      </c>
      <c r="G498" s="10" t="s">
        <v>392</v>
      </c>
      <c r="H498" s="19" t="s">
        <v>285</v>
      </c>
      <c r="I498" s="9" t="s">
        <v>286</v>
      </c>
      <c r="J498" s="14" t="s">
        <v>317</v>
      </c>
      <c r="K498" s="24" t="str">
        <f>VLOOKUP(Table1[[#This Row],[LastName]]&amp;"."&amp;Table1[[#This Row],[FirstName]],Fencers!C:G,4,FALSE)</f>
        <v>ASC</v>
      </c>
      <c r="L498" s="25">
        <v>1</v>
      </c>
      <c r="M498" s="20">
        <f>COUNTIFS(A:A,Table1[[#This Row],[LastName]],B:B,Table1[[#This Row],[FirstName]],F:F,"S",H:H,Table1[[#This Row],[Category]],I:I,Table1[[#This Row],[Weapon]])</f>
        <v>2</v>
      </c>
      <c r="N498" s="2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98" s="17">
        <f>IF(Table1[[#This Row],[Rank]]="Cancelled",1,IF(Table1[[#This Row],[Rank]]&gt;64,0,IF(L498=0,VLOOKUP(C498,'Ranking Values'!A:C,2,FALSE),VLOOKUP(C498,'Ranking Values'!A:C,3,FALSE))))</f>
        <v>14</v>
      </c>
      <c r="P498" s="17">
        <f>IF(OR(Table1[[#This Row],[Rank]]="Cancelled",Table1[[#This Row],[Rank]]&gt;64),1,VLOOKUP(Table1[[#This Row],[GenderCount]],'Ranking Values'!E:F,2,FALSE))</f>
        <v>1</v>
      </c>
      <c r="Q498" s="18">
        <f>Table1[[#This Row],[Ranking.Points]]*Table1[[#This Row],[Mulitplier]]*Table1[[#This Row],[NI.Mult]]</f>
        <v>14</v>
      </c>
    </row>
    <row r="499" spans="1:17" x14ac:dyDescent="0.25">
      <c r="A499" s="9" t="s">
        <v>421</v>
      </c>
      <c r="B499" s="9" t="s">
        <v>422</v>
      </c>
      <c r="C499" s="3">
        <v>1</v>
      </c>
      <c r="D499" s="12">
        <f>COUNTIFS(E:E,Table1[[#This Row],[EventDate]],G:G,Table1[[#This Row],[EventName]],H:H,Table1[[#This Row],[Category]],I:I,Table1[[#This Row],[Weapon]],J:J,Table1[[#This Row],[Gender]])</f>
        <v>5</v>
      </c>
      <c r="E499" s="22">
        <v>44507</v>
      </c>
      <c r="F499" s="23" t="s">
        <v>385</v>
      </c>
      <c r="G499" s="10" t="s">
        <v>392</v>
      </c>
      <c r="H499" s="19" t="s">
        <v>285</v>
      </c>
      <c r="I499" s="9" t="s">
        <v>286</v>
      </c>
      <c r="J499" s="14" t="s">
        <v>316</v>
      </c>
      <c r="K499" s="24" t="str">
        <f>VLOOKUP(Table1[[#This Row],[LastName]]&amp;"."&amp;Table1[[#This Row],[FirstName]],Fencers!C:G,4,FALSE)</f>
        <v>ASC</v>
      </c>
      <c r="L499" s="25">
        <v>1</v>
      </c>
      <c r="M499" s="20">
        <f>COUNTIFS(A:A,Table1[[#This Row],[LastName]],B:B,Table1[[#This Row],[FirstName]],F:F,"S",H:H,Table1[[#This Row],[Category]],I:I,Table1[[#This Row],[Weapon]])</f>
        <v>1</v>
      </c>
      <c r="N499" s="2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99" s="17">
        <f>IF(Table1[[#This Row],[Rank]]="Cancelled",1,IF(Table1[[#This Row],[Rank]]&gt;64,0,IF(L499=0,VLOOKUP(C499,'Ranking Values'!A:C,2,FALSE),VLOOKUP(C499,'Ranking Values'!A:C,3,FALSE))))</f>
        <v>32</v>
      </c>
      <c r="P499" s="17">
        <f>IF(OR(Table1[[#This Row],[Rank]]="Cancelled",Table1[[#This Row],[Rank]]&gt;64),1,VLOOKUP(Table1[[#This Row],[GenderCount]],'Ranking Values'!E:F,2,FALSE))</f>
        <v>1</v>
      </c>
      <c r="Q499" s="18">
        <f>Table1[[#This Row],[Ranking.Points]]*Table1[[#This Row],[Mulitplier]]*Table1[[#This Row],[NI.Mult]]</f>
        <v>32</v>
      </c>
    </row>
    <row r="500" spans="1:17" x14ac:dyDescent="0.25">
      <c r="A500" s="9" t="s">
        <v>97</v>
      </c>
      <c r="B500" s="9" t="s">
        <v>101</v>
      </c>
      <c r="C500" s="3">
        <v>2</v>
      </c>
      <c r="D500" s="12">
        <f>COUNTIFS(E:E,Table1[[#This Row],[EventDate]],G:G,Table1[[#This Row],[EventName]],H:H,Table1[[#This Row],[Category]],I:I,Table1[[#This Row],[Weapon]],J:J,Table1[[#This Row],[Gender]])</f>
        <v>5</v>
      </c>
      <c r="E500" s="22">
        <v>44507</v>
      </c>
      <c r="F500" s="23" t="s">
        <v>385</v>
      </c>
      <c r="G500" s="10" t="s">
        <v>392</v>
      </c>
      <c r="H500" s="19" t="s">
        <v>285</v>
      </c>
      <c r="I500" s="9" t="s">
        <v>286</v>
      </c>
      <c r="J500" s="14" t="s">
        <v>316</v>
      </c>
      <c r="K500" s="24" t="str">
        <f>VLOOKUP(Table1[[#This Row],[LastName]]&amp;"."&amp;Table1[[#This Row],[FirstName]],Fencers!C:G,4,FALSE)</f>
        <v>AHFC</v>
      </c>
      <c r="L500" s="25">
        <v>1</v>
      </c>
      <c r="M500" s="20">
        <f>COUNTIFS(A:A,Table1[[#This Row],[LastName]],B:B,Table1[[#This Row],[FirstName]],F:F,"S",H:H,Table1[[#This Row],[Category]],I:I,Table1[[#This Row],[Weapon]])</f>
        <v>3</v>
      </c>
      <c r="N500" s="2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00" s="17">
        <f>IF(Table1[[#This Row],[Rank]]="Cancelled",1,IF(Table1[[#This Row],[Rank]]&gt;64,0,IF(L500=0,VLOOKUP(C500,'Ranking Values'!A:C,2,FALSE),VLOOKUP(C500,'Ranking Values'!A:C,3,FALSE))))</f>
        <v>26</v>
      </c>
      <c r="P500" s="17">
        <f>IF(OR(Table1[[#This Row],[Rank]]="Cancelled",Table1[[#This Row],[Rank]]&gt;64),1,VLOOKUP(Table1[[#This Row],[GenderCount]],'Ranking Values'!E:F,2,FALSE))</f>
        <v>1</v>
      </c>
      <c r="Q500" s="18">
        <f>Table1[[#This Row],[Ranking.Points]]*Table1[[#This Row],[Mulitplier]]*Table1[[#This Row],[NI.Mult]]</f>
        <v>26</v>
      </c>
    </row>
    <row r="501" spans="1:17" x14ac:dyDescent="0.25">
      <c r="A501" s="9" t="s">
        <v>375</v>
      </c>
      <c r="B501" s="9" t="s">
        <v>376</v>
      </c>
      <c r="C501" s="3">
        <v>3</v>
      </c>
      <c r="D501" s="12">
        <f>COUNTIFS(E:E,Table1[[#This Row],[EventDate]],G:G,Table1[[#This Row],[EventName]],H:H,Table1[[#This Row],[Category]],I:I,Table1[[#This Row],[Weapon]],J:J,Table1[[#This Row],[Gender]])</f>
        <v>5</v>
      </c>
      <c r="E501" s="22">
        <v>44507</v>
      </c>
      <c r="F501" s="23" t="s">
        <v>385</v>
      </c>
      <c r="G501" s="10" t="s">
        <v>392</v>
      </c>
      <c r="H501" s="19" t="s">
        <v>285</v>
      </c>
      <c r="I501" s="9" t="s">
        <v>286</v>
      </c>
      <c r="J501" s="14" t="s">
        <v>316</v>
      </c>
      <c r="K501" s="24" t="str">
        <f>VLOOKUP(Table1[[#This Row],[LastName]]&amp;"."&amp;Table1[[#This Row],[FirstName]],Fencers!C:G,4,FALSE)</f>
        <v>CSFC</v>
      </c>
      <c r="L501" s="25">
        <v>1</v>
      </c>
      <c r="M501" s="20">
        <f>COUNTIFS(A:A,Table1[[#This Row],[LastName]],B:B,Table1[[#This Row],[FirstName]],F:F,"S",H:H,Table1[[#This Row],[Category]],I:I,Table1[[#This Row],[Weapon]])</f>
        <v>2</v>
      </c>
      <c r="N501" s="2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01" s="17">
        <f>IF(Table1[[#This Row],[Rank]]="Cancelled",1,IF(Table1[[#This Row],[Rank]]&gt;64,0,IF(L501=0,VLOOKUP(C501,'Ranking Values'!A:C,2,FALSE),VLOOKUP(C501,'Ranking Values'!A:C,3,FALSE))))</f>
        <v>20</v>
      </c>
      <c r="P501" s="17">
        <f>IF(OR(Table1[[#This Row],[Rank]]="Cancelled",Table1[[#This Row],[Rank]]&gt;64),1,VLOOKUP(Table1[[#This Row],[GenderCount]],'Ranking Values'!E:F,2,FALSE))</f>
        <v>1</v>
      </c>
      <c r="Q501" s="18">
        <f>Table1[[#This Row],[Ranking.Points]]*Table1[[#This Row],[Mulitplier]]*Table1[[#This Row],[NI.Mult]]</f>
        <v>20</v>
      </c>
    </row>
    <row r="502" spans="1:17" x14ac:dyDescent="0.25">
      <c r="A502" s="9" t="s">
        <v>123</v>
      </c>
      <c r="B502" s="9" t="s">
        <v>136</v>
      </c>
      <c r="C502" s="3">
        <v>3</v>
      </c>
      <c r="D502" s="12">
        <f>COUNTIFS(E:E,Table1[[#This Row],[EventDate]],G:G,Table1[[#This Row],[EventName]],H:H,Table1[[#This Row],[Category]],I:I,Table1[[#This Row],[Weapon]],J:J,Table1[[#This Row],[Gender]])</f>
        <v>5</v>
      </c>
      <c r="E502" s="22">
        <v>44507</v>
      </c>
      <c r="F502" s="23" t="s">
        <v>385</v>
      </c>
      <c r="G502" s="10" t="s">
        <v>392</v>
      </c>
      <c r="H502" s="19" t="s">
        <v>285</v>
      </c>
      <c r="I502" s="9" t="s">
        <v>286</v>
      </c>
      <c r="J502" s="14" t="s">
        <v>316</v>
      </c>
      <c r="K502" s="24" t="str">
        <f>VLOOKUP(Table1[[#This Row],[LastName]]&amp;"."&amp;Table1[[#This Row],[FirstName]],Fencers!C:G,4,FALSE)</f>
        <v>CSFC</v>
      </c>
      <c r="L502" s="25">
        <v>1</v>
      </c>
      <c r="M502" s="20">
        <f>COUNTIFS(A:A,Table1[[#This Row],[LastName]],B:B,Table1[[#This Row],[FirstName]],F:F,"S",H:H,Table1[[#This Row],[Category]],I:I,Table1[[#This Row],[Weapon]])</f>
        <v>3</v>
      </c>
      <c r="N502" s="2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02" s="17">
        <f>IF(Table1[[#This Row],[Rank]]="Cancelled",1,IF(Table1[[#This Row],[Rank]]&gt;64,0,IF(L502=0,VLOOKUP(C502,'Ranking Values'!A:C,2,FALSE),VLOOKUP(C502,'Ranking Values'!A:C,3,FALSE))))</f>
        <v>20</v>
      </c>
      <c r="P502" s="17">
        <f>IF(OR(Table1[[#This Row],[Rank]]="Cancelled",Table1[[#This Row],[Rank]]&gt;64),1,VLOOKUP(Table1[[#This Row],[GenderCount]],'Ranking Values'!E:F,2,FALSE))</f>
        <v>1</v>
      </c>
      <c r="Q502" s="18">
        <f>Table1[[#This Row],[Ranking.Points]]*Table1[[#This Row],[Mulitplier]]*Table1[[#This Row],[NI.Mult]]</f>
        <v>20</v>
      </c>
    </row>
    <row r="503" spans="1:17" x14ac:dyDescent="0.25">
      <c r="A503" s="9" t="s">
        <v>423</v>
      </c>
      <c r="B503" s="9" t="s">
        <v>424</v>
      </c>
      <c r="C503" s="3">
        <v>5</v>
      </c>
      <c r="D503" s="12">
        <f>COUNTIFS(E:E,Table1[[#This Row],[EventDate]],G:G,Table1[[#This Row],[EventName]],H:H,Table1[[#This Row],[Category]],I:I,Table1[[#This Row],[Weapon]],J:J,Table1[[#This Row],[Gender]])</f>
        <v>5</v>
      </c>
      <c r="E503" s="22">
        <v>44507</v>
      </c>
      <c r="F503" s="23" t="s">
        <v>385</v>
      </c>
      <c r="G503" s="10" t="s">
        <v>392</v>
      </c>
      <c r="H503" s="19" t="s">
        <v>285</v>
      </c>
      <c r="I503" s="9" t="s">
        <v>286</v>
      </c>
      <c r="J503" s="14" t="s">
        <v>316</v>
      </c>
      <c r="K503" s="24" t="str">
        <f>VLOOKUP(Table1[[#This Row],[LastName]]&amp;"."&amp;Table1[[#This Row],[FirstName]],Fencers!C:G,4,FALSE)</f>
        <v>AHFC</v>
      </c>
      <c r="L503" s="25">
        <v>1</v>
      </c>
      <c r="M503" s="20">
        <f>COUNTIFS(A:A,Table1[[#This Row],[LastName]],B:B,Table1[[#This Row],[FirstName]],F:F,"S",H:H,Table1[[#This Row],[Category]],I:I,Table1[[#This Row],[Weapon]])</f>
        <v>1</v>
      </c>
      <c r="N503" s="2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03" s="17">
        <f>IF(Table1[[#This Row],[Rank]]="Cancelled",1,IF(Table1[[#This Row],[Rank]]&gt;64,0,IF(L503=0,VLOOKUP(C503,'Ranking Values'!A:C,2,FALSE),VLOOKUP(C503,'Ranking Values'!A:C,3,FALSE))))</f>
        <v>14</v>
      </c>
      <c r="P503" s="17">
        <f>IF(OR(Table1[[#This Row],[Rank]]="Cancelled",Table1[[#This Row],[Rank]]&gt;64),1,VLOOKUP(Table1[[#This Row],[GenderCount]],'Ranking Values'!E:F,2,FALSE))</f>
        <v>1</v>
      </c>
      <c r="Q503" s="18">
        <f>Table1[[#This Row],[Ranking.Points]]*Table1[[#This Row],[Mulitplier]]*Table1[[#This Row],[NI.Mult]]</f>
        <v>14</v>
      </c>
    </row>
    <row r="504" spans="1:17" x14ac:dyDescent="0.25">
      <c r="A504" s="9" t="s">
        <v>107</v>
      </c>
      <c r="B504" s="9" t="s">
        <v>144</v>
      </c>
      <c r="C504" s="3">
        <v>1</v>
      </c>
      <c r="D504" s="12">
        <f>COUNTIFS(E:E,Table1[[#This Row],[EventDate]],G:G,Table1[[#This Row],[EventName]],H:H,Table1[[#This Row],[Category]],I:I,Table1[[#This Row],[Weapon]],J:J,Table1[[#This Row],[Gender]])</f>
        <v>12</v>
      </c>
      <c r="E504" s="22">
        <v>44507</v>
      </c>
      <c r="F504" s="23" t="s">
        <v>385</v>
      </c>
      <c r="G504" s="10" t="s">
        <v>392</v>
      </c>
      <c r="H504" s="19" t="s">
        <v>291</v>
      </c>
      <c r="I504" s="9" t="s">
        <v>286</v>
      </c>
      <c r="J504" s="14" t="s">
        <v>317</v>
      </c>
      <c r="K504" s="24" t="str">
        <f>VLOOKUP(Table1[[#This Row],[LastName]]&amp;"."&amp;Table1[[#This Row],[FirstName]],Fencers!C:G,4,FALSE)</f>
        <v>ASC</v>
      </c>
      <c r="L504" s="25">
        <v>1</v>
      </c>
      <c r="M504" s="20">
        <f>COUNTIFS(A:A,Table1[[#This Row],[LastName]],B:B,Table1[[#This Row],[FirstName]],F:F,"S",H:H,Table1[[#This Row],[Category]],I:I,Table1[[#This Row],[Weapon]])</f>
        <v>3</v>
      </c>
      <c r="N504" s="2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04" s="17">
        <f>IF(Table1[[#This Row],[Rank]]="Cancelled",1,IF(Table1[[#This Row],[Rank]]&gt;64,0,IF(L504=0,VLOOKUP(C504,'Ranking Values'!A:C,2,FALSE),VLOOKUP(C504,'Ranking Values'!A:C,3,FALSE))))</f>
        <v>32</v>
      </c>
      <c r="P504" s="17">
        <f>IF(OR(Table1[[#This Row],[Rank]]="Cancelled",Table1[[#This Row],[Rank]]&gt;64),1,VLOOKUP(Table1[[#This Row],[GenderCount]],'Ranking Values'!E:F,2,FALSE))</f>
        <v>1</v>
      </c>
      <c r="Q504" s="18">
        <f>Table1[[#This Row],[Ranking.Points]]*Table1[[#This Row],[Mulitplier]]*Table1[[#This Row],[NI.Mult]]</f>
        <v>32</v>
      </c>
    </row>
    <row r="505" spans="1:17" x14ac:dyDescent="0.25">
      <c r="A505" s="9" t="s">
        <v>275</v>
      </c>
      <c r="B505" s="9" t="s">
        <v>276</v>
      </c>
      <c r="C505" s="3">
        <v>2</v>
      </c>
      <c r="D505" s="12">
        <f>COUNTIFS(E:E,Table1[[#This Row],[EventDate]],G:G,Table1[[#This Row],[EventName]],H:H,Table1[[#This Row],[Category]],I:I,Table1[[#This Row],[Weapon]],J:J,Table1[[#This Row],[Gender]])</f>
        <v>12</v>
      </c>
      <c r="E505" s="22">
        <v>44507</v>
      </c>
      <c r="F505" s="23" t="s">
        <v>385</v>
      </c>
      <c r="G505" s="10" t="s">
        <v>392</v>
      </c>
      <c r="H505" s="19" t="s">
        <v>291</v>
      </c>
      <c r="I505" s="9" t="s">
        <v>286</v>
      </c>
      <c r="J505" s="14" t="s">
        <v>317</v>
      </c>
      <c r="K505" s="24" t="str">
        <f>VLOOKUP(Table1[[#This Row],[LastName]]&amp;"."&amp;Table1[[#This Row],[FirstName]],Fencers!C:G,4,FALSE)</f>
        <v>AHFC</v>
      </c>
      <c r="L505" s="25">
        <v>1</v>
      </c>
      <c r="M505" s="20">
        <f>COUNTIFS(A:A,Table1[[#This Row],[LastName]],B:B,Table1[[#This Row],[FirstName]],F:F,"S",H:H,Table1[[#This Row],[Category]],I:I,Table1[[#This Row],[Weapon]])</f>
        <v>2</v>
      </c>
      <c r="N505" s="2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05" s="17">
        <f>IF(Table1[[#This Row],[Rank]]="Cancelled",1,IF(Table1[[#This Row],[Rank]]&gt;64,0,IF(L505=0,VLOOKUP(C505,'Ranking Values'!A:C,2,FALSE),VLOOKUP(C505,'Ranking Values'!A:C,3,FALSE))))</f>
        <v>26</v>
      </c>
      <c r="P505" s="17">
        <f>IF(OR(Table1[[#This Row],[Rank]]="Cancelled",Table1[[#This Row],[Rank]]&gt;64),1,VLOOKUP(Table1[[#This Row],[GenderCount]],'Ranking Values'!E:F,2,FALSE))</f>
        <v>1</v>
      </c>
      <c r="Q505" s="18">
        <f>Table1[[#This Row],[Ranking.Points]]*Table1[[#This Row],[Mulitplier]]*Table1[[#This Row],[NI.Mult]]</f>
        <v>26</v>
      </c>
    </row>
    <row r="506" spans="1:17" x14ac:dyDescent="0.25">
      <c r="A506" s="9" t="s">
        <v>280</v>
      </c>
      <c r="B506" s="9" t="s">
        <v>281</v>
      </c>
      <c r="C506" s="3">
        <v>3</v>
      </c>
      <c r="D506" s="12">
        <f>COUNTIFS(E:E,Table1[[#This Row],[EventDate]],G:G,Table1[[#This Row],[EventName]],H:H,Table1[[#This Row],[Category]],I:I,Table1[[#This Row],[Weapon]],J:J,Table1[[#This Row],[Gender]])</f>
        <v>12</v>
      </c>
      <c r="E506" s="22">
        <v>44507</v>
      </c>
      <c r="F506" s="23" t="s">
        <v>385</v>
      </c>
      <c r="G506" s="10" t="s">
        <v>392</v>
      </c>
      <c r="H506" s="19" t="s">
        <v>291</v>
      </c>
      <c r="I506" s="9" t="s">
        <v>286</v>
      </c>
      <c r="J506" s="14" t="s">
        <v>317</v>
      </c>
      <c r="K506" s="24" t="str">
        <f>VLOOKUP(Table1[[#This Row],[LastName]]&amp;"."&amp;Table1[[#This Row],[FirstName]],Fencers!C:G,4,FALSE)</f>
        <v>ASC</v>
      </c>
      <c r="L506" s="25">
        <v>1</v>
      </c>
      <c r="M506" s="20">
        <f>COUNTIFS(A:A,Table1[[#This Row],[LastName]],B:B,Table1[[#This Row],[FirstName]],F:F,"S",H:H,Table1[[#This Row],[Category]],I:I,Table1[[#This Row],[Weapon]])</f>
        <v>1</v>
      </c>
      <c r="N506" s="2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06" s="17">
        <f>IF(Table1[[#This Row],[Rank]]="Cancelled",1,IF(Table1[[#This Row],[Rank]]&gt;64,0,IF(L506=0,VLOOKUP(C506,'Ranking Values'!A:C,2,FALSE),VLOOKUP(C506,'Ranking Values'!A:C,3,FALSE))))</f>
        <v>20</v>
      </c>
      <c r="P506" s="17">
        <f>IF(OR(Table1[[#This Row],[Rank]]="Cancelled",Table1[[#This Row],[Rank]]&gt;64),1,VLOOKUP(Table1[[#This Row],[GenderCount]],'Ranking Values'!E:F,2,FALSE))</f>
        <v>1</v>
      </c>
      <c r="Q506" s="18">
        <f>Table1[[#This Row],[Ranking.Points]]*Table1[[#This Row],[Mulitplier]]*Table1[[#This Row],[NI.Mult]]</f>
        <v>20</v>
      </c>
    </row>
    <row r="507" spans="1:17" x14ac:dyDescent="0.25">
      <c r="A507" s="9" t="s">
        <v>23</v>
      </c>
      <c r="B507" s="9" t="s">
        <v>325</v>
      </c>
      <c r="C507" s="3">
        <v>3</v>
      </c>
      <c r="D507" s="12">
        <f>COUNTIFS(E:E,Table1[[#This Row],[EventDate]],G:G,Table1[[#This Row],[EventName]],H:H,Table1[[#This Row],[Category]],I:I,Table1[[#This Row],[Weapon]],J:J,Table1[[#This Row],[Gender]])</f>
        <v>12</v>
      </c>
      <c r="E507" s="22">
        <v>44507</v>
      </c>
      <c r="F507" s="23" t="s">
        <v>385</v>
      </c>
      <c r="G507" s="10" t="s">
        <v>392</v>
      </c>
      <c r="H507" s="19" t="s">
        <v>291</v>
      </c>
      <c r="I507" s="9" t="s">
        <v>286</v>
      </c>
      <c r="J507" s="14" t="s">
        <v>317</v>
      </c>
      <c r="K507" s="24" t="str">
        <f>VLOOKUP(Table1[[#This Row],[LastName]]&amp;"."&amp;Table1[[#This Row],[FirstName]],Fencers!C:G,4,FALSE)</f>
        <v>CSFC</v>
      </c>
      <c r="L507" s="25">
        <v>1</v>
      </c>
      <c r="M507" s="20">
        <f>COUNTIFS(A:A,Table1[[#This Row],[LastName]],B:B,Table1[[#This Row],[FirstName]],F:F,"S",H:H,Table1[[#This Row],[Category]],I:I,Table1[[#This Row],[Weapon]])</f>
        <v>1</v>
      </c>
      <c r="N507" s="2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07" s="17">
        <f>IF(Table1[[#This Row],[Rank]]="Cancelled",1,IF(Table1[[#This Row],[Rank]]&gt;64,0,IF(L507=0,VLOOKUP(C507,'Ranking Values'!A:C,2,FALSE),VLOOKUP(C507,'Ranking Values'!A:C,3,FALSE))))</f>
        <v>20</v>
      </c>
      <c r="P507" s="17">
        <f>IF(OR(Table1[[#This Row],[Rank]]="Cancelled",Table1[[#This Row],[Rank]]&gt;64),1,VLOOKUP(Table1[[#This Row],[GenderCount]],'Ranking Values'!E:F,2,FALSE))</f>
        <v>1</v>
      </c>
      <c r="Q507" s="18">
        <f>Table1[[#This Row],[Ranking.Points]]*Table1[[#This Row],[Mulitplier]]*Table1[[#This Row],[NI.Mult]]</f>
        <v>20</v>
      </c>
    </row>
    <row r="508" spans="1:17" x14ac:dyDescent="0.25">
      <c r="A508" s="9" t="s">
        <v>369</v>
      </c>
      <c r="B508" s="9" t="s">
        <v>370</v>
      </c>
      <c r="C508" s="3">
        <v>5</v>
      </c>
      <c r="D508" s="12">
        <f>COUNTIFS(E:E,Table1[[#This Row],[EventDate]],G:G,Table1[[#This Row],[EventName]],H:H,Table1[[#This Row],[Category]],I:I,Table1[[#This Row],[Weapon]],J:J,Table1[[#This Row],[Gender]])</f>
        <v>12</v>
      </c>
      <c r="E508" s="22">
        <v>44507</v>
      </c>
      <c r="F508" s="23" t="s">
        <v>385</v>
      </c>
      <c r="G508" s="10" t="s">
        <v>392</v>
      </c>
      <c r="H508" s="19" t="s">
        <v>291</v>
      </c>
      <c r="I508" s="9" t="s">
        <v>286</v>
      </c>
      <c r="J508" s="14" t="s">
        <v>317</v>
      </c>
      <c r="K508" s="24" t="str">
        <f>VLOOKUP(Table1[[#This Row],[LastName]]&amp;"."&amp;Table1[[#This Row],[FirstName]],Fencers!C:G,4,FALSE)</f>
        <v>CSFC</v>
      </c>
      <c r="L508" s="27">
        <v>1</v>
      </c>
      <c r="M508" s="20">
        <f>COUNTIFS(A:A,Table1[[#This Row],[LastName]],B:B,Table1[[#This Row],[FirstName]],F:F,"S",H:H,Table1[[#This Row],[Category]],I:I,Table1[[#This Row],[Weapon]])</f>
        <v>2</v>
      </c>
      <c r="N508" s="2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08" s="17">
        <f>IF(Table1[[#This Row],[Rank]]="Cancelled",1,IF(Table1[[#This Row],[Rank]]&gt;64,0,IF(L508=0,VLOOKUP(C508,'Ranking Values'!A:C,2,FALSE),VLOOKUP(C508,'Ranking Values'!A:C,3,FALSE))))</f>
        <v>14</v>
      </c>
      <c r="P508" s="17">
        <f>IF(OR(Table1[[#This Row],[Rank]]="Cancelled",Table1[[#This Row],[Rank]]&gt;64),1,VLOOKUP(Table1[[#This Row],[GenderCount]],'Ranking Values'!E:F,2,FALSE))</f>
        <v>1</v>
      </c>
      <c r="Q508" s="18">
        <f>Table1[[#This Row],[Ranking.Points]]*Table1[[#This Row],[Mulitplier]]*Table1[[#This Row],[NI.Mult]]</f>
        <v>14</v>
      </c>
    </row>
    <row r="509" spans="1:17" x14ac:dyDescent="0.25">
      <c r="A509" s="9" t="s">
        <v>425</v>
      </c>
      <c r="B509" s="9" t="s">
        <v>426</v>
      </c>
      <c r="C509" s="3">
        <v>6</v>
      </c>
      <c r="D509" s="12">
        <f>COUNTIFS(E:E,Table1[[#This Row],[EventDate]],G:G,Table1[[#This Row],[EventName]],H:H,Table1[[#This Row],[Category]],I:I,Table1[[#This Row],[Weapon]],J:J,Table1[[#This Row],[Gender]])</f>
        <v>12</v>
      </c>
      <c r="E509" s="22">
        <v>44507</v>
      </c>
      <c r="F509" s="23" t="s">
        <v>385</v>
      </c>
      <c r="G509" s="10" t="s">
        <v>392</v>
      </c>
      <c r="H509" s="19" t="s">
        <v>291</v>
      </c>
      <c r="I509" s="9" t="s">
        <v>286</v>
      </c>
      <c r="J509" s="14" t="s">
        <v>317</v>
      </c>
      <c r="K509" s="24" t="str">
        <f>VLOOKUP(Table1[[#This Row],[LastName]]&amp;"."&amp;Table1[[#This Row],[FirstName]],Fencers!C:G,4,FALSE)</f>
        <v>ASC</v>
      </c>
      <c r="L509" s="27">
        <v>1</v>
      </c>
      <c r="M509" s="20">
        <f>COUNTIFS(A:A,Table1[[#This Row],[LastName]],B:B,Table1[[#This Row],[FirstName]],F:F,"S",H:H,Table1[[#This Row],[Category]],I:I,Table1[[#This Row],[Weapon]])</f>
        <v>1</v>
      </c>
      <c r="N509" s="2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09" s="17">
        <f>IF(Table1[[#This Row],[Rank]]="Cancelled",1,IF(Table1[[#This Row],[Rank]]&gt;64,0,IF(L509=0,VLOOKUP(C509,'Ranking Values'!A:C,2,FALSE),VLOOKUP(C509,'Ranking Values'!A:C,3,FALSE))))</f>
        <v>14</v>
      </c>
      <c r="P509" s="17">
        <f>IF(OR(Table1[[#This Row],[Rank]]="Cancelled",Table1[[#This Row],[Rank]]&gt;64),1,VLOOKUP(Table1[[#This Row],[GenderCount]],'Ranking Values'!E:F,2,FALSE))</f>
        <v>1</v>
      </c>
      <c r="Q509" s="18">
        <f>Table1[[#This Row],[Ranking.Points]]*Table1[[#This Row],[Mulitplier]]*Table1[[#This Row],[NI.Mult]]</f>
        <v>14</v>
      </c>
    </row>
    <row r="510" spans="1:17" x14ac:dyDescent="0.25">
      <c r="A510" s="9" t="s">
        <v>427</v>
      </c>
      <c r="B510" s="9" t="s">
        <v>428</v>
      </c>
      <c r="C510" s="3">
        <v>7</v>
      </c>
      <c r="D510" s="12">
        <f>COUNTIFS(E:E,Table1[[#This Row],[EventDate]],G:G,Table1[[#This Row],[EventName]],H:H,Table1[[#This Row],[Category]],I:I,Table1[[#This Row],[Weapon]],J:J,Table1[[#This Row],[Gender]])</f>
        <v>12</v>
      </c>
      <c r="E510" s="22">
        <v>44507</v>
      </c>
      <c r="F510" s="23" t="s">
        <v>385</v>
      </c>
      <c r="G510" s="10" t="s">
        <v>392</v>
      </c>
      <c r="H510" s="19" t="s">
        <v>291</v>
      </c>
      <c r="I510" s="9" t="s">
        <v>286</v>
      </c>
      <c r="J510" s="14" t="s">
        <v>317</v>
      </c>
      <c r="K510" s="24" t="str">
        <f>VLOOKUP(Table1[[#This Row],[LastName]]&amp;"."&amp;Table1[[#This Row],[FirstName]],Fencers!C:G,4,FALSE)</f>
        <v>ASC</v>
      </c>
      <c r="L510" s="27">
        <v>1</v>
      </c>
      <c r="M510" s="20">
        <f>COUNTIFS(A:A,Table1[[#This Row],[LastName]],B:B,Table1[[#This Row],[FirstName]],F:F,"S",H:H,Table1[[#This Row],[Category]],I:I,Table1[[#This Row],[Weapon]])</f>
        <v>1</v>
      </c>
      <c r="N510" s="2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10" s="17">
        <f>IF(Table1[[#This Row],[Rank]]="Cancelled",1,IF(Table1[[#This Row],[Rank]]&gt;64,0,IF(L510=0,VLOOKUP(C510,'Ranking Values'!A:C,2,FALSE),VLOOKUP(C510,'Ranking Values'!A:C,3,FALSE))))</f>
        <v>14</v>
      </c>
      <c r="P510" s="17">
        <f>IF(OR(Table1[[#This Row],[Rank]]="Cancelled",Table1[[#This Row],[Rank]]&gt;64),1,VLOOKUP(Table1[[#This Row],[GenderCount]],'Ranking Values'!E:F,2,FALSE))</f>
        <v>1</v>
      </c>
      <c r="Q510" s="18">
        <f>Table1[[#This Row],[Ranking.Points]]*Table1[[#This Row],[Mulitplier]]*Table1[[#This Row],[NI.Mult]]</f>
        <v>14</v>
      </c>
    </row>
    <row r="511" spans="1:17" x14ac:dyDescent="0.25">
      <c r="A511" s="9" t="s">
        <v>295</v>
      </c>
      <c r="B511" s="9" t="s">
        <v>53</v>
      </c>
      <c r="C511" s="3">
        <v>8</v>
      </c>
      <c r="D511" s="12">
        <f>COUNTIFS(E:E,Table1[[#This Row],[EventDate]],G:G,Table1[[#This Row],[EventName]],H:H,Table1[[#This Row],[Category]],I:I,Table1[[#This Row],[Weapon]],J:J,Table1[[#This Row],[Gender]])</f>
        <v>12</v>
      </c>
      <c r="E511" s="22">
        <v>44507</v>
      </c>
      <c r="F511" s="23" t="s">
        <v>385</v>
      </c>
      <c r="G511" s="10" t="s">
        <v>392</v>
      </c>
      <c r="H511" s="19" t="s">
        <v>291</v>
      </c>
      <c r="I511" s="9" t="s">
        <v>286</v>
      </c>
      <c r="J511" s="14" t="s">
        <v>317</v>
      </c>
      <c r="K511" s="24" t="str">
        <f>VLOOKUP(Table1[[#This Row],[LastName]]&amp;"."&amp;Table1[[#This Row],[FirstName]],Fencers!C:G,4,FALSE)</f>
        <v>ASC</v>
      </c>
      <c r="L511" s="27">
        <v>1</v>
      </c>
      <c r="M511" s="20">
        <f>COUNTIFS(A:A,Table1[[#This Row],[LastName]],B:B,Table1[[#This Row],[FirstName]],F:F,"S",H:H,Table1[[#This Row],[Category]],I:I,Table1[[#This Row],[Weapon]])</f>
        <v>3</v>
      </c>
      <c r="N511" s="2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11" s="17">
        <f>IF(Table1[[#This Row],[Rank]]="Cancelled",1,IF(Table1[[#This Row],[Rank]]&gt;64,0,IF(L511=0,VLOOKUP(C511,'Ranking Values'!A:C,2,FALSE),VLOOKUP(C511,'Ranking Values'!A:C,3,FALSE))))</f>
        <v>14</v>
      </c>
      <c r="P511" s="17">
        <f>IF(OR(Table1[[#This Row],[Rank]]="Cancelled",Table1[[#This Row],[Rank]]&gt;64),1,VLOOKUP(Table1[[#This Row],[GenderCount]],'Ranking Values'!E:F,2,FALSE))</f>
        <v>1</v>
      </c>
      <c r="Q511" s="18">
        <f>Table1[[#This Row],[Ranking.Points]]*Table1[[#This Row],[Mulitplier]]*Table1[[#This Row],[NI.Mult]]</f>
        <v>14</v>
      </c>
    </row>
    <row r="512" spans="1:17" x14ac:dyDescent="0.25">
      <c r="A512" s="9" t="s">
        <v>337</v>
      </c>
      <c r="B512" s="9" t="s">
        <v>140</v>
      </c>
      <c r="C512" s="3">
        <v>9</v>
      </c>
      <c r="D512" s="12">
        <f>COUNTIFS(E:E,Table1[[#This Row],[EventDate]],G:G,Table1[[#This Row],[EventName]],H:H,Table1[[#This Row],[Category]],I:I,Table1[[#This Row],[Weapon]],J:J,Table1[[#This Row],[Gender]])</f>
        <v>12</v>
      </c>
      <c r="E512" s="22">
        <v>44507</v>
      </c>
      <c r="F512" s="23" t="s">
        <v>385</v>
      </c>
      <c r="G512" s="10" t="s">
        <v>392</v>
      </c>
      <c r="H512" s="19" t="s">
        <v>291</v>
      </c>
      <c r="I512" s="9" t="s">
        <v>286</v>
      </c>
      <c r="J512" s="14" t="s">
        <v>317</v>
      </c>
      <c r="K512" s="24" t="str">
        <f>VLOOKUP(Table1[[#This Row],[LastName]]&amp;"."&amp;Table1[[#This Row],[FirstName]],Fencers!C:G,4,FALSE)</f>
        <v>ASC</v>
      </c>
      <c r="L512" s="27">
        <v>1</v>
      </c>
      <c r="M512" s="20">
        <f>COUNTIFS(A:A,Table1[[#This Row],[LastName]],B:B,Table1[[#This Row],[FirstName]],F:F,"S",H:H,Table1[[#This Row],[Category]],I:I,Table1[[#This Row],[Weapon]])</f>
        <v>1</v>
      </c>
      <c r="N512" s="2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12" s="17">
        <f>IF(Table1[[#This Row],[Rank]]="Cancelled",1,IF(Table1[[#This Row],[Rank]]&gt;64,0,IF(L512=0,VLOOKUP(C512,'Ranking Values'!A:C,2,FALSE),VLOOKUP(C512,'Ranking Values'!A:C,3,FALSE))))</f>
        <v>8</v>
      </c>
      <c r="P512" s="17">
        <f>IF(OR(Table1[[#This Row],[Rank]]="Cancelled",Table1[[#This Row],[Rank]]&gt;64),1,VLOOKUP(Table1[[#This Row],[GenderCount]],'Ranking Values'!E:F,2,FALSE))</f>
        <v>1</v>
      </c>
      <c r="Q512" s="18">
        <f>Table1[[#This Row],[Ranking.Points]]*Table1[[#This Row],[Mulitplier]]*Table1[[#This Row],[NI.Mult]]</f>
        <v>8</v>
      </c>
    </row>
    <row r="513" spans="1:17" x14ac:dyDescent="0.25">
      <c r="A513" s="9" t="s">
        <v>337</v>
      </c>
      <c r="B513" s="9" t="s">
        <v>338</v>
      </c>
      <c r="C513" s="3">
        <v>10</v>
      </c>
      <c r="D513" s="12">
        <f>COUNTIFS(E:E,Table1[[#This Row],[EventDate]],G:G,Table1[[#This Row],[EventName]],H:H,Table1[[#This Row],[Category]],I:I,Table1[[#This Row],[Weapon]],J:J,Table1[[#This Row],[Gender]])</f>
        <v>12</v>
      </c>
      <c r="E513" s="22">
        <v>44507</v>
      </c>
      <c r="F513" s="23" t="s">
        <v>385</v>
      </c>
      <c r="G513" s="10" t="s">
        <v>392</v>
      </c>
      <c r="H513" s="19" t="s">
        <v>291</v>
      </c>
      <c r="I513" s="9" t="s">
        <v>286</v>
      </c>
      <c r="J513" s="14" t="s">
        <v>317</v>
      </c>
      <c r="K513" s="24" t="str">
        <f>VLOOKUP(Table1[[#This Row],[LastName]]&amp;"."&amp;Table1[[#This Row],[FirstName]],Fencers!C:G,4,FALSE)</f>
        <v>ASC</v>
      </c>
      <c r="L513" s="25">
        <v>1</v>
      </c>
      <c r="M513" s="20">
        <f>COUNTIFS(A:A,Table1[[#This Row],[LastName]],B:B,Table1[[#This Row],[FirstName]],F:F,"S",H:H,Table1[[#This Row],[Category]],I:I,Table1[[#This Row],[Weapon]])</f>
        <v>1</v>
      </c>
      <c r="N513" s="2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13" s="17">
        <f>IF(Table1[[#This Row],[Rank]]="Cancelled",1,IF(Table1[[#This Row],[Rank]]&gt;64,0,IF(L513=0,VLOOKUP(C513,'Ranking Values'!A:C,2,FALSE),VLOOKUP(C513,'Ranking Values'!A:C,3,FALSE))))</f>
        <v>8</v>
      </c>
      <c r="P513" s="17">
        <f>IF(OR(Table1[[#This Row],[Rank]]="Cancelled",Table1[[#This Row],[Rank]]&gt;64),1,VLOOKUP(Table1[[#This Row],[GenderCount]],'Ranking Values'!E:F,2,FALSE))</f>
        <v>1</v>
      </c>
      <c r="Q513" s="18">
        <f>Table1[[#This Row],[Ranking.Points]]*Table1[[#This Row],[Mulitplier]]*Table1[[#This Row],[NI.Mult]]</f>
        <v>8</v>
      </c>
    </row>
    <row r="514" spans="1:17" x14ac:dyDescent="0.25">
      <c r="A514" s="9" t="s">
        <v>429</v>
      </c>
      <c r="B514" s="9" t="s">
        <v>430</v>
      </c>
      <c r="C514" s="3">
        <v>11</v>
      </c>
      <c r="D514" s="12">
        <f>COUNTIFS(E:E,Table1[[#This Row],[EventDate]],G:G,Table1[[#This Row],[EventName]],H:H,Table1[[#This Row],[Category]],I:I,Table1[[#This Row],[Weapon]],J:J,Table1[[#This Row],[Gender]])</f>
        <v>12</v>
      </c>
      <c r="E514" s="22">
        <v>44507</v>
      </c>
      <c r="F514" s="23" t="s">
        <v>385</v>
      </c>
      <c r="G514" s="10" t="s">
        <v>392</v>
      </c>
      <c r="H514" s="19" t="s">
        <v>291</v>
      </c>
      <c r="I514" s="9" t="s">
        <v>286</v>
      </c>
      <c r="J514" s="14" t="s">
        <v>317</v>
      </c>
      <c r="K514" s="24" t="str">
        <f>VLOOKUP(Table1[[#This Row],[LastName]]&amp;"."&amp;Table1[[#This Row],[FirstName]],Fencers!C:G,4,FALSE)</f>
        <v>ASC</v>
      </c>
      <c r="L514" s="25">
        <v>1</v>
      </c>
      <c r="M514" s="20">
        <f>COUNTIFS(A:A,Table1[[#This Row],[LastName]],B:B,Table1[[#This Row],[FirstName]],F:F,"S",H:H,Table1[[#This Row],[Category]],I:I,Table1[[#This Row],[Weapon]])</f>
        <v>1</v>
      </c>
      <c r="N514" s="2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14" s="17">
        <f>IF(Table1[[#This Row],[Rank]]="Cancelled",1,IF(Table1[[#This Row],[Rank]]&gt;64,0,IF(L514=0,VLOOKUP(C514,'Ranking Values'!A:C,2,FALSE),VLOOKUP(C514,'Ranking Values'!A:C,3,FALSE))))</f>
        <v>8</v>
      </c>
      <c r="P514" s="17">
        <f>IF(OR(Table1[[#This Row],[Rank]]="Cancelled",Table1[[#This Row],[Rank]]&gt;64),1,VLOOKUP(Table1[[#This Row],[GenderCount]],'Ranking Values'!E:F,2,FALSE))</f>
        <v>1</v>
      </c>
      <c r="Q514" s="18">
        <f>Table1[[#This Row],[Ranking.Points]]*Table1[[#This Row],[Mulitplier]]*Table1[[#This Row],[NI.Mult]]</f>
        <v>8</v>
      </c>
    </row>
    <row r="515" spans="1:17" x14ac:dyDescent="0.25">
      <c r="A515" s="9" t="s">
        <v>295</v>
      </c>
      <c r="B515" s="9" t="s">
        <v>431</v>
      </c>
      <c r="C515" s="3">
        <v>12</v>
      </c>
      <c r="D515" s="12">
        <f>COUNTIFS(E:E,Table1[[#This Row],[EventDate]],G:G,Table1[[#This Row],[EventName]],H:H,Table1[[#This Row],[Category]],I:I,Table1[[#This Row],[Weapon]],J:J,Table1[[#This Row],[Gender]])</f>
        <v>12</v>
      </c>
      <c r="E515" s="22">
        <v>44507</v>
      </c>
      <c r="F515" s="23" t="s">
        <v>385</v>
      </c>
      <c r="G515" s="10" t="s">
        <v>392</v>
      </c>
      <c r="H515" s="19" t="s">
        <v>291</v>
      </c>
      <c r="I515" s="9" t="s">
        <v>286</v>
      </c>
      <c r="J515" s="14" t="s">
        <v>317</v>
      </c>
      <c r="K515" s="24" t="str">
        <f>VLOOKUP(Table1[[#This Row],[LastName]]&amp;"."&amp;Table1[[#This Row],[FirstName]],Fencers!C:G,4,FALSE)</f>
        <v>ASC</v>
      </c>
      <c r="L515" s="25">
        <v>1</v>
      </c>
      <c r="M515" s="20">
        <f>COUNTIFS(A:A,Table1[[#This Row],[LastName]],B:B,Table1[[#This Row],[FirstName]],F:F,"S",H:H,Table1[[#This Row],[Category]],I:I,Table1[[#This Row],[Weapon]])</f>
        <v>1</v>
      </c>
      <c r="N515" s="2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15" s="17">
        <f>IF(Table1[[#This Row],[Rank]]="Cancelled",1,IF(Table1[[#This Row],[Rank]]&gt;64,0,IF(L515=0,VLOOKUP(C515,'Ranking Values'!A:C,2,FALSE),VLOOKUP(C515,'Ranking Values'!A:C,3,FALSE))))</f>
        <v>8</v>
      </c>
      <c r="P515" s="17">
        <f>IF(OR(Table1[[#This Row],[Rank]]="Cancelled",Table1[[#This Row],[Rank]]&gt;64),1,VLOOKUP(Table1[[#This Row],[GenderCount]],'Ranking Values'!E:F,2,FALSE))</f>
        <v>1</v>
      </c>
      <c r="Q515" s="18">
        <f>Table1[[#This Row],[Ranking.Points]]*Table1[[#This Row],[Mulitplier]]*Table1[[#This Row],[NI.Mult]]</f>
        <v>8</v>
      </c>
    </row>
    <row r="516" spans="1:17" x14ac:dyDescent="0.25">
      <c r="A516" s="9" t="s">
        <v>421</v>
      </c>
      <c r="B516" s="9" t="s">
        <v>422</v>
      </c>
      <c r="C516" s="3">
        <v>1</v>
      </c>
      <c r="D516" s="12">
        <f>COUNTIFS(E:E,Table1[[#This Row],[EventDate]],G:G,Table1[[#This Row],[EventName]],H:H,Table1[[#This Row],[Category]],I:I,Table1[[#This Row],[Weapon]],J:J,Table1[[#This Row],[Gender]])</f>
        <v>3</v>
      </c>
      <c r="E516" s="22">
        <v>44507</v>
      </c>
      <c r="F516" s="23" t="s">
        <v>385</v>
      </c>
      <c r="G516" s="10" t="s">
        <v>392</v>
      </c>
      <c r="H516" s="19" t="s">
        <v>291</v>
      </c>
      <c r="I516" s="9" t="s">
        <v>286</v>
      </c>
      <c r="J516" s="14" t="s">
        <v>316</v>
      </c>
      <c r="K516" s="24" t="str">
        <f>VLOOKUP(Table1[[#This Row],[LastName]]&amp;"."&amp;Table1[[#This Row],[FirstName]],Fencers!C:G,4,FALSE)</f>
        <v>ASC</v>
      </c>
      <c r="L516" s="25">
        <v>1</v>
      </c>
      <c r="M516" s="20">
        <f>COUNTIFS(A:A,Table1[[#This Row],[LastName]],B:B,Table1[[#This Row],[FirstName]],F:F,"S",H:H,Table1[[#This Row],[Category]],I:I,Table1[[#This Row],[Weapon]])</f>
        <v>1</v>
      </c>
      <c r="N516" s="2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16" s="17">
        <f>IF(Table1[[#This Row],[Rank]]="Cancelled",1,IF(Table1[[#This Row],[Rank]]&gt;64,0,IF(L516=0,VLOOKUP(C516,'Ranking Values'!A:C,2,FALSE),VLOOKUP(C516,'Ranking Values'!A:C,3,FALSE))))</f>
        <v>32</v>
      </c>
      <c r="P516" s="17">
        <f>IF(OR(Table1[[#This Row],[Rank]]="Cancelled",Table1[[#This Row],[Rank]]&gt;64),1,VLOOKUP(Table1[[#This Row],[GenderCount]],'Ranking Values'!E:F,2,FALSE))</f>
        <v>0.6</v>
      </c>
      <c r="Q516" s="18">
        <f>Table1[[#This Row],[Ranking.Points]]*Table1[[#This Row],[Mulitplier]]*Table1[[#This Row],[NI.Mult]]</f>
        <v>19.2</v>
      </c>
    </row>
    <row r="517" spans="1:17" x14ac:dyDescent="0.25">
      <c r="A517" s="9" t="s">
        <v>174</v>
      </c>
      <c r="B517" s="9" t="s">
        <v>177</v>
      </c>
      <c r="C517" s="3">
        <v>2</v>
      </c>
      <c r="D517" s="12">
        <f>COUNTIFS(E:E,Table1[[#This Row],[EventDate]],G:G,Table1[[#This Row],[EventName]],H:H,Table1[[#This Row],[Category]],I:I,Table1[[#This Row],[Weapon]],J:J,Table1[[#This Row],[Gender]])</f>
        <v>3</v>
      </c>
      <c r="E517" s="22">
        <v>44507</v>
      </c>
      <c r="F517" s="23" t="s">
        <v>385</v>
      </c>
      <c r="G517" s="10" t="s">
        <v>392</v>
      </c>
      <c r="H517" s="19" t="s">
        <v>291</v>
      </c>
      <c r="I517" s="9" t="s">
        <v>286</v>
      </c>
      <c r="J517" s="14" t="s">
        <v>316</v>
      </c>
      <c r="K517" s="24" t="str">
        <f>VLOOKUP(Table1[[#This Row],[LastName]]&amp;"."&amp;Table1[[#This Row],[FirstName]],Fencers!C:G,4,FALSE)</f>
        <v>ASC</v>
      </c>
      <c r="L517" s="25">
        <v>1</v>
      </c>
      <c r="M517" s="20">
        <f>COUNTIFS(A:A,Table1[[#This Row],[LastName]],B:B,Table1[[#This Row],[FirstName]],F:F,"S",H:H,Table1[[#This Row],[Category]],I:I,Table1[[#This Row],[Weapon]])</f>
        <v>2</v>
      </c>
      <c r="N517" s="2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17" s="17">
        <f>IF(Table1[[#This Row],[Rank]]="Cancelled",1,IF(Table1[[#This Row],[Rank]]&gt;64,0,IF(L517=0,VLOOKUP(C517,'Ranking Values'!A:C,2,FALSE),VLOOKUP(C517,'Ranking Values'!A:C,3,FALSE))))</f>
        <v>26</v>
      </c>
      <c r="P517" s="17">
        <f>IF(OR(Table1[[#This Row],[Rank]]="Cancelled",Table1[[#This Row],[Rank]]&gt;64),1,VLOOKUP(Table1[[#This Row],[GenderCount]],'Ranking Values'!E:F,2,FALSE))</f>
        <v>0.6</v>
      </c>
      <c r="Q517" s="18">
        <f>Table1[[#This Row],[Ranking.Points]]*Table1[[#This Row],[Mulitplier]]*Table1[[#This Row],[NI.Mult]]</f>
        <v>15.6</v>
      </c>
    </row>
    <row r="518" spans="1:17" x14ac:dyDescent="0.25">
      <c r="A518" s="9" t="s">
        <v>295</v>
      </c>
      <c r="B518" s="9" t="s">
        <v>432</v>
      </c>
      <c r="C518" s="3">
        <v>3</v>
      </c>
      <c r="D518" s="12">
        <f>COUNTIFS(E:E,Table1[[#This Row],[EventDate]],G:G,Table1[[#This Row],[EventName]],H:H,Table1[[#This Row],[Category]],I:I,Table1[[#This Row],[Weapon]],J:J,Table1[[#This Row],[Gender]])</f>
        <v>3</v>
      </c>
      <c r="E518" s="22">
        <v>44507</v>
      </c>
      <c r="F518" s="23" t="s">
        <v>385</v>
      </c>
      <c r="G518" s="10" t="s">
        <v>392</v>
      </c>
      <c r="H518" s="19" t="s">
        <v>291</v>
      </c>
      <c r="I518" s="9" t="s">
        <v>286</v>
      </c>
      <c r="J518" s="14" t="s">
        <v>316</v>
      </c>
      <c r="K518" s="24" t="str">
        <f>VLOOKUP(Table1[[#This Row],[LastName]]&amp;"."&amp;Table1[[#This Row],[FirstName]],Fencers!C:G,4,FALSE)</f>
        <v>ASC</v>
      </c>
      <c r="L518" s="25">
        <v>1</v>
      </c>
      <c r="M518" s="20">
        <f>COUNTIFS(A:A,Table1[[#This Row],[LastName]],B:B,Table1[[#This Row],[FirstName]],F:F,"S",H:H,Table1[[#This Row],[Category]],I:I,Table1[[#This Row],[Weapon]])</f>
        <v>1</v>
      </c>
      <c r="N518" s="2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18" s="17">
        <f>IF(Table1[[#This Row],[Rank]]="Cancelled",1,IF(Table1[[#This Row],[Rank]]&gt;64,0,IF(L518=0,VLOOKUP(C518,'Ranking Values'!A:C,2,FALSE),VLOOKUP(C518,'Ranking Values'!A:C,3,FALSE))))</f>
        <v>20</v>
      </c>
      <c r="P518" s="17">
        <f>IF(OR(Table1[[#This Row],[Rank]]="Cancelled",Table1[[#This Row],[Rank]]&gt;64),1,VLOOKUP(Table1[[#This Row],[GenderCount]],'Ranking Values'!E:F,2,FALSE))</f>
        <v>0.6</v>
      </c>
      <c r="Q518" s="18">
        <f>Table1[[#This Row],[Ranking.Points]]*Table1[[#This Row],[Mulitplier]]*Table1[[#This Row],[NI.Mult]]</f>
        <v>12</v>
      </c>
    </row>
    <row r="519" spans="1:17" x14ac:dyDescent="0.25">
      <c r="A519" s="9" t="s">
        <v>433</v>
      </c>
      <c r="B519" s="9" t="s">
        <v>434</v>
      </c>
      <c r="C519" s="3">
        <v>1</v>
      </c>
      <c r="D519" s="12">
        <f>COUNTIFS(E:E,Table1[[#This Row],[EventDate]],G:G,Table1[[#This Row],[EventName]],H:H,Table1[[#This Row],[Category]],I:I,Table1[[#This Row],[Weapon]],J:J,Table1[[#This Row],[Gender]])</f>
        <v>2</v>
      </c>
      <c r="E519" s="22">
        <v>44507</v>
      </c>
      <c r="F519" s="23" t="s">
        <v>385</v>
      </c>
      <c r="G519" s="10" t="s">
        <v>392</v>
      </c>
      <c r="H519" s="19" t="s">
        <v>285</v>
      </c>
      <c r="I519" s="9" t="s">
        <v>314</v>
      </c>
      <c r="J519" s="14" t="s">
        <v>317</v>
      </c>
      <c r="K519" s="24" t="str">
        <f>VLOOKUP(Table1[[#This Row],[LastName]]&amp;"."&amp;Table1[[#This Row],[FirstName]],Fencers!C:G,4,FALSE)</f>
        <v>CSFC</v>
      </c>
      <c r="L519" s="25">
        <v>1</v>
      </c>
      <c r="M519" s="20">
        <f>COUNTIFS(A:A,Table1[[#This Row],[LastName]],B:B,Table1[[#This Row],[FirstName]],F:F,"S",H:H,Table1[[#This Row],[Category]],I:I,Table1[[#This Row],[Weapon]])</f>
        <v>1</v>
      </c>
      <c r="N519" s="2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19" s="17">
        <f>IF(Table1[[#This Row],[Rank]]="Cancelled",1,IF(Table1[[#This Row],[Rank]]&gt;64,0,IF(L519=0,VLOOKUP(C519,'Ranking Values'!A:C,2,FALSE),VLOOKUP(C519,'Ranking Values'!A:C,3,FALSE))))</f>
        <v>32</v>
      </c>
      <c r="P519" s="17">
        <f>IF(OR(Table1[[#This Row],[Rank]]="Cancelled",Table1[[#This Row],[Rank]]&gt;64),1,VLOOKUP(Table1[[#This Row],[GenderCount]],'Ranking Values'!E:F,2,FALSE))</f>
        <v>0.4</v>
      </c>
      <c r="Q519" s="18">
        <f>Table1[[#This Row],[Ranking.Points]]*Table1[[#This Row],[Mulitplier]]*Table1[[#This Row],[NI.Mult]]</f>
        <v>12.8</v>
      </c>
    </row>
    <row r="520" spans="1:17" x14ac:dyDescent="0.25">
      <c r="A520" s="9" t="s">
        <v>436</v>
      </c>
      <c r="B520" s="9" t="s">
        <v>435</v>
      </c>
      <c r="C520" s="3">
        <v>2</v>
      </c>
      <c r="D520" s="12">
        <f>COUNTIFS(E:E,Table1[[#This Row],[EventDate]],G:G,Table1[[#This Row],[EventName]],H:H,Table1[[#This Row],[Category]],I:I,Table1[[#This Row],[Weapon]],J:J,Table1[[#This Row],[Gender]])</f>
        <v>2</v>
      </c>
      <c r="E520" s="22">
        <v>44507</v>
      </c>
      <c r="F520" s="23" t="s">
        <v>385</v>
      </c>
      <c r="G520" s="10" t="s">
        <v>392</v>
      </c>
      <c r="H520" s="19" t="s">
        <v>285</v>
      </c>
      <c r="I520" s="9" t="s">
        <v>314</v>
      </c>
      <c r="J520" s="14" t="s">
        <v>317</v>
      </c>
      <c r="K520" s="24" t="str">
        <f>VLOOKUP(Table1[[#This Row],[LastName]]&amp;"."&amp;Table1[[#This Row],[FirstName]],Fencers!C:G,4,FALSE)</f>
        <v>CSFC</v>
      </c>
      <c r="L520" s="25">
        <v>1</v>
      </c>
      <c r="M520" s="20">
        <f>COUNTIFS(A:A,Table1[[#This Row],[LastName]],B:B,Table1[[#This Row],[FirstName]],F:F,"S",H:H,Table1[[#This Row],[Category]],I:I,Table1[[#This Row],[Weapon]])</f>
        <v>1</v>
      </c>
      <c r="N520" s="2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20" s="17">
        <f>IF(Table1[[#This Row],[Rank]]="Cancelled",1,IF(Table1[[#This Row],[Rank]]&gt;64,0,IF(L520=0,VLOOKUP(C520,'Ranking Values'!A:C,2,FALSE),VLOOKUP(C520,'Ranking Values'!A:C,3,FALSE))))</f>
        <v>26</v>
      </c>
      <c r="P520" s="17">
        <f>IF(OR(Table1[[#This Row],[Rank]]="Cancelled",Table1[[#This Row],[Rank]]&gt;64),1,VLOOKUP(Table1[[#This Row],[GenderCount]],'Ranking Values'!E:F,2,FALSE))</f>
        <v>0.4</v>
      </c>
      <c r="Q520" s="18">
        <f>Table1[[#This Row],[Ranking.Points]]*Table1[[#This Row],[Mulitplier]]*Table1[[#This Row],[NI.Mult]]</f>
        <v>10.4</v>
      </c>
    </row>
    <row r="521" spans="1:17" x14ac:dyDescent="0.25">
      <c r="A521" s="9" t="s">
        <v>375</v>
      </c>
      <c r="B521" s="9" t="s">
        <v>376</v>
      </c>
      <c r="C521" s="3">
        <v>1</v>
      </c>
      <c r="D521" s="12">
        <f>COUNTIFS(E:E,Table1[[#This Row],[EventDate]],G:G,Table1[[#This Row],[EventName]],H:H,Table1[[#This Row],[Category]],I:I,Table1[[#This Row],[Weapon]],J:J,Table1[[#This Row],[Gender]])</f>
        <v>3</v>
      </c>
      <c r="E521" s="22">
        <v>44507</v>
      </c>
      <c r="F521" s="23" t="s">
        <v>385</v>
      </c>
      <c r="G521" s="10" t="s">
        <v>392</v>
      </c>
      <c r="H521" s="19" t="s">
        <v>285</v>
      </c>
      <c r="I521" s="9" t="s">
        <v>314</v>
      </c>
      <c r="J521" s="14" t="s">
        <v>316</v>
      </c>
      <c r="K521" s="24" t="str">
        <f>VLOOKUP(Table1[[#This Row],[LastName]]&amp;"."&amp;Table1[[#This Row],[FirstName]],Fencers!C:G,4,FALSE)</f>
        <v>CSFC</v>
      </c>
      <c r="L521" s="25">
        <v>1</v>
      </c>
      <c r="M521" s="20">
        <f>COUNTIFS(A:A,Table1[[#This Row],[LastName]],B:B,Table1[[#This Row],[FirstName]],F:F,"S",H:H,Table1[[#This Row],[Category]],I:I,Table1[[#This Row],[Weapon]])</f>
        <v>1</v>
      </c>
      <c r="N521" s="2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21" s="17">
        <f>IF(Table1[[#This Row],[Rank]]="Cancelled",1,IF(Table1[[#This Row],[Rank]]&gt;64,0,IF(L521=0,VLOOKUP(C521,'Ranking Values'!A:C,2,FALSE),VLOOKUP(C521,'Ranking Values'!A:C,3,FALSE))))</f>
        <v>32</v>
      </c>
      <c r="P521" s="17">
        <f>IF(OR(Table1[[#This Row],[Rank]]="Cancelled",Table1[[#This Row],[Rank]]&gt;64),1,VLOOKUP(Table1[[#This Row],[GenderCount]],'Ranking Values'!E:F,2,FALSE))</f>
        <v>0.6</v>
      </c>
      <c r="Q521" s="18">
        <f>Table1[[#This Row],[Ranking.Points]]*Table1[[#This Row],[Mulitplier]]*Table1[[#This Row],[NI.Mult]]</f>
        <v>19.2</v>
      </c>
    </row>
    <row r="522" spans="1:17" x14ac:dyDescent="0.25">
      <c r="A522" s="9" t="s">
        <v>123</v>
      </c>
      <c r="B522" s="9" t="s">
        <v>136</v>
      </c>
      <c r="C522" s="3">
        <v>2</v>
      </c>
      <c r="D522" s="12">
        <f>COUNTIFS(E:E,Table1[[#This Row],[EventDate]],G:G,Table1[[#This Row],[EventName]],H:H,Table1[[#This Row],[Category]],I:I,Table1[[#This Row],[Weapon]],J:J,Table1[[#This Row],[Gender]])</f>
        <v>3</v>
      </c>
      <c r="E522" s="22">
        <v>44507</v>
      </c>
      <c r="F522" s="23" t="s">
        <v>385</v>
      </c>
      <c r="G522" s="10" t="s">
        <v>392</v>
      </c>
      <c r="H522" s="19" t="s">
        <v>285</v>
      </c>
      <c r="I522" s="9" t="s">
        <v>314</v>
      </c>
      <c r="J522" s="14" t="s">
        <v>316</v>
      </c>
      <c r="K522" s="24" t="str">
        <f>VLOOKUP(Table1[[#This Row],[LastName]]&amp;"."&amp;Table1[[#This Row],[FirstName]],Fencers!C:G,4,FALSE)</f>
        <v>CSFC</v>
      </c>
      <c r="L522" s="25">
        <v>1</v>
      </c>
      <c r="M522" s="20">
        <f>COUNTIFS(A:A,Table1[[#This Row],[LastName]],B:B,Table1[[#This Row],[FirstName]],F:F,"S",H:H,Table1[[#This Row],[Category]],I:I,Table1[[#This Row],[Weapon]])</f>
        <v>1</v>
      </c>
      <c r="N522" s="2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22" s="17">
        <f>IF(Table1[[#This Row],[Rank]]="Cancelled",1,IF(Table1[[#This Row],[Rank]]&gt;64,0,IF(L522=0,VLOOKUP(C522,'Ranking Values'!A:C,2,FALSE),VLOOKUP(C522,'Ranking Values'!A:C,3,FALSE))))</f>
        <v>26</v>
      </c>
      <c r="P522" s="17">
        <f>IF(OR(Table1[[#This Row],[Rank]]="Cancelled",Table1[[#This Row],[Rank]]&gt;64),1,VLOOKUP(Table1[[#This Row],[GenderCount]],'Ranking Values'!E:F,2,FALSE))</f>
        <v>0.6</v>
      </c>
      <c r="Q522" s="18">
        <f>Table1[[#This Row],[Ranking.Points]]*Table1[[#This Row],[Mulitplier]]*Table1[[#This Row],[NI.Mult]]</f>
        <v>15.6</v>
      </c>
    </row>
    <row r="523" spans="1:17" x14ac:dyDescent="0.25">
      <c r="A523" s="9" t="s">
        <v>365</v>
      </c>
      <c r="B523" s="9" t="s">
        <v>366</v>
      </c>
      <c r="C523" s="3">
        <v>3</v>
      </c>
      <c r="D523" s="12">
        <f>COUNTIFS(E:E,Table1[[#This Row],[EventDate]],G:G,Table1[[#This Row],[EventName]],H:H,Table1[[#This Row],[Category]],I:I,Table1[[#This Row],[Weapon]],J:J,Table1[[#This Row],[Gender]])</f>
        <v>3</v>
      </c>
      <c r="E523" s="22">
        <v>44507</v>
      </c>
      <c r="F523" s="23" t="s">
        <v>385</v>
      </c>
      <c r="G523" s="10" t="s">
        <v>392</v>
      </c>
      <c r="H523" s="19" t="s">
        <v>285</v>
      </c>
      <c r="I523" s="9" t="s">
        <v>314</v>
      </c>
      <c r="J523" s="14" t="s">
        <v>316</v>
      </c>
      <c r="K523" s="24" t="str">
        <f>VLOOKUP(Table1[[#This Row],[LastName]]&amp;"."&amp;Table1[[#This Row],[FirstName]],Fencers!C:G,4,FALSE)</f>
        <v>CSFC</v>
      </c>
      <c r="L523" s="25">
        <v>1</v>
      </c>
      <c r="M523" s="20">
        <f>COUNTIFS(A:A,Table1[[#This Row],[LastName]],B:B,Table1[[#This Row],[FirstName]],F:F,"S",H:H,Table1[[#This Row],[Category]],I:I,Table1[[#This Row],[Weapon]])</f>
        <v>1</v>
      </c>
      <c r="N523" s="2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23" s="17">
        <f>IF(Table1[[#This Row],[Rank]]="Cancelled",1,IF(Table1[[#This Row],[Rank]]&gt;64,0,IF(L523=0,VLOOKUP(C523,'Ranking Values'!A:C,2,FALSE),VLOOKUP(C523,'Ranking Values'!A:C,3,FALSE))))</f>
        <v>20</v>
      </c>
      <c r="P523" s="17">
        <f>IF(OR(Table1[[#This Row],[Rank]]="Cancelled",Table1[[#This Row],[Rank]]&gt;64),1,VLOOKUP(Table1[[#This Row],[GenderCount]],'Ranking Values'!E:F,2,FALSE))</f>
        <v>0.6</v>
      </c>
      <c r="Q523" s="18">
        <f>Table1[[#This Row],[Ranking.Points]]*Table1[[#This Row],[Mulitplier]]*Table1[[#This Row],[NI.Mult]]</f>
        <v>12</v>
      </c>
    </row>
    <row r="524" spans="1:17" x14ac:dyDescent="0.25">
      <c r="A524" s="9" t="s">
        <v>437</v>
      </c>
      <c r="B524" s="9" t="s">
        <v>438</v>
      </c>
      <c r="C524" s="3">
        <v>1</v>
      </c>
      <c r="D524" s="12">
        <f>COUNTIFS(E:E,Table1[[#This Row],[EventDate]],G:G,Table1[[#This Row],[EventName]],H:H,Table1[[#This Row],[Category]],I:I,Table1[[#This Row],[Weapon]],J:J,Table1[[#This Row],[Gender]])</f>
        <v>4</v>
      </c>
      <c r="E524" s="22">
        <v>44507</v>
      </c>
      <c r="F524" s="23" t="s">
        <v>385</v>
      </c>
      <c r="G524" s="10" t="s">
        <v>392</v>
      </c>
      <c r="H524" s="19" t="s">
        <v>291</v>
      </c>
      <c r="I524" s="19" t="s">
        <v>288</v>
      </c>
      <c r="J524" s="14" t="s">
        <v>317</v>
      </c>
      <c r="K524" s="24" t="str">
        <f>VLOOKUP(Table1[[#This Row],[LastName]]&amp;"."&amp;Table1[[#This Row],[FirstName]],Fencers!C:G,4,FALSE)</f>
        <v>AHFC</v>
      </c>
      <c r="L524" s="25">
        <v>1</v>
      </c>
      <c r="M524" s="20">
        <f>COUNTIFS(A:A,Table1[[#This Row],[LastName]],B:B,Table1[[#This Row],[FirstName]],F:F,"S",H:H,Table1[[#This Row],[Category]],I:I,Table1[[#This Row],[Weapon]])</f>
        <v>1</v>
      </c>
      <c r="N524" s="2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24" s="17">
        <f>IF(Table1[[#This Row],[Rank]]="Cancelled",1,IF(Table1[[#This Row],[Rank]]&gt;64,0,IF(L524=0,VLOOKUP(C524,'Ranking Values'!A:C,2,FALSE),VLOOKUP(C524,'Ranking Values'!A:C,3,FALSE))))</f>
        <v>32</v>
      </c>
      <c r="P524" s="17">
        <f>IF(OR(Table1[[#This Row],[Rank]]="Cancelled",Table1[[#This Row],[Rank]]&gt;64),1,VLOOKUP(Table1[[#This Row],[GenderCount]],'Ranking Values'!E:F,2,FALSE))</f>
        <v>0.8</v>
      </c>
      <c r="Q524" s="18">
        <f>Table1[[#This Row],[Ranking.Points]]*Table1[[#This Row],[Mulitplier]]*Table1[[#This Row],[NI.Mult]]</f>
        <v>25.6</v>
      </c>
    </row>
    <row r="525" spans="1:17" x14ac:dyDescent="0.25">
      <c r="A525" s="9" t="s">
        <v>440</v>
      </c>
      <c r="B525" s="9" t="s">
        <v>439</v>
      </c>
      <c r="C525" s="3">
        <v>2</v>
      </c>
      <c r="D525" s="12">
        <f>COUNTIFS(E:E,Table1[[#This Row],[EventDate]],G:G,Table1[[#This Row],[EventName]],H:H,Table1[[#This Row],[Category]],I:I,Table1[[#This Row],[Weapon]],J:J,Table1[[#This Row],[Gender]])</f>
        <v>1</v>
      </c>
      <c r="E525" s="22">
        <v>44507</v>
      </c>
      <c r="F525" s="23" t="s">
        <v>385</v>
      </c>
      <c r="G525" s="10" t="s">
        <v>392</v>
      </c>
      <c r="H525" s="19" t="s">
        <v>291</v>
      </c>
      <c r="I525" s="19" t="s">
        <v>288</v>
      </c>
      <c r="J525" s="14" t="s">
        <v>316</v>
      </c>
      <c r="K525" s="24" t="str">
        <f>VLOOKUP(Table1[[#This Row],[LastName]]&amp;"."&amp;Table1[[#This Row],[FirstName]],Fencers!C:G,4,FALSE)</f>
        <v>AHFC</v>
      </c>
      <c r="L525" s="25">
        <v>1</v>
      </c>
      <c r="M525" s="20">
        <f>COUNTIFS(A:A,Table1[[#This Row],[LastName]],B:B,Table1[[#This Row],[FirstName]],F:F,"S",H:H,Table1[[#This Row],[Category]],I:I,Table1[[#This Row],[Weapon]])</f>
        <v>1</v>
      </c>
      <c r="N525" s="2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25" s="17">
        <f>IF(Table1[[#This Row],[Rank]]="Cancelled",1,IF(Table1[[#This Row],[Rank]]&gt;64,0,IF(L525=0,VLOOKUP(C525,'Ranking Values'!A:C,2,FALSE),VLOOKUP(C525,'Ranking Values'!A:C,3,FALSE))))</f>
        <v>26</v>
      </c>
      <c r="P525" s="17">
        <f>IF(OR(Table1[[#This Row],[Rank]]="Cancelled",Table1[[#This Row],[Rank]]&gt;64),1,VLOOKUP(Table1[[#This Row],[GenderCount]],'Ranking Values'!E:F,2,FALSE))</f>
        <v>0.2</v>
      </c>
      <c r="Q525" s="18">
        <f>Table1[[#This Row],[Ranking.Points]]*Table1[[#This Row],[Mulitplier]]*Table1[[#This Row],[NI.Mult]]</f>
        <v>5.2</v>
      </c>
    </row>
    <row r="526" spans="1:17" x14ac:dyDescent="0.25">
      <c r="A526" s="9" t="s">
        <v>228</v>
      </c>
      <c r="B526" s="9" t="s">
        <v>48</v>
      </c>
      <c r="C526" s="3">
        <v>3</v>
      </c>
      <c r="D526" s="12">
        <f>COUNTIFS(E:E,Table1[[#This Row],[EventDate]],G:G,Table1[[#This Row],[EventName]],H:H,Table1[[#This Row],[Category]],I:I,Table1[[#This Row],[Weapon]],J:J,Table1[[#This Row],[Gender]])</f>
        <v>4</v>
      </c>
      <c r="E526" s="22">
        <v>44507</v>
      </c>
      <c r="F526" s="23" t="s">
        <v>385</v>
      </c>
      <c r="G526" s="10" t="s">
        <v>392</v>
      </c>
      <c r="H526" s="19" t="s">
        <v>291</v>
      </c>
      <c r="I526" s="19" t="s">
        <v>288</v>
      </c>
      <c r="J526" s="14" t="s">
        <v>317</v>
      </c>
      <c r="K526" s="24" t="str">
        <f>VLOOKUP(Table1[[#This Row],[LastName]]&amp;"."&amp;Table1[[#This Row],[FirstName]],Fencers!C:G,4,FALSE)</f>
        <v>AHFC</v>
      </c>
      <c r="L526" s="25">
        <v>1</v>
      </c>
      <c r="M526" s="20">
        <f>COUNTIFS(A:A,Table1[[#This Row],[LastName]],B:B,Table1[[#This Row],[FirstName]],F:F,"S",H:H,Table1[[#This Row],[Category]],I:I,Table1[[#This Row],[Weapon]])</f>
        <v>1</v>
      </c>
      <c r="N526" s="2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26" s="17">
        <f>IF(Table1[[#This Row],[Rank]]="Cancelled",1,IF(Table1[[#This Row],[Rank]]&gt;64,0,IF(L526=0,VLOOKUP(C526,'Ranking Values'!A:C,2,FALSE),VLOOKUP(C526,'Ranking Values'!A:C,3,FALSE))))</f>
        <v>20</v>
      </c>
      <c r="P526" s="17">
        <f>IF(OR(Table1[[#This Row],[Rank]]="Cancelled",Table1[[#This Row],[Rank]]&gt;64),1,VLOOKUP(Table1[[#This Row],[GenderCount]],'Ranking Values'!E:F,2,FALSE))</f>
        <v>0.8</v>
      </c>
      <c r="Q526" s="18">
        <f>Table1[[#This Row],[Ranking.Points]]*Table1[[#This Row],[Mulitplier]]*Table1[[#This Row],[NI.Mult]]</f>
        <v>16</v>
      </c>
    </row>
    <row r="527" spans="1:17" x14ac:dyDescent="0.25">
      <c r="A527" s="9" t="s">
        <v>442</v>
      </c>
      <c r="B527" s="9" t="s">
        <v>441</v>
      </c>
      <c r="C527" s="3">
        <v>3</v>
      </c>
      <c r="D527" s="12">
        <f>COUNTIFS(E:E,Table1[[#This Row],[EventDate]],G:G,Table1[[#This Row],[EventName]],H:H,Table1[[#This Row],[Category]],I:I,Table1[[#This Row],[Weapon]],J:J,Table1[[#This Row],[Gender]])</f>
        <v>4</v>
      </c>
      <c r="E527" s="22">
        <v>44507</v>
      </c>
      <c r="F527" s="23" t="s">
        <v>385</v>
      </c>
      <c r="G527" s="10" t="s">
        <v>392</v>
      </c>
      <c r="H527" s="19" t="s">
        <v>291</v>
      </c>
      <c r="I527" s="19" t="s">
        <v>288</v>
      </c>
      <c r="J527" s="14" t="s">
        <v>317</v>
      </c>
      <c r="K527" s="24" t="str">
        <f>VLOOKUP(Table1[[#This Row],[LastName]]&amp;"."&amp;Table1[[#This Row],[FirstName]],Fencers!C:G,4,FALSE)</f>
        <v>AHFC</v>
      </c>
      <c r="L527" s="25">
        <v>1</v>
      </c>
      <c r="M527" s="20">
        <f>COUNTIFS(A:A,Table1[[#This Row],[LastName]],B:B,Table1[[#This Row],[FirstName]],F:F,"S",H:H,Table1[[#This Row],[Category]],I:I,Table1[[#This Row],[Weapon]])</f>
        <v>1</v>
      </c>
      <c r="N527" s="2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27" s="17">
        <f>IF(Table1[[#This Row],[Rank]]="Cancelled",1,IF(Table1[[#This Row],[Rank]]&gt;64,0,IF(L527=0,VLOOKUP(C527,'Ranking Values'!A:C,2,FALSE),VLOOKUP(C527,'Ranking Values'!A:C,3,FALSE))))</f>
        <v>20</v>
      </c>
      <c r="P527" s="17">
        <f>IF(OR(Table1[[#This Row],[Rank]]="Cancelled",Table1[[#This Row],[Rank]]&gt;64),1,VLOOKUP(Table1[[#This Row],[GenderCount]],'Ranking Values'!E:F,2,FALSE))</f>
        <v>0.8</v>
      </c>
      <c r="Q527" s="18">
        <f>Table1[[#This Row],[Ranking.Points]]*Table1[[#This Row],[Mulitplier]]*Table1[[#This Row],[NI.Mult]]</f>
        <v>16</v>
      </c>
    </row>
    <row r="528" spans="1:17" x14ac:dyDescent="0.25">
      <c r="A528" s="9" t="s">
        <v>443</v>
      </c>
      <c r="B528" s="9" t="s">
        <v>80</v>
      </c>
      <c r="C528" s="3">
        <v>5</v>
      </c>
      <c r="D528" s="12">
        <f>COUNTIFS(E:E,Table1[[#This Row],[EventDate]],G:G,Table1[[#This Row],[EventName]],H:H,Table1[[#This Row],[Category]],I:I,Table1[[#This Row],[Weapon]],J:J,Table1[[#This Row],[Gender]])</f>
        <v>4</v>
      </c>
      <c r="E528" s="22">
        <v>44507</v>
      </c>
      <c r="F528" s="23" t="s">
        <v>385</v>
      </c>
      <c r="G528" s="10" t="s">
        <v>392</v>
      </c>
      <c r="H528" s="19" t="s">
        <v>291</v>
      </c>
      <c r="I528" s="19" t="s">
        <v>288</v>
      </c>
      <c r="J528" s="14" t="s">
        <v>317</v>
      </c>
      <c r="K528" s="24" t="str">
        <f>VLOOKUP(Table1[[#This Row],[LastName]]&amp;"."&amp;Table1[[#This Row],[FirstName]],Fencers!C:G,4,FALSE)</f>
        <v>AHFC</v>
      </c>
      <c r="L528" s="25">
        <v>1</v>
      </c>
      <c r="M528" s="20">
        <f>COUNTIFS(A:A,Table1[[#This Row],[LastName]],B:B,Table1[[#This Row],[FirstName]],F:F,"S",H:H,Table1[[#This Row],[Category]],I:I,Table1[[#This Row],[Weapon]])</f>
        <v>1</v>
      </c>
      <c r="N528" s="2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28" s="17">
        <f>IF(Table1[[#This Row],[Rank]]="Cancelled",1,IF(Table1[[#This Row],[Rank]]&gt;64,0,IF(L528=0,VLOOKUP(C528,'Ranking Values'!A:C,2,FALSE),VLOOKUP(C528,'Ranking Values'!A:C,3,FALSE))))</f>
        <v>14</v>
      </c>
      <c r="P528" s="17">
        <f>IF(OR(Table1[[#This Row],[Rank]]="Cancelled",Table1[[#This Row],[Rank]]&gt;64),1,VLOOKUP(Table1[[#This Row],[GenderCount]],'Ranking Values'!E:F,2,FALSE))</f>
        <v>0.8</v>
      </c>
      <c r="Q528" s="18">
        <f>Table1[[#This Row],[Ranking.Points]]*Table1[[#This Row],[Mulitplier]]*Table1[[#This Row],[NI.Mult]]</f>
        <v>11.200000000000001</v>
      </c>
    </row>
    <row r="529" spans="1:17" x14ac:dyDescent="0.25">
      <c r="A529" s="9" t="s">
        <v>107</v>
      </c>
      <c r="B529" s="9" t="s">
        <v>144</v>
      </c>
      <c r="C529" s="3">
        <v>1</v>
      </c>
      <c r="D529" s="12">
        <f>COUNTIFS(E:E,Table1[[#This Row],[EventDate]],G:G,Table1[[#This Row],[EventName]],H:H,Table1[[#This Row],[Category]],I:I,Table1[[#This Row],[Weapon]],J:J,Table1[[#This Row],[Gender]])</f>
        <v>8</v>
      </c>
      <c r="E529" s="22">
        <v>44507</v>
      </c>
      <c r="F529" s="23" t="s">
        <v>385</v>
      </c>
      <c r="G529" s="10" t="s">
        <v>392</v>
      </c>
      <c r="H529" s="9" t="s">
        <v>287</v>
      </c>
      <c r="I529" s="9" t="s">
        <v>286</v>
      </c>
      <c r="J529" s="14" t="s">
        <v>317</v>
      </c>
      <c r="K529" s="24" t="str">
        <f>VLOOKUP(Table1[[#This Row],[LastName]]&amp;"."&amp;Table1[[#This Row],[FirstName]],Fencers!C:G,4,FALSE)</f>
        <v>ASC</v>
      </c>
      <c r="L529" s="25">
        <v>1</v>
      </c>
      <c r="M529" s="20">
        <f>COUNTIFS(A:A,Table1[[#This Row],[LastName]],B:B,Table1[[#This Row],[FirstName]],F:F,"S",H:H,Table1[[#This Row],[Category]],I:I,Table1[[#This Row],[Weapon]])</f>
        <v>3</v>
      </c>
      <c r="N529" s="2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29" s="17">
        <f>IF(Table1[[#This Row],[Rank]]="Cancelled",1,IF(Table1[[#This Row],[Rank]]&gt;64,0,IF(L529=0,VLOOKUP(C529,'Ranking Values'!A:C,2,FALSE),VLOOKUP(C529,'Ranking Values'!A:C,3,FALSE))))</f>
        <v>32</v>
      </c>
      <c r="P529" s="17">
        <f>IF(OR(Table1[[#This Row],[Rank]]="Cancelled",Table1[[#This Row],[Rank]]&gt;64),1,VLOOKUP(Table1[[#This Row],[GenderCount]],'Ranking Values'!E:F,2,FALSE))</f>
        <v>1</v>
      </c>
      <c r="Q529" s="18">
        <f>Table1[[#This Row],[Ranking.Points]]*Table1[[#This Row],[Mulitplier]]*Table1[[#This Row],[NI.Mult]]</f>
        <v>32</v>
      </c>
    </row>
    <row r="530" spans="1:17" x14ac:dyDescent="0.25">
      <c r="A530" s="9" t="s">
        <v>280</v>
      </c>
      <c r="B530" s="9" t="s">
        <v>281</v>
      </c>
      <c r="C530" s="3">
        <v>2</v>
      </c>
      <c r="D530" s="12">
        <f>COUNTIFS(E:E,Table1[[#This Row],[EventDate]],G:G,Table1[[#This Row],[EventName]],H:H,Table1[[#This Row],[Category]],I:I,Table1[[#This Row],[Weapon]],J:J,Table1[[#This Row],[Gender]])</f>
        <v>8</v>
      </c>
      <c r="E530" s="22">
        <v>44507</v>
      </c>
      <c r="F530" s="23" t="s">
        <v>385</v>
      </c>
      <c r="G530" s="10" t="s">
        <v>392</v>
      </c>
      <c r="H530" s="9" t="s">
        <v>287</v>
      </c>
      <c r="I530" s="9" t="s">
        <v>286</v>
      </c>
      <c r="J530" s="14" t="s">
        <v>317</v>
      </c>
      <c r="K530" s="24" t="str">
        <f>VLOOKUP(Table1[[#This Row],[LastName]]&amp;"."&amp;Table1[[#This Row],[FirstName]],Fencers!C:G,4,FALSE)</f>
        <v>ASC</v>
      </c>
      <c r="L530" s="25">
        <v>1</v>
      </c>
      <c r="M530" s="20">
        <f>COUNTIFS(A:A,Table1[[#This Row],[LastName]],B:B,Table1[[#This Row],[FirstName]],F:F,"S",H:H,Table1[[#This Row],[Category]],I:I,Table1[[#This Row],[Weapon]])</f>
        <v>1</v>
      </c>
      <c r="N530" s="2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30" s="17">
        <f>IF(Table1[[#This Row],[Rank]]="Cancelled",1,IF(Table1[[#This Row],[Rank]]&gt;64,0,IF(L530=0,VLOOKUP(C530,'Ranking Values'!A:C,2,FALSE),VLOOKUP(C530,'Ranking Values'!A:C,3,FALSE))))</f>
        <v>26</v>
      </c>
      <c r="P530" s="17">
        <f>IF(OR(Table1[[#This Row],[Rank]]="Cancelled",Table1[[#This Row],[Rank]]&gt;64),1,VLOOKUP(Table1[[#This Row],[GenderCount]],'Ranking Values'!E:F,2,FALSE))</f>
        <v>1</v>
      </c>
      <c r="Q530" s="18">
        <f>Table1[[#This Row],[Ranking.Points]]*Table1[[#This Row],[Mulitplier]]*Table1[[#This Row],[NI.Mult]]</f>
        <v>26</v>
      </c>
    </row>
    <row r="531" spans="1:17" x14ac:dyDescent="0.25">
      <c r="A531" s="9" t="s">
        <v>23</v>
      </c>
      <c r="B531" s="9" t="s">
        <v>325</v>
      </c>
      <c r="C531" s="3">
        <v>3</v>
      </c>
      <c r="D531" s="12">
        <f>COUNTIFS(E:E,Table1[[#This Row],[EventDate]],G:G,Table1[[#This Row],[EventName]],H:H,Table1[[#This Row],[Category]],I:I,Table1[[#This Row],[Weapon]],J:J,Table1[[#This Row],[Gender]])</f>
        <v>8</v>
      </c>
      <c r="E531" s="22">
        <v>44507</v>
      </c>
      <c r="F531" s="23" t="s">
        <v>385</v>
      </c>
      <c r="G531" s="10" t="s">
        <v>392</v>
      </c>
      <c r="H531" s="9" t="s">
        <v>287</v>
      </c>
      <c r="I531" s="9" t="s">
        <v>286</v>
      </c>
      <c r="J531" s="14" t="s">
        <v>317</v>
      </c>
      <c r="K531" s="24" t="str">
        <f>VLOOKUP(Table1[[#This Row],[LastName]]&amp;"."&amp;Table1[[#This Row],[FirstName]],Fencers!C:G,4,FALSE)</f>
        <v>CSFC</v>
      </c>
      <c r="L531" s="25">
        <v>1</v>
      </c>
      <c r="M531" s="20">
        <f>COUNTIFS(A:A,Table1[[#This Row],[LastName]],B:B,Table1[[#This Row],[FirstName]],F:F,"S",H:H,Table1[[#This Row],[Category]],I:I,Table1[[#This Row],[Weapon]])</f>
        <v>1</v>
      </c>
      <c r="N531" s="2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31" s="17">
        <f>IF(Table1[[#This Row],[Rank]]="Cancelled",1,IF(Table1[[#This Row],[Rank]]&gt;64,0,IF(L531=0,VLOOKUP(C531,'Ranking Values'!A:C,2,FALSE),VLOOKUP(C531,'Ranking Values'!A:C,3,FALSE))))</f>
        <v>20</v>
      </c>
      <c r="P531" s="17">
        <f>IF(OR(Table1[[#This Row],[Rank]]="Cancelled",Table1[[#This Row],[Rank]]&gt;64),1,VLOOKUP(Table1[[#This Row],[GenderCount]],'Ranking Values'!E:F,2,FALSE))</f>
        <v>1</v>
      </c>
      <c r="Q531" s="18">
        <f>Table1[[#This Row],[Ranking.Points]]*Table1[[#This Row],[Mulitplier]]*Table1[[#This Row],[NI.Mult]]</f>
        <v>20</v>
      </c>
    </row>
    <row r="532" spans="1:17" x14ac:dyDescent="0.25">
      <c r="A532" s="9" t="s">
        <v>295</v>
      </c>
      <c r="B532" s="9" t="s">
        <v>53</v>
      </c>
      <c r="C532" s="3">
        <v>3</v>
      </c>
      <c r="D532" s="12">
        <f>COUNTIFS(E:E,Table1[[#This Row],[EventDate]],G:G,Table1[[#This Row],[EventName]],H:H,Table1[[#This Row],[Category]],I:I,Table1[[#This Row],[Weapon]],J:J,Table1[[#This Row],[Gender]])</f>
        <v>8</v>
      </c>
      <c r="E532" s="22">
        <v>44507</v>
      </c>
      <c r="F532" s="23" t="s">
        <v>385</v>
      </c>
      <c r="G532" s="10" t="s">
        <v>392</v>
      </c>
      <c r="H532" s="9" t="s">
        <v>287</v>
      </c>
      <c r="I532" s="9" t="s">
        <v>286</v>
      </c>
      <c r="J532" s="14" t="s">
        <v>317</v>
      </c>
      <c r="K532" s="24" t="str">
        <f>VLOOKUP(Table1[[#This Row],[LastName]]&amp;"."&amp;Table1[[#This Row],[FirstName]],Fencers!C:G,4,FALSE)</f>
        <v>ASC</v>
      </c>
      <c r="L532" s="25">
        <v>1</v>
      </c>
      <c r="M532" s="20">
        <f>COUNTIFS(A:A,Table1[[#This Row],[LastName]],B:B,Table1[[#This Row],[FirstName]],F:F,"S",H:H,Table1[[#This Row],[Category]],I:I,Table1[[#This Row],[Weapon]])</f>
        <v>2</v>
      </c>
      <c r="N532" s="2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32" s="17">
        <f>IF(Table1[[#This Row],[Rank]]="Cancelled",1,IF(Table1[[#This Row],[Rank]]&gt;64,0,IF(L532=0,VLOOKUP(C532,'Ranking Values'!A:C,2,FALSE),VLOOKUP(C532,'Ranking Values'!A:C,3,FALSE))))</f>
        <v>20</v>
      </c>
      <c r="P532" s="17">
        <f>IF(OR(Table1[[#This Row],[Rank]]="Cancelled",Table1[[#This Row],[Rank]]&gt;64),1,VLOOKUP(Table1[[#This Row],[GenderCount]],'Ranking Values'!E:F,2,FALSE))</f>
        <v>1</v>
      </c>
      <c r="Q532" s="18">
        <f>Table1[[#This Row],[Ranking.Points]]*Table1[[#This Row],[Mulitplier]]*Table1[[#This Row],[NI.Mult]]</f>
        <v>20</v>
      </c>
    </row>
    <row r="533" spans="1:17" x14ac:dyDescent="0.25">
      <c r="A533" s="9" t="s">
        <v>337</v>
      </c>
      <c r="B533" s="9" t="s">
        <v>140</v>
      </c>
      <c r="C533" s="3">
        <v>5</v>
      </c>
      <c r="D533" s="12">
        <f>COUNTIFS(E:E,Table1[[#This Row],[EventDate]],G:G,Table1[[#This Row],[EventName]],H:H,Table1[[#This Row],[Category]],I:I,Table1[[#This Row],[Weapon]],J:J,Table1[[#This Row],[Gender]])</f>
        <v>8</v>
      </c>
      <c r="E533" s="22">
        <v>44507</v>
      </c>
      <c r="F533" s="23" t="s">
        <v>385</v>
      </c>
      <c r="G533" s="10" t="s">
        <v>392</v>
      </c>
      <c r="H533" s="9" t="s">
        <v>287</v>
      </c>
      <c r="I533" s="9" t="s">
        <v>286</v>
      </c>
      <c r="J533" s="14" t="s">
        <v>317</v>
      </c>
      <c r="K533" s="24" t="str">
        <f>VLOOKUP(Table1[[#This Row],[LastName]]&amp;"."&amp;Table1[[#This Row],[FirstName]],Fencers!C:G,4,FALSE)</f>
        <v>ASC</v>
      </c>
      <c r="L533" s="25">
        <v>1</v>
      </c>
      <c r="M533" s="20">
        <f>COUNTIFS(A:A,Table1[[#This Row],[LastName]],B:B,Table1[[#This Row],[FirstName]],F:F,"S",H:H,Table1[[#This Row],[Category]],I:I,Table1[[#This Row],[Weapon]])</f>
        <v>1</v>
      </c>
      <c r="N533" s="2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33" s="17">
        <f>IF(Table1[[#This Row],[Rank]]="Cancelled",1,IF(Table1[[#This Row],[Rank]]&gt;64,0,IF(L533=0,VLOOKUP(C533,'Ranking Values'!A:C,2,FALSE),VLOOKUP(C533,'Ranking Values'!A:C,3,FALSE))))</f>
        <v>14</v>
      </c>
      <c r="P533" s="17">
        <f>IF(OR(Table1[[#This Row],[Rank]]="Cancelled",Table1[[#This Row],[Rank]]&gt;64),1,VLOOKUP(Table1[[#This Row],[GenderCount]],'Ranking Values'!E:F,2,FALSE))</f>
        <v>1</v>
      </c>
      <c r="Q533" s="18">
        <f>Table1[[#This Row],[Ranking.Points]]*Table1[[#This Row],[Mulitplier]]*Table1[[#This Row],[NI.Mult]]</f>
        <v>14</v>
      </c>
    </row>
    <row r="534" spans="1:17" x14ac:dyDescent="0.25">
      <c r="A534" s="9" t="s">
        <v>358</v>
      </c>
      <c r="B534" s="9" t="s">
        <v>359</v>
      </c>
      <c r="C534" s="3">
        <v>6</v>
      </c>
      <c r="D534" s="12">
        <f>COUNTIFS(E:E,Table1[[#This Row],[EventDate]],G:G,Table1[[#This Row],[EventName]],H:H,Table1[[#This Row],[Category]],I:I,Table1[[#This Row],[Weapon]],J:J,Table1[[#This Row],[Gender]])</f>
        <v>8</v>
      </c>
      <c r="E534" s="22">
        <v>44507</v>
      </c>
      <c r="F534" s="23" t="s">
        <v>385</v>
      </c>
      <c r="G534" s="10" t="s">
        <v>392</v>
      </c>
      <c r="H534" s="9" t="s">
        <v>287</v>
      </c>
      <c r="I534" s="9" t="s">
        <v>286</v>
      </c>
      <c r="J534" s="14" t="s">
        <v>317</v>
      </c>
      <c r="K534" s="24" t="str">
        <f>VLOOKUP(Table1[[#This Row],[LastName]]&amp;"."&amp;Table1[[#This Row],[FirstName]],Fencers!C:G,4,FALSE)</f>
        <v>ASC</v>
      </c>
      <c r="L534" s="25">
        <v>1</v>
      </c>
      <c r="M534" s="20">
        <f>COUNTIFS(A:A,Table1[[#This Row],[LastName]],B:B,Table1[[#This Row],[FirstName]],F:F,"S",H:H,Table1[[#This Row],[Category]],I:I,Table1[[#This Row],[Weapon]])</f>
        <v>2</v>
      </c>
      <c r="N534" s="2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34" s="17">
        <f>IF(Table1[[#This Row],[Rank]]="Cancelled",1,IF(Table1[[#This Row],[Rank]]&gt;64,0,IF(L534=0,VLOOKUP(C534,'Ranking Values'!A:C,2,FALSE),VLOOKUP(C534,'Ranking Values'!A:C,3,FALSE))))</f>
        <v>14</v>
      </c>
      <c r="P534" s="17">
        <f>IF(OR(Table1[[#This Row],[Rank]]="Cancelled",Table1[[#This Row],[Rank]]&gt;64),1,VLOOKUP(Table1[[#This Row],[GenderCount]],'Ranking Values'!E:F,2,FALSE))</f>
        <v>1</v>
      </c>
      <c r="Q534" s="18">
        <f>Table1[[#This Row],[Ranking.Points]]*Table1[[#This Row],[Mulitplier]]*Table1[[#This Row],[NI.Mult]]</f>
        <v>14</v>
      </c>
    </row>
    <row r="535" spans="1:17" x14ac:dyDescent="0.25">
      <c r="A535" s="9" t="s">
        <v>374</v>
      </c>
      <c r="B535" s="9" t="s">
        <v>139</v>
      </c>
      <c r="C535" s="3">
        <v>7</v>
      </c>
      <c r="D535" s="12">
        <f>COUNTIFS(E:E,Table1[[#This Row],[EventDate]],G:G,Table1[[#This Row],[EventName]],H:H,Table1[[#This Row],[Category]],I:I,Table1[[#This Row],[Weapon]],J:J,Table1[[#This Row],[Gender]])</f>
        <v>8</v>
      </c>
      <c r="E535" s="22">
        <v>44507</v>
      </c>
      <c r="F535" s="23" t="s">
        <v>385</v>
      </c>
      <c r="G535" s="10" t="s">
        <v>392</v>
      </c>
      <c r="H535" s="9" t="s">
        <v>287</v>
      </c>
      <c r="I535" s="9" t="s">
        <v>286</v>
      </c>
      <c r="J535" s="14" t="s">
        <v>317</v>
      </c>
      <c r="K535" s="24" t="str">
        <f>VLOOKUP(Table1[[#This Row],[LastName]]&amp;"."&amp;Table1[[#This Row],[FirstName]],Fencers!C:G,4,FALSE)</f>
        <v>CSFC</v>
      </c>
      <c r="L535" s="25">
        <v>1</v>
      </c>
      <c r="M535" s="20">
        <f>COUNTIFS(A:A,Table1[[#This Row],[LastName]],B:B,Table1[[#This Row],[FirstName]],F:F,"S",H:H,Table1[[#This Row],[Category]],I:I,Table1[[#This Row],[Weapon]])</f>
        <v>2</v>
      </c>
      <c r="N535" s="2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35" s="17">
        <f>IF(Table1[[#This Row],[Rank]]="Cancelled",1,IF(Table1[[#This Row],[Rank]]&gt;64,0,IF(L535=0,VLOOKUP(C535,'Ranking Values'!A:C,2,FALSE),VLOOKUP(C535,'Ranking Values'!A:C,3,FALSE))))</f>
        <v>14</v>
      </c>
      <c r="P535" s="17">
        <f>IF(OR(Table1[[#This Row],[Rank]]="Cancelled",Table1[[#This Row],[Rank]]&gt;64),1,VLOOKUP(Table1[[#This Row],[GenderCount]],'Ranking Values'!E:F,2,FALSE))</f>
        <v>1</v>
      </c>
      <c r="Q535" s="18">
        <f>Table1[[#This Row],[Ranking.Points]]*Table1[[#This Row],[Mulitplier]]*Table1[[#This Row],[NI.Mult]]</f>
        <v>14</v>
      </c>
    </row>
    <row r="536" spans="1:17" x14ac:dyDescent="0.25">
      <c r="A536" s="9" t="s">
        <v>337</v>
      </c>
      <c r="B536" s="9" t="s">
        <v>338</v>
      </c>
      <c r="C536" s="3">
        <v>8</v>
      </c>
      <c r="D536" s="12">
        <f>COUNTIFS(E:E,Table1[[#This Row],[EventDate]],G:G,Table1[[#This Row],[EventName]],H:H,Table1[[#This Row],[Category]],I:I,Table1[[#This Row],[Weapon]],J:J,Table1[[#This Row],[Gender]])</f>
        <v>8</v>
      </c>
      <c r="E536" s="22">
        <v>44507</v>
      </c>
      <c r="F536" s="23" t="s">
        <v>385</v>
      </c>
      <c r="G536" s="10" t="s">
        <v>392</v>
      </c>
      <c r="H536" s="9" t="s">
        <v>287</v>
      </c>
      <c r="I536" s="9" t="s">
        <v>286</v>
      </c>
      <c r="J536" s="14" t="s">
        <v>317</v>
      </c>
      <c r="K536" s="24" t="str">
        <f>VLOOKUP(Table1[[#This Row],[LastName]]&amp;"."&amp;Table1[[#This Row],[FirstName]],Fencers!C:G,4,FALSE)</f>
        <v>ASC</v>
      </c>
      <c r="L536" s="25">
        <v>1</v>
      </c>
      <c r="M536" s="20">
        <f>COUNTIFS(A:A,Table1[[#This Row],[LastName]],B:B,Table1[[#This Row],[FirstName]],F:F,"S",H:H,Table1[[#This Row],[Category]],I:I,Table1[[#This Row],[Weapon]])</f>
        <v>1</v>
      </c>
      <c r="N536" s="2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36" s="17">
        <f>IF(Table1[[#This Row],[Rank]]="Cancelled",1,IF(Table1[[#This Row],[Rank]]&gt;64,0,IF(L536=0,VLOOKUP(C536,'Ranking Values'!A:C,2,FALSE),VLOOKUP(C536,'Ranking Values'!A:C,3,FALSE))))</f>
        <v>14</v>
      </c>
      <c r="P536" s="17">
        <f>IF(OR(Table1[[#This Row],[Rank]]="Cancelled",Table1[[#This Row],[Rank]]&gt;64),1,VLOOKUP(Table1[[#This Row],[GenderCount]],'Ranking Values'!E:F,2,FALSE))</f>
        <v>1</v>
      </c>
      <c r="Q536" s="18">
        <f>Table1[[#This Row],[Ranking.Points]]*Table1[[#This Row],[Mulitplier]]*Table1[[#This Row],[NI.Mult]]</f>
        <v>14</v>
      </c>
    </row>
    <row r="537" spans="1:17" x14ac:dyDescent="0.25">
      <c r="A537" s="9" t="s">
        <v>421</v>
      </c>
      <c r="B537" s="9" t="s">
        <v>422</v>
      </c>
      <c r="C537" s="3">
        <v>1</v>
      </c>
      <c r="D537" s="12">
        <f>COUNTIFS(E:E,Table1[[#This Row],[EventDate]],G:G,Table1[[#This Row],[EventName]],H:H,Table1[[#This Row],[Category]],I:I,Table1[[#This Row],[Weapon]],J:J,Table1[[#This Row],[Gender]])</f>
        <v>4</v>
      </c>
      <c r="E537" s="22">
        <v>44507</v>
      </c>
      <c r="F537" s="23" t="s">
        <v>385</v>
      </c>
      <c r="G537" s="10" t="s">
        <v>392</v>
      </c>
      <c r="H537" s="9" t="s">
        <v>287</v>
      </c>
      <c r="I537" s="9" t="s">
        <v>286</v>
      </c>
      <c r="J537" s="14" t="s">
        <v>316</v>
      </c>
      <c r="K537" s="24" t="str">
        <f>VLOOKUP(Table1[[#This Row],[LastName]]&amp;"."&amp;Table1[[#This Row],[FirstName]],Fencers!C:G,4,FALSE)</f>
        <v>ASC</v>
      </c>
      <c r="L537" s="25">
        <v>1</v>
      </c>
      <c r="M537" s="20">
        <f>COUNTIFS(A:A,Table1[[#This Row],[LastName]],B:B,Table1[[#This Row],[FirstName]],F:F,"S",H:H,Table1[[#This Row],[Category]],I:I,Table1[[#This Row],[Weapon]])</f>
        <v>1</v>
      </c>
      <c r="N537" s="2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37" s="17">
        <f>IF(Table1[[#This Row],[Rank]]="Cancelled",1,IF(Table1[[#This Row],[Rank]]&gt;64,0,IF(L537=0,VLOOKUP(C537,'Ranking Values'!A:C,2,FALSE),VLOOKUP(C537,'Ranking Values'!A:C,3,FALSE))))</f>
        <v>32</v>
      </c>
      <c r="P537" s="17">
        <f>IF(OR(Table1[[#This Row],[Rank]]="Cancelled",Table1[[#This Row],[Rank]]&gt;64),1,VLOOKUP(Table1[[#This Row],[GenderCount]],'Ranking Values'!E:F,2,FALSE))</f>
        <v>0.8</v>
      </c>
      <c r="Q537" s="18">
        <f>Table1[[#This Row],[Ranking.Points]]*Table1[[#This Row],[Mulitplier]]*Table1[[#This Row],[NI.Mult]]</f>
        <v>25.6</v>
      </c>
    </row>
    <row r="538" spans="1:17" x14ac:dyDescent="0.25">
      <c r="A538" s="9" t="s">
        <v>125</v>
      </c>
      <c r="B538" s="9" t="s">
        <v>138</v>
      </c>
      <c r="C538" s="3">
        <v>2</v>
      </c>
      <c r="D538" s="12">
        <f>COUNTIFS(E:E,Table1[[#This Row],[EventDate]],G:G,Table1[[#This Row],[EventName]],H:H,Table1[[#This Row],[Category]],I:I,Table1[[#This Row],[Weapon]],J:J,Table1[[#This Row],[Gender]])</f>
        <v>4</v>
      </c>
      <c r="E538" s="22">
        <v>44507</v>
      </c>
      <c r="F538" s="23" t="s">
        <v>385</v>
      </c>
      <c r="G538" s="10" t="s">
        <v>392</v>
      </c>
      <c r="H538" s="9" t="s">
        <v>287</v>
      </c>
      <c r="I538" s="9" t="s">
        <v>286</v>
      </c>
      <c r="J538" s="14" t="s">
        <v>316</v>
      </c>
      <c r="K538" s="24" t="str">
        <f>VLOOKUP(Table1[[#This Row],[LastName]]&amp;"."&amp;Table1[[#This Row],[FirstName]],Fencers!C:G,4,FALSE)</f>
        <v>ASC</v>
      </c>
      <c r="L538" s="25">
        <v>1</v>
      </c>
      <c r="M538" s="20">
        <f>COUNTIFS(A:A,Table1[[#This Row],[LastName]],B:B,Table1[[#This Row],[FirstName]],F:F,"S",H:H,Table1[[#This Row],[Category]],I:I,Table1[[#This Row],[Weapon]])</f>
        <v>2</v>
      </c>
      <c r="N538" s="2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38" s="17">
        <f>IF(Table1[[#This Row],[Rank]]="Cancelled",1,IF(Table1[[#This Row],[Rank]]&gt;64,0,IF(L538=0,VLOOKUP(C538,'Ranking Values'!A:C,2,FALSE),VLOOKUP(C538,'Ranking Values'!A:C,3,FALSE))))</f>
        <v>26</v>
      </c>
      <c r="P538" s="17">
        <f>IF(OR(Table1[[#This Row],[Rank]]="Cancelled",Table1[[#This Row],[Rank]]&gt;64),1,VLOOKUP(Table1[[#This Row],[GenderCount]],'Ranking Values'!E:F,2,FALSE))</f>
        <v>0.8</v>
      </c>
      <c r="Q538" s="18">
        <f>Table1[[#This Row],[Ranking.Points]]*Table1[[#This Row],[Mulitplier]]*Table1[[#This Row],[NI.Mult]]</f>
        <v>20.8</v>
      </c>
    </row>
    <row r="539" spans="1:17" x14ac:dyDescent="0.25">
      <c r="A539" s="9" t="s">
        <v>148</v>
      </c>
      <c r="B539" s="9" t="s">
        <v>154</v>
      </c>
      <c r="C539" s="3">
        <v>3</v>
      </c>
      <c r="D539" s="12">
        <f>COUNTIFS(E:E,Table1[[#This Row],[EventDate]],G:G,Table1[[#This Row],[EventName]],H:H,Table1[[#This Row],[Category]],I:I,Table1[[#This Row],[Weapon]],J:J,Table1[[#This Row],[Gender]])</f>
        <v>4</v>
      </c>
      <c r="E539" s="22">
        <v>44507</v>
      </c>
      <c r="F539" s="23" t="s">
        <v>385</v>
      </c>
      <c r="G539" s="10" t="s">
        <v>392</v>
      </c>
      <c r="H539" s="9" t="s">
        <v>287</v>
      </c>
      <c r="I539" s="9" t="s">
        <v>286</v>
      </c>
      <c r="J539" s="14" t="s">
        <v>316</v>
      </c>
      <c r="K539" s="24" t="str">
        <f>VLOOKUP(Table1[[#This Row],[LastName]]&amp;"."&amp;Table1[[#This Row],[FirstName]],Fencers!C:G,4,FALSE)</f>
        <v>ASC</v>
      </c>
      <c r="L539" s="25">
        <v>1</v>
      </c>
      <c r="M539" s="20">
        <f>COUNTIFS(A:A,Table1[[#This Row],[LastName]],B:B,Table1[[#This Row],[FirstName]],F:F,"S",H:H,Table1[[#This Row],[Category]],I:I,Table1[[#This Row],[Weapon]])</f>
        <v>2</v>
      </c>
      <c r="N539" s="2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39" s="17">
        <f>IF(Table1[[#This Row],[Rank]]="Cancelled",1,IF(Table1[[#This Row],[Rank]]&gt;64,0,IF(L539=0,VLOOKUP(C539,'Ranking Values'!A:C,2,FALSE),VLOOKUP(C539,'Ranking Values'!A:C,3,FALSE))))</f>
        <v>20</v>
      </c>
      <c r="P539" s="17">
        <f>IF(OR(Table1[[#This Row],[Rank]]="Cancelled",Table1[[#This Row],[Rank]]&gt;64),1,VLOOKUP(Table1[[#This Row],[GenderCount]],'Ranking Values'!E:F,2,FALSE))</f>
        <v>0.8</v>
      </c>
      <c r="Q539" s="18">
        <f>Table1[[#This Row],[Ranking.Points]]*Table1[[#This Row],[Mulitplier]]*Table1[[#This Row],[NI.Mult]]</f>
        <v>16</v>
      </c>
    </row>
    <row r="540" spans="1:17" x14ac:dyDescent="0.25">
      <c r="A540" s="9" t="s">
        <v>444</v>
      </c>
      <c r="B540" s="9" t="s">
        <v>269</v>
      </c>
      <c r="C540" s="3">
        <v>3</v>
      </c>
      <c r="D540" s="12">
        <f>COUNTIFS(E:E,Table1[[#This Row],[EventDate]],G:G,Table1[[#This Row],[EventName]],H:H,Table1[[#This Row],[Category]],I:I,Table1[[#This Row],[Weapon]],J:J,Table1[[#This Row],[Gender]])</f>
        <v>4</v>
      </c>
      <c r="E540" s="22">
        <v>44507</v>
      </c>
      <c r="F540" s="23" t="s">
        <v>385</v>
      </c>
      <c r="G540" s="10" t="s">
        <v>392</v>
      </c>
      <c r="H540" s="9" t="s">
        <v>287</v>
      </c>
      <c r="I540" s="9" t="s">
        <v>286</v>
      </c>
      <c r="J540" s="14" t="s">
        <v>316</v>
      </c>
      <c r="K540" s="24" t="str">
        <f>VLOOKUP(Table1[[#This Row],[LastName]]&amp;"."&amp;Table1[[#This Row],[FirstName]],Fencers!C:G,4,FALSE)</f>
        <v>ASC</v>
      </c>
      <c r="L540" s="25">
        <v>1</v>
      </c>
      <c r="M540" s="20">
        <f>COUNTIFS(A:A,Table1[[#This Row],[LastName]],B:B,Table1[[#This Row],[FirstName]],F:F,"S",H:H,Table1[[#This Row],[Category]],I:I,Table1[[#This Row],[Weapon]])</f>
        <v>1</v>
      </c>
      <c r="N540" s="2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40" s="17">
        <f>IF(Table1[[#This Row],[Rank]]="Cancelled",1,IF(Table1[[#This Row],[Rank]]&gt;64,0,IF(L540=0,VLOOKUP(C540,'Ranking Values'!A:C,2,FALSE),VLOOKUP(C540,'Ranking Values'!A:C,3,FALSE))))</f>
        <v>20</v>
      </c>
      <c r="P540" s="17">
        <f>IF(OR(Table1[[#This Row],[Rank]]="Cancelled",Table1[[#This Row],[Rank]]&gt;64),1,VLOOKUP(Table1[[#This Row],[GenderCount]],'Ranking Values'!E:F,2,FALSE))</f>
        <v>0.8</v>
      </c>
      <c r="Q540" s="18">
        <f>Table1[[#This Row],[Ranking.Points]]*Table1[[#This Row],[Mulitplier]]*Table1[[#This Row],[NI.Mult]]</f>
        <v>16</v>
      </c>
    </row>
    <row r="541" spans="1:17" x14ac:dyDescent="0.25">
      <c r="A541" s="9" t="s">
        <v>126</v>
      </c>
      <c r="B541" s="9" t="s">
        <v>139</v>
      </c>
      <c r="C541" s="3">
        <v>1</v>
      </c>
      <c r="D541" s="12">
        <f>COUNTIFS(E:E,Table1[[#This Row],[EventDate]],G:G,Table1[[#This Row],[EventName]],H:H,Table1[[#This Row],[Category]],I:I,Table1[[#This Row],[Weapon]],J:J,Table1[[#This Row],[Gender]])</f>
        <v>3</v>
      </c>
      <c r="E541" s="22">
        <v>44507</v>
      </c>
      <c r="F541" s="23" t="s">
        <v>385</v>
      </c>
      <c r="G541" s="10" t="s">
        <v>392</v>
      </c>
      <c r="H541" s="19" t="s">
        <v>285</v>
      </c>
      <c r="I541" s="19" t="s">
        <v>288</v>
      </c>
      <c r="J541" s="14" t="s">
        <v>317</v>
      </c>
      <c r="K541" s="24" t="str">
        <f>VLOOKUP(Table1[[#This Row],[LastName]]&amp;"."&amp;Table1[[#This Row],[FirstName]],Fencers!C:G,4,FALSE)</f>
        <v>ASC</v>
      </c>
      <c r="L541" s="25">
        <v>1</v>
      </c>
      <c r="M541" s="20">
        <f>COUNTIFS(A:A,Table1[[#This Row],[LastName]],B:B,Table1[[#This Row],[FirstName]],F:F,"S",H:H,Table1[[#This Row],[Category]],I:I,Table1[[#This Row],[Weapon]])</f>
        <v>2</v>
      </c>
      <c r="N541" s="2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41" s="17">
        <f>IF(Table1[[#This Row],[Rank]]="Cancelled",1,IF(Table1[[#This Row],[Rank]]&gt;64,0,IF(L541=0,VLOOKUP(C541,'Ranking Values'!A:C,2,FALSE),VLOOKUP(C541,'Ranking Values'!A:C,3,FALSE))))</f>
        <v>32</v>
      </c>
      <c r="P541" s="17">
        <f>IF(OR(Table1[[#This Row],[Rank]]="Cancelled",Table1[[#This Row],[Rank]]&gt;64),1,VLOOKUP(Table1[[#This Row],[GenderCount]],'Ranking Values'!E:F,2,FALSE))</f>
        <v>0.6</v>
      </c>
      <c r="Q541" s="18">
        <f>Table1[[#This Row],[Ranking.Points]]*Table1[[#This Row],[Mulitplier]]*Table1[[#This Row],[NI.Mult]]</f>
        <v>19.2</v>
      </c>
    </row>
    <row r="542" spans="1:17" x14ac:dyDescent="0.25">
      <c r="A542" s="9" t="s">
        <v>122</v>
      </c>
      <c r="B542" s="9" t="s">
        <v>135</v>
      </c>
      <c r="C542" s="3">
        <v>2</v>
      </c>
      <c r="D542" s="12">
        <f>COUNTIFS(E:E,Table1[[#This Row],[EventDate]],G:G,Table1[[#This Row],[EventName]],H:H,Table1[[#This Row],[Category]],I:I,Table1[[#This Row],[Weapon]],J:J,Table1[[#This Row],[Gender]])</f>
        <v>1</v>
      </c>
      <c r="E542" s="22">
        <v>44507</v>
      </c>
      <c r="F542" s="23" t="s">
        <v>385</v>
      </c>
      <c r="G542" s="10" t="s">
        <v>392</v>
      </c>
      <c r="H542" s="19" t="s">
        <v>285</v>
      </c>
      <c r="I542" s="19" t="s">
        <v>288</v>
      </c>
      <c r="J542" s="14" t="s">
        <v>316</v>
      </c>
      <c r="K542" s="24" t="str">
        <f>VLOOKUP(Table1[[#This Row],[LastName]]&amp;"."&amp;Table1[[#This Row],[FirstName]],Fencers!C:G,4,FALSE)</f>
        <v>ASC</v>
      </c>
      <c r="L542" s="25">
        <v>1</v>
      </c>
      <c r="M542" s="20">
        <f>COUNTIFS(A:A,Table1[[#This Row],[LastName]],B:B,Table1[[#This Row],[FirstName]],F:F,"S",H:H,Table1[[#This Row],[Category]],I:I,Table1[[#This Row],[Weapon]])</f>
        <v>3</v>
      </c>
      <c r="N542" s="2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42" s="17">
        <f>IF(Table1[[#This Row],[Rank]]="Cancelled",1,IF(Table1[[#This Row],[Rank]]&gt;64,0,IF(L542=0,VLOOKUP(C542,'Ranking Values'!A:C,2,FALSE),VLOOKUP(C542,'Ranking Values'!A:C,3,FALSE))))</f>
        <v>26</v>
      </c>
      <c r="P542" s="17">
        <f>IF(OR(Table1[[#This Row],[Rank]]="Cancelled",Table1[[#This Row],[Rank]]&gt;64),1,VLOOKUP(Table1[[#This Row],[GenderCount]],'Ranking Values'!E:F,2,FALSE))</f>
        <v>0.2</v>
      </c>
      <c r="Q542" s="18">
        <f>Table1[[#This Row],[Ranking.Points]]*Table1[[#This Row],[Mulitplier]]*Table1[[#This Row],[NI.Mult]]</f>
        <v>5.2</v>
      </c>
    </row>
    <row r="543" spans="1:17" x14ac:dyDescent="0.25">
      <c r="A543" s="9" t="s">
        <v>129</v>
      </c>
      <c r="B543" s="9" t="s">
        <v>82</v>
      </c>
      <c r="C543" s="3">
        <v>3</v>
      </c>
      <c r="D543" s="12">
        <f>COUNTIFS(E:E,Table1[[#This Row],[EventDate]],G:G,Table1[[#This Row],[EventName]],H:H,Table1[[#This Row],[Category]],I:I,Table1[[#This Row],[Weapon]],J:J,Table1[[#This Row],[Gender]])</f>
        <v>3</v>
      </c>
      <c r="E543" s="22">
        <v>44507</v>
      </c>
      <c r="F543" s="23" t="s">
        <v>385</v>
      </c>
      <c r="G543" s="10" t="s">
        <v>392</v>
      </c>
      <c r="H543" s="19" t="s">
        <v>285</v>
      </c>
      <c r="I543" s="19" t="s">
        <v>288</v>
      </c>
      <c r="J543" s="14" t="s">
        <v>317</v>
      </c>
      <c r="K543" s="24" t="str">
        <f>VLOOKUP(Table1[[#This Row],[LastName]]&amp;"."&amp;Table1[[#This Row],[FirstName]],Fencers!C:G,4,FALSE)</f>
        <v>ASC</v>
      </c>
      <c r="L543" s="25">
        <v>1</v>
      </c>
      <c r="M543" s="20">
        <f>COUNTIFS(A:A,Table1[[#This Row],[LastName]],B:B,Table1[[#This Row],[FirstName]],F:F,"S",H:H,Table1[[#This Row],[Category]],I:I,Table1[[#This Row],[Weapon]])</f>
        <v>1</v>
      </c>
      <c r="N543" s="2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43" s="17">
        <f>IF(Table1[[#This Row],[Rank]]="Cancelled",1,IF(Table1[[#This Row],[Rank]]&gt;64,0,IF(L543=0,VLOOKUP(C543,'Ranking Values'!A:C,2,FALSE),VLOOKUP(C543,'Ranking Values'!A:C,3,FALSE))))</f>
        <v>20</v>
      </c>
      <c r="P543" s="17">
        <f>IF(OR(Table1[[#This Row],[Rank]]="Cancelled",Table1[[#This Row],[Rank]]&gt;64),1,VLOOKUP(Table1[[#This Row],[GenderCount]],'Ranking Values'!E:F,2,FALSE))</f>
        <v>0.6</v>
      </c>
      <c r="Q543" s="18">
        <f>Table1[[#This Row],[Ranking.Points]]*Table1[[#This Row],[Mulitplier]]*Table1[[#This Row],[NI.Mult]]</f>
        <v>12</v>
      </c>
    </row>
    <row r="544" spans="1:17" x14ac:dyDescent="0.25">
      <c r="A544" s="9" t="s">
        <v>30</v>
      </c>
      <c r="B544" s="9" t="s">
        <v>89</v>
      </c>
      <c r="C544" s="3">
        <v>3</v>
      </c>
      <c r="D544" s="12">
        <f>COUNTIFS(E:E,Table1[[#This Row],[EventDate]],G:G,Table1[[#This Row],[EventName]],H:H,Table1[[#This Row],[Category]],I:I,Table1[[#This Row],[Weapon]],J:J,Table1[[#This Row],[Gender]])</f>
        <v>3</v>
      </c>
      <c r="E544" s="22">
        <v>44507</v>
      </c>
      <c r="F544" s="23" t="s">
        <v>385</v>
      </c>
      <c r="G544" s="10" t="s">
        <v>392</v>
      </c>
      <c r="H544" s="19" t="s">
        <v>285</v>
      </c>
      <c r="I544" s="19" t="s">
        <v>288</v>
      </c>
      <c r="J544" s="14" t="s">
        <v>317</v>
      </c>
      <c r="K544" s="24" t="str">
        <f>VLOOKUP(Table1[[#This Row],[LastName]]&amp;"."&amp;Table1[[#This Row],[FirstName]],Fencers!C:G,4,FALSE)</f>
        <v>AHFC</v>
      </c>
      <c r="L544" s="25">
        <v>1</v>
      </c>
      <c r="M544" s="20">
        <f>COUNTIFS(A:A,Table1[[#This Row],[LastName]],B:B,Table1[[#This Row],[FirstName]],F:F,"S",H:H,Table1[[#This Row],[Category]],I:I,Table1[[#This Row],[Weapon]])</f>
        <v>2</v>
      </c>
      <c r="N544" s="2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44" s="17">
        <f>IF(Table1[[#This Row],[Rank]]="Cancelled",1,IF(Table1[[#This Row],[Rank]]&gt;64,0,IF(L544=0,VLOOKUP(C544,'Ranking Values'!A:C,2,FALSE),VLOOKUP(C544,'Ranking Values'!A:C,3,FALSE))))</f>
        <v>20</v>
      </c>
      <c r="P544" s="17">
        <f>IF(OR(Table1[[#This Row],[Rank]]="Cancelled",Table1[[#This Row],[Rank]]&gt;64),1,VLOOKUP(Table1[[#This Row],[GenderCount]],'Ranking Values'!E:F,2,FALSE))</f>
        <v>0.6</v>
      </c>
      <c r="Q544" s="18">
        <f>Table1[[#This Row],[Ranking.Points]]*Table1[[#This Row],[Mulitplier]]*Table1[[#This Row],[NI.Mult]]</f>
        <v>12</v>
      </c>
    </row>
    <row r="545" spans="1:17" x14ac:dyDescent="0.25">
      <c r="A545" s="9" t="s">
        <v>123</v>
      </c>
      <c r="B545" s="9" t="s">
        <v>136</v>
      </c>
      <c r="C545" s="9" t="s">
        <v>17</v>
      </c>
      <c r="D545" s="12">
        <v>2</v>
      </c>
      <c r="E545" s="22">
        <v>44521</v>
      </c>
      <c r="F545" s="23" t="s">
        <v>385</v>
      </c>
      <c r="G545" s="10" t="s">
        <v>284</v>
      </c>
      <c r="H545" s="9" t="s">
        <v>306</v>
      </c>
      <c r="I545" s="9" t="s">
        <v>286</v>
      </c>
      <c r="J545" s="14" t="s">
        <v>316</v>
      </c>
      <c r="K545" s="24" t="str">
        <f>VLOOKUP(Table1[[#This Row],[LastName]]&amp;"."&amp;Table1[[#This Row],[FirstName]],Fencers!C:G,4,FALSE)</f>
        <v>CSFC</v>
      </c>
      <c r="L545" s="25">
        <v>0</v>
      </c>
      <c r="M545" s="20">
        <f>COUNTIFS(A:A,Table1[[#This Row],[LastName]],B:B,Table1[[#This Row],[FirstName]],F:F,"S",H:H,Table1[[#This Row],[Category]],I:I,Table1[[#This Row],[Weapon]])</f>
        <v>3</v>
      </c>
      <c r="N545" s="2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45" s="17">
        <f>IF(Table1[[#This Row],[Rank]]="Cancelled",1,IF(Table1[[#This Row],[Rank]]&gt;64,0,IF(L545=0,VLOOKUP(C545,'Ranking Values'!A:C,2,FALSE),VLOOKUP(C545,'Ranking Values'!A:C,3,FALSE))))</f>
        <v>1</v>
      </c>
      <c r="P545" s="17">
        <f>IF(OR(Table1[[#This Row],[Rank]]="Cancelled",Table1[[#This Row],[Rank]]&gt;64),1,VLOOKUP(Table1[[#This Row],[GenderCount]],'Ranking Values'!E:F,2,FALSE))</f>
        <v>1</v>
      </c>
      <c r="Q545" s="18">
        <f>Table1[[#This Row],[Ranking.Points]]*Table1[[#This Row],[Mulitplier]]*Table1[[#This Row],[NI.Mult]]</f>
        <v>1</v>
      </c>
    </row>
    <row r="546" spans="1:17" x14ac:dyDescent="0.25">
      <c r="A546" s="9" t="s">
        <v>375</v>
      </c>
      <c r="B546" s="9" t="s">
        <v>376</v>
      </c>
      <c r="C546" s="9" t="s">
        <v>17</v>
      </c>
      <c r="D546" s="12">
        <v>2</v>
      </c>
      <c r="E546" s="22">
        <v>44521</v>
      </c>
      <c r="F546" s="23" t="s">
        <v>385</v>
      </c>
      <c r="G546" s="10" t="s">
        <v>284</v>
      </c>
      <c r="H546" s="9" t="s">
        <v>306</v>
      </c>
      <c r="I546" s="9" t="s">
        <v>286</v>
      </c>
      <c r="J546" s="14" t="s">
        <v>316</v>
      </c>
      <c r="K546" s="24" t="str">
        <f>VLOOKUP(Table1[[#This Row],[LastName]]&amp;"."&amp;Table1[[#This Row],[FirstName]],Fencers!C:G,4,FALSE)</f>
        <v>CSFC</v>
      </c>
      <c r="L546" s="25">
        <v>0</v>
      </c>
      <c r="M546" s="20">
        <f>COUNTIFS(A:A,Table1[[#This Row],[LastName]],B:B,Table1[[#This Row],[FirstName]],F:F,"S",H:H,Table1[[#This Row],[Category]],I:I,Table1[[#This Row],[Weapon]])</f>
        <v>3</v>
      </c>
      <c r="N546" s="2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46" s="17">
        <f>IF(Table1[[#This Row],[Rank]]="Cancelled",1,IF(Table1[[#This Row],[Rank]]&gt;64,0,IF(L546=0,VLOOKUP(C546,'Ranking Values'!A:C,2,FALSE),VLOOKUP(C546,'Ranking Values'!A:C,3,FALSE))))</f>
        <v>1</v>
      </c>
      <c r="P546" s="17">
        <f>IF(OR(Table1[[#This Row],[Rank]]="Cancelled",Table1[[#This Row],[Rank]]&gt;64),1,VLOOKUP(Table1[[#This Row],[GenderCount]],'Ranking Values'!E:F,2,FALSE))</f>
        <v>1</v>
      </c>
      <c r="Q546" s="18">
        <f>Table1[[#This Row],[Ranking.Points]]*Table1[[#This Row],[Mulitplier]]*Table1[[#This Row],[NI.Mult]]</f>
        <v>1</v>
      </c>
    </row>
    <row r="547" spans="1:17" x14ac:dyDescent="0.25">
      <c r="A547" s="9" t="s">
        <v>107</v>
      </c>
      <c r="B547" s="9" t="s">
        <v>143</v>
      </c>
      <c r="C547" s="9" t="s">
        <v>17</v>
      </c>
      <c r="D547" s="12">
        <v>1</v>
      </c>
      <c r="E547" s="22">
        <v>44521</v>
      </c>
      <c r="F547" s="23" t="s">
        <v>385</v>
      </c>
      <c r="G547" s="10" t="s">
        <v>284</v>
      </c>
      <c r="H547" s="9" t="s">
        <v>306</v>
      </c>
      <c r="I547" s="9" t="s">
        <v>286</v>
      </c>
      <c r="J547" s="14" t="s">
        <v>317</v>
      </c>
      <c r="K547" s="24" t="str">
        <f>VLOOKUP(Table1[[#This Row],[LastName]]&amp;"."&amp;Table1[[#This Row],[FirstName]],Fencers!C:G,4,FALSE)</f>
        <v>ASC</v>
      </c>
      <c r="L547" s="25">
        <v>0</v>
      </c>
      <c r="M547" s="20">
        <f>COUNTIFS(A:A,Table1[[#This Row],[LastName]],B:B,Table1[[#This Row],[FirstName]],F:F,"S",H:H,Table1[[#This Row],[Category]],I:I,Table1[[#This Row],[Weapon]])</f>
        <v>4</v>
      </c>
      <c r="N547" s="2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47" s="17">
        <f>IF(Table1[[#This Row],[Rank]]="Cancelled",1,IF(Table1[[#This Row],[Rank]]&gt;64,0,IF(L547=0,VLOOKUP(C547,'Ranking Values'!A:C,2,FALSE),VLOOKUP(C547,'Ranking Values'!A:C,3,FALSE))))</f>
        <v>1</v>
      </c>
      <c r="P547" s="17">
        <f>IF(OR(Table1[[#This Row],[Rank]]="Cancelled",Table1[[#This Row],[Rank]]&gt;64),1,VLOOKUP(Table1[[#This Row],[GenderCount]],'Ranking Values'!E:F,2,FALSE))</f>
        <v>1</v>
      </c>
      <c r="Q547" s="18">
        <f>Table1[[#This Row],[Ranking.Points]]*Table1[[#This Row],[Mulitplier]]*Table1[[#This Row],[NI.Mult]]</f>
        <v>1</v>
      </c>
    </row>
    <row r="548" spans="1:17" x14ac:dyDescent="0.25">
      <c r="A548" s="9" t="s">
        <v>120</v>
      </c>
      <c r="B548" s="19" t="s">
        <v>133</v>
      </c>
      <c r="C548" s="3">
        <v>1</v>
      </c>
      <c r="D548" s="12">
        <f>COUNTIFS(E:E,Table1[[#This Row],[EventDate]],G:G,Table1[[#This Row],[EventName]],H:H,Table1[[#This Row],[Category]],I:I,Table1[[#This Row],[Weapon]],J:J,Table1[[#This Row],[Gender]])</f>
        <v>8</v>
      </c>
      <c r="E548" s="22">
        <v>44521</v>
      </c>
      <c r="F548" s="23" t="s">
        <v>385</v>
      </c>
      <c r="G548" s="10" t="s">
        <v>284</v>
      </c>
      <c r="H548" s="9" t="s">
        <v>306</v>
      </c>
      <c r="I548" s="19" t="s">
        <v>288</v>
      </c>
      <c r="J548" s="14" t="s">
        <v>317</v>
      </c>
      <c r="K548" s="24" t="str">
        <f>VLOOKUP(Table1[[#This Row],[LastName]]&amp;"."&amp;Table1[[#This Row],[FirstName]],Fencers!C:G,4,FALSE)</f>
        <v>ASC</v>
      </c>
      <c r="L548" s="25">
        <v>0</v>
      </c>
      <c r="M548" s="20">
        <f>COUNTIFS(A:A,Table1[[#This Row],[LastName]],B:B,Table1[[#This Row],[FirstName]],F:F,"S",H:H,Table1[[#This Row],[Category]],I:I,Table1[[#This Row],[Weapon]])</f>
        <v>4</v>
      </c>
      <c r="N548" s="2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48" s="17">
        <f>IF(Table1[[#This Row],[Rank]]="Cancelled",1,IF(Table1[[#This Row],[Rank]]&gt;64,0,IF(L548=0,VLOOKUP(C548,'Ranking Values'!A:C,2,FALSE),VLOOKUP(C548,'Ranking Values'!A:C,3,FALSE))))</f>
        <v>28</v>
      </c>
      <c r="P548" s="17">
        <f>IF(OR(Table1[[#This Row],[Rank]]="Cancelled",Table1[[#This Row],[Rank]]&gt;64),1,VLOOKUP(Table1[[#This Row],[GenderCount]],'Ranking Values'!E:F,2,FALSE))</f>
        <v>1</v>
      </c>
      <c r="Q548" s="18">
        <f>Table1[[#This Row],[Ranking.Points]]*Table1[[#This Row],[Mulitplier]]*Table1[[#This Row],[NI.Mult]]</f>
        <v>28</v>
      </c>
    </row>
    <row r="549" spans="1:17" x14ac:dyDescent="0.25">
      <c r="A549" s="9" t="s">
        <v>54</v>
      </c>
      <c r="B549" s="9" t="s">
        <v>55</v>
      </c>
      <c r="C549" s="3">
        <v>2</v>
      </c>
      <c r="D549" s="12">
        <f>COUNTIFS(E:E,Table1[[#This Row],[EventDate]],G:G,Table1[[#This Row],[EventName]],H:H,Table1[[#This Row],[Category]],I:I,Table1[[#This Row],[Weapon]],J:J,Table1[[#This Row],[Gender]])</f>
        <v>8</v>
      </c>
      <c r="E549" s="22">
        <v>44521</v>
      </c>
      <c r="F549" s="23" t="s">
        <v>385</v>
      </c>
      <c r="G549" s="10" t="s">
        <v>284</v>
      </c>
      <c r="H549" s="9" t="s">
        <v>306</v>
      </c>
      <c r="I549" s="19" t="s">
        <v>288</v>
      </c>
      <c r="J549" s="14" t="s">
        <v>317</v>
      </c>
      <c r="K549" s="24" t="str">
        <f>VLOOKUP(Table1[[#This Row],[LastName]]&amp;"."&amp;Table1[[#This Row],[FirstName]],Fencers!C:G,4,FALSE)</f>
        <v>ASC</v>
      </c>
      <c r="L549" s="25">
        <v>0</v>
      </c>
      <c r="M549" s="20">
        <f>COUNTIFS(A:A,Table1[[#This Row],[LastName]],B:B,Table1[[#This Row],[FirstName]],F:F,"S",H:H,Table1[[#This Row],[Category]],I:I,Table1[[#This Row],[Weapon]])</f>
        <v>1</v>
      </c>
      <c r="N549" s="2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49" s="17">
        <f>IF(Table1[[#This Row],[Rank]]="Cancelled",1,IF(Table1[[#This Row],[Rank]]&gt;64,0,IF(L549=0,VLOOKUP(C549,'Ranking Values'!A:C,2,FALSE),VLOOKUP(C549,'Ranking Values'!A:C,3,FALSE))))</f>
        <v>23</v>
      </c>
      <c r="P549" s="17">
        <f>IF(OR(Table1[[#This Row],[Rank]]="Cancelled",Table1[[#This Row],[Rank]]&gt;64),1,VLOOKUP(Table1[[#This Row],[GenderCount]],'Ranking Values'!E:F,2,FALSE))</f>
        <v>1</v>
      </c>
      <c r="Q549" s="18">
        <f>Table1[[#This Row],[Ranking.Points]]*Table1[[#This Row],[Mulitplier]]*Table1[[#This Row],[NI.Mult]]</f>
        <v>23</v>
      </c>
    </row>
    <row r="550" spans="1:17" x14ac:dyDescent="0.25">
      <c r="A550" s="9" t="s">
        <v>30</v>
      </c>
      <c r="B550" s="9" t="s">
        <v>45</v>
      </c>
      <c r="C550" s="3">
        <v>3</v>
      </c>
      <c r="D550" s="12">
        <f>COUNTIFS(E:E,Table1[[#This Row],[EventDate]],G:G,Table1[[#This Row],[EventName]],H:H,Table1[[#This Row],[Category]],I:I,Table1[[#This Row],[Weapon]],J:J,Table1[[#This Row],[Gender]])</f>
        <v>8</v>
      </c>
      <c r="E550" s="22">
        <v>44521</v>
      </c>
      <c r="F550" s="23" t="s">
        <v>385</v>
      </c>
      <c r="G550" s="10" t="s">
        <v>284</v>
      </c>
      <c r="H550" s="9" t="s">
        <v>306</v>
      </c>
      <c r="I550" s="19" t="s">
        <v>288</v>
      </c>
      <c r="J550" s="14" t="s">
        <v>317</v>
      </c>
      <c r="K550" s="24" t="str">
        <f>VLOOKUP(Table1[[#This Row],[LastName]]&amp;"."&amp;Table1[[#This Row],[FirstName]],Fencers!C:G,4,FALSE)</f>
        <v>AHFC</v>
      </c>
      <c r="L550" s="25">
        <v>0</v>
      </c>
      <c r="M550" s="20">
        <f>COUNTIFS(A:A,Table1[[#This Row],[LastName]],B:B,Table1[[#This Row],[FirstName]],F:F,"S",H:H,Table1[[#This Row],[Category]],I:I,Table1[[#This Row],[Weapon]])</f>
        <v>5</v>
      </c>
      <c r="N550" s="2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50" s="17">
        <f>IF(Table1[[#This Row],[Rank]]="Cancelled",1,IF(Table1[[#This Row],[Rank]]&gt;64,0,IF(L550=0,VLOOKUP(C550,'Ranking Values'!A:C,2,FALSE),VLOOKUP(C550,'Ranking Values'!A:C,3,FALSE))))</f>
        <v>18</v>
      </c>
      <c r="P550" s="17">
        <f>IF(OR(Table1[[#This Row],[Rank]]="Cancelled",Table1[[#This Row],[Rank]]&gt;64),1,VLOOKUP(Table1[[#This Row],[GenderCount]],'Ranking Values'!E:F,2,FALSE))</f>
        <v>1</v>
      </c>
      <c r="Q550" s="18">
        <f>Table1[[#This Row],[Ranking.Points]]*Table1[[#This Row],[Mulitplier]]*Table1[[#This Row],[NI.Mult]]</f>
        <v>18</v>
      </c>
    </row>
    <row r="551" spans="1:17" x14ac:dyDescent="0.25">
      <c r="A551" s="9" t="s">
        <v>330</v>
      </c>
      <c r="B551" s="9" t="s">
        <v>319</v>
      </c>
      <c r="C551" s="3">
        <v>3</v>
      </c>
      <c r="D551" s="12">
        <f>COUNTIFS(E:E,Table1[[#This Row],[EventDate]],G:G,Table1[[#This Row],[EventName]],H:H,Table1[[#This Row],[Category]],I:I,Table1[[#This Row],[Weapon]],J:J,Table1[[#This Row],[Gender]])</f>
        <v>8</v>
      </c>
      <c r="E551" s="22">
        <v>44521</v>
      </c>
      <c r="F551" s="23" t="s">
        <v>385</v>
      </c>
      <c r="G551" s="10" t="s">
        <v>284</v>
      </c>
      <c r="H551" s="9" t="s">
        <v>306</v>
      </c>
      <c r="I551" s="19" t="s">
        <v>288</v>
      </c>
      <c r="J551" s="14" t="s">
        <v>317</v>
      </c>
      <c r="K551" s="24" t="str">
        <f>VLOOKUP(Table1[[#This Row],[LastName]]&amp;"."&amp;Table1[[#This Row],[FirstName]],Fencers!C:G,4,FALSE)</f>
        <v>ASC</v>
      </c>
      <c r="L551" s="25">
        <v>0</v>
      </c>
      <c r="M551" s="20">
        <f>COUNTIFS(A:A,Table1[[#This Row],[LastName]],B:B,Table1[[#This Row],[FirstName]],F:F,"S",H:H,Table1[[#This Row],[Category]],I:I,Table1[[#This Row],[Weapon]])</f>
        <v>1</v>
      </c>
      <c r="N551" s="2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51" s="17">
        <f>IF(Table1[[#This Row],[Rank]]="Cancelled",1,IF(Table1[[#This Row],[Rank]]&gt;64,0,IF(L551=0,VLOOKUP(C551,'Ranking Values'!A:C,2,FALSE),VLOOKUP(C551,'Ranking Values'!A:C,3,FALSE))))</f>
        <v>18</v>
      </c>
      <c r="P551" s="17">
        <f>IF(OR(Table1[[#This Row],[Rank]]="Cancelled",Table1[[#This Row],[Rank]]&gt;64),1,VLOOKUP(Table1[[#This Row],[GenderCount]],'Ranking Values'!E:F,2,FALSE))</f>
        <v>1</v>
      </c>
      <c r="Q551" s="18">
        <f>Table1[[#This Row],[Ranking.Points]]*Table1[[#This Row],[Mulitplier]]*Table1[[#This Row],[NI.Mult]]</f>
        <v>18</v>
      </c>
    </row>
    <row r="552" spans="1:17" x14ac:dyDescent="0.25">
      <c r="A552" s="9" t="s">
        <v>61</v>
      </c>
      <c r="B552" s="9" t="s">
        <v>63</v>
      </c>
      <c r="C552" s="3">
        <v>5</v>
      </c>
      <c r="D552" s="12">
        <f>COUNTIFS(E:E,Table1[[#This Row],[EventDate]],G:G,Table1[[#This Row],[EventName]],H:H,Table1[[#This Row],[Category]],I:I,Table1[[#This Row],[Weapon]],J:J,Table1[[#This Row],[Gender]])</f>
        <v>8</v>
      </c>
      <c r="E552" s="22">
        <v>44521</v>
      </c>
      <c r="F552" s="23" t="s">
        <v>385</v>
      </c>
      <c r="G552" s="10" t="s">
        <v>284</v>
      </c>
      <c r="H552" s="9" t="s">
        <v>306</v>
      </c>
      <c r="I552" s="19" t="s">
        <v>288</v>
      </c>
      <c r="J552" s="14" t="s">
        <v>317</v>
      </c>
      <c r="K552" s="24" t="str">
        <f>VLOOKUP(Table1[[#This Row],[LastName]]&amp;"."&amp;Table1[[#This Row],[FirstName]],Fencers!C:G,4,FALSE)</f>
        <v>CSFC</v>
      </c>
      <c r="L552" s="25">
        <v>0</v>
      </c>
      <c r="M552" s="20">
        <f>COUNTIFS(A:A,Table1[[#This Row],[LastName]],B:B,Table1[[#This Row],[FirstName]],F:F,"S",H:H,Table1[[#This Row],[Category]],I:I,Table1[[#This Row],[Weapon]])</f>
        <v>6</v>
      </c>
      <c r="N552" s="2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52" s="17">
        <f>IF(Table1[[#This Row],[Rank]]="Cancelled",1,IF(Table1[[#This Row],[Rank]]&gt;64,0,IF(L552=0,VLOOKUP(C552,'Ranking Values'!A:C,2,FALSE),VLOOKUP(C552,'Ranking Values'!A:C,3,FALSE))))</f>
        <v>12</v>
      </c>
      <c r="P552" s="17">
        <f>IF(OR(Table1[[#This Row],[Rank]]="Cancelled",Table1[[#This Row],[Rank]]&gt;64),1,VLOOKUP(Table1[[#This Row],[GenderCount]],'Ranking Values'!E:F,2,FALSE))</f>
        <v>1</v>
      </c>
      <c r="Q552" s="18">
        <f>Table1[[#This Row],[Ranking.Points]]*Table1[[#This Row],[Mulitplier]]*Table1[[#This Row],[NI.Mult]]</f>
        <v>12</v>
      </c>
    </row>
    <row r="553" spans="1:17" x14ac:dyDescent="0.25">
      <c r="A553" s="9" t="s">
        <v>126</v>
      </c>
      <c r="B553" s="9" t="s">
        <v>139</v>
      </c>
      <c r="C553" s="3">
        <v>6</v>
      </c>
      <c r="D553" s="12">
        <f>COUNTIFS(E:E,Table1[[#This Row],[EventDate]],G:G,Table1[[#This Row],[EventName]],H:H,Table1[[#This Row],[Category]],I:I,Table1[[#This Row],[Weapon]],J:J,Table1[[#This Row],[Gender]])</f>
        <v>8</v>
      </c>
      <c r="E553" s="22">
        <v>44521</v>
      </c>
      <c r="F553" s="23" t="s">
        <v>385</v>
      </c>
      <c r="G553" s="10" t="s">
        <v>284</v>
      </c>
      <c r="H553" s="9" t="s">
        <v>306</v>
      </c>
      <c r="I553" s="19" t="s">
        <v>288</v>
      </c>
      <c r="J553" s="14" t="s">
        <v>317</v>
      </c>
      <c r="K553" s="24" t="str">
        <f>VLOOKUP(Table1[[#This Row],[LastName]]&amp;"."&amp;Table1[[#This Row],[FirstName]],Fencers!C:G,4,FALSE)</f>
        <v>ASC</v>
      </c>
      <c r="L553" s="25">
        <v>0</v>
      </c>
      <c r="M553" s="20">
        <f>COUNTIFS(A:A,Table1[[#This Row],[LastName]],B:B,Table1[[#This Row],[FirstName]],F:F,"S",H:H,Table1[[#This Row],[Category]],I:I,Table1[[#This Row],[Weapon]])</f>
        <v>3</v>
      </c>
      <c r="N553" s="2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53" s="17">
        <f>IF(Table1[[#This Row],[Rank]]="Cancelled",1,IF(Table1[[#This Row],[Rank]]&gt;64,0,IF(L553=0,VLOOKUP(C553,'Ranking Values'!A:C,2,FALSE),VLOOKUP(C553,'Ranking Values'!A:C,3,FALSE))))</f>
        <v>12</v>
      </c>
      <c r="P553" s="17">
        <f>IF(OR(Table1[[#This Row],[Rank]]="Cancelled",Table1[[#This Row],[Rank]]&gt;64),1,VLOOKUP(Table1[[#This Row],[GenderCount]],'Ranking Values'!E:F,2,FALSE))</f>
        <v>1</v>
      </c>
      <c r="Q553" s="18">
        <f>Table1[[#This Row],[Ranking.Points]]*Table1[[#This Row],[Mulitplier]]*Table1[[#This Row],[NI.Mult]]</f>
        <v>12</v>
      </c>
    </row>
    <row r="554" spans="1:17" x14ac:dyDescent="0.25">
      <c r="A554" s="9" t="s">
        <v>76</v>
      </c>
      <c r="B554" s="9" t="s">
        <v>77</v>
      </c>
      <c r="C554" s="3">
        <v>7</v>
      </c>
      <c r="D554" s="12">
        <f>COUNTIFS(E:E,Table1[[#This Row],[EventDate]],G:G,Table1[[#This Row],[EventName]],H:H,Table1[[#This Row],[Category]],I:I,Table1[[#This Row],[Weapon]],J:J,Table1[[#This Row],[Gender]])</f>
        <v>8</v>
      </c>
      <c r="E554" s="22">
        <v>44521</v>
      </c>
      <c r="F554" s="23" t="s">
        <v>385</v>
      </c>
      <c r="G554" s="10" t="s">
        <v>284</v>
      </c>
      <c r="H554" s="9" t="s">
        <v>306</v>
      </c>
      <c r="I554" s="19" t="s">
        <v>288</v>
      </c>
      <c r="J554" s="14" t="s">
        <v>317</v>
      </c>
      <c r="K554" s="24" t="str">
        <f>VLOOKUP(Table1[[#This Row],[LastName]]&amp;"."&amp;Table1[[#This Row],[FirstName]],Fencers!C:G,4,FALSE)</f>
        <v>ASC</v>
      </c>
      <c r="L554" s="25">
        <v>0</v>
      </c>
      <c r="M554" s="20">
        <f>COUNTIFS(A:A,Table1[[#This Row],[LastName]],B:B,Table1[[#This Row],[FirstName]],F:F,"S",H:H,Table1[[#This Row],[Category]],I:I,Table1[[#This Row],[Weapon]])</f>
        <v>3</v>
      </c>
      <c r="N554" s="2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54" s="17">
        <f>IF(Table1[[#This Row],[Rank]]="Cancelled",1,IF(Table1[[#This Row],[Rank]]&gt;64,0,IF(L554=0,VLOOKUP(C554,'Ranking Values'!A:C,2,FALSE),VLOOKUP(C554,'Ranking Values'!A:C,3,FALSE))))</f>
        <v>12</v>
      </c>
      <c r="P554" s="17">
        <f>IF(OR(Table1[[#This Row],[Rank]]="Cancelled",Table1[[#This Row],[Rank]]&gt;64),1,VLOOKUP(Table1[[#This Row],[GenderCount]],'Ranking Values'!E:F,2,FALSE))</f>
        <v>1</v>
      </c>
      <c r="Q554" s="18">
        <f>Table1[[#This Row],[Ranking.Points]]*Table1[[#This Row],[Mulitplier]]*Table1[[#This Row],[NI.Mult]]</f>
        <v>12</v>
      </c>
    </row>
    <row r="555" spans="1:17" x14ac:dyDescent="0.25">
      <c r="A555" s="9" t="s">
        <v>377</v>
      </c>
      <c r="B555" s="9" t="s">
        <v>378</v>
      </c>
      <c r="C555" s="3">
        <v>8</v>
      </c>
      <c r="D555" s="12">
        <f>COUNTIFS(E:E,Table1[[#This Row],[EventDate]],G:G,Table1[[#This Row],[EventName]],H:H,Table1[[#This Row],[Category]],I:I,Table1[[#This Row],[Weapon]],J:J,Table1[[#This Row],[Gender]])</f>
        <v>8</v>
      </c>
      <c r="E555" s="22">
        <v>44521</v>
      </c>
      <c r="F555" s="23" t="s">
        <v>385</v>
      </c>
      <c r="G555" s="10" t="s">
        <v>284</v>
      </c>
      <c r="H555" s="9" t="s">
        <v>306</v>
      </c>
      <c r="I555" s="19" t="s">
        <v>288</v>
      </c>
      <c r="J555" s="14" t="s">
        <v>317</v>
      </c>
      <c r="K555" s="24" t="str">
        <f>VLOOKUP(Table1[[#This Row],[LastName]]&amp;"."&amp;Table1[[#This Row],[FirstName]],Fencers!C:G,4,FALSE)</f>
        <v>ASC</v>
      </c>
      <c r="L555" s="25">
        <v>0</v>
      </c>
      <c r="M555" s="20">
        <f>COUNTIFS(A:A,Table1[[#This Row],[LastName]],B:B,Table1[[#This Row],[FirstName]],F:F,"S",H:H,Table1[[#This Row],[Category]],I:I,Table1[[#This Row],[Weapon]])</f>
        <v>4</v>
      </c>
      <c r="N555" s="2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55" s="17">
        <f>IF(Table1[[#This Row],[Rank]]="Cancelled",1,IF(Table1[[#This Row],[Rank]]&gt;64,0,IF(L555=0,VLOOKUP(C555,'Ranking Values'!A:C,2,FALSE),VLOOKUP(C555,'Ranking Values'!A:C,3,FALSE))))</f>
        <v>12</v>
      </c>
      <c r="P555" s="17">
        <f>IF(OR(Table1[[#This Row],[Rank]]="Cancelled",Table1[[#This Row],[Rank]]&gt;64),1,VLOOKUP(Table1[[#This Row],[GenderCount]],'Ranking Values'!E:F,2,FALSE))</f>
        <v>1</v>
      </c>
      <c r="Q555" s="18">
        <f>Table1[[#This Row],[Ranking.Points]]*Table1[[#This Row],[Mulitplier]]*Table1[[#This Row],[NI.Mult]]</f>
        <v>12</v>
      </c>
    </row>
    <row r="556" spans="1:17" x14ac:dyDescent="0.25">
      <c r="A556" s="9" t="s">
        <v>61</v>
      </c>
      <c r="B556" s="9" t="s">
        <v>64</v>
      </c>
      <c r="C556" s="3">
        <v>1</v>
      </c>
      <c r="D556" s="12">
        <f>COUNTIFS(E:E,Table1[[#This Row],[EventDate]],G:G,Table1[[#This Row],[EventName]],H:H,Table1[[#This Row],[Category]],I:I,Table1[[#This Row],[Weapon]],J:J,Table1[[#This Row],[Gender]])</f>
        <v>5</v>
      </c>
      <c r="E556" s="22">
        <v>44521</v>
      </c>
      <c r="F556" s="23" t="s">
        <v>385</v>
      </c>
      <c r="G556" s="10" t="s">
        <v>284</v>
      </c>
      <c r="H556" s="9" t="s">
        <v>306</v>
      </c>
      <c r="I556" s="19" t="s">
        <v>288</v>
      </c>
      <c r="J556" s="14" t="s">
        <v>316</v>
      </c>
      <c r="K556" s="24" t="str">
        <f>VLOOKUP(Table1[[#This Row],[LastName]]&amp;"."&amp;Table1[[#This Row],[FirstName]],Fencers!C:G,4,FALSE)</f>
        <v>CSFC</v>
      </c>
      <c r="L556" s="25">
        <v>0</v>
      </c>
      <c r="M556" s="20">
        <f>COUNTIFS(A:A,Table1[[#This Row],[LastName]],B:B,Table1[[#This Row],[FirstName]],F:F,"S",H:H,Table1[[#This Row],[Category]],I:I,Table1[[#This Row],[Weapon]])</f>
        <v>5</v>
      </c>
      <c r="N556" s="2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56" s="17">
        <f>IF(Table1[[#This Row],[Rank]]="Cancelled",1,IF(Table1[[#This Row],[Rank]]&gt;64,0,IF(L556=0,VLOOKUP(C556,'Ranking Values'!A:C,2,FALSE),VLOOKUP(C556,'Ranking Values'!A:C,3,FALSE))))</f>
        <v>28</v>
      </c>
      <c r="P556" s="17">
        <f>IF(OR(Table1[[#This Row],[Rank]]="Cancelled",Table1[[#This Row],[Rank]]&gt;64),1,VLOOKUP(Table1[[#This Row],[GenderCount]],'Ranking Values'!E:F,2,FALSE))</f>
        <v>1</v>
      </c>
      <c r="Q556" s="18">
        <f>Table1[[#This Row],[Ranking.Points]]*Table1[[#This Row],[Mulitplier]]*Table1[[#This Row],[NI.Mult]]</f>
        <v>28</v>
      </c>
    </row>
    <row r="557" spans="1:17" x14ac:dyDescent="0.25">
      <c r="A557" s="19" t="s">
        <v>122</v>
      </c>
      <c r="B557" s="9" t="s">
        <v>135</v>
      </c>
      <c r="C557" s="3">
        <v>2</v>
      </c>
      <c r="D557" s="12">
        <f>COUNTIFS(E:E,Table1[[#This Row],[EventDate]],G:G,Table1[[#This Row],[EventName]],H:H,Table1[[#This Row],[Category]],I:I,Table1[[#This Row],[Weapon]],J:J,Table1[[#This Row],[Gender]])</f>
        <v>5</v>
      </c>
      <c r="E557" s="22">
        <v>44521</v>
      </c>
      <c r="F557" s="23" t="s">
        <v>385</v>
      </c>
      <c r="G557" s="10" t="s">
        <v>284</v>
      </c>
      <c r="H557" s="9" t="s">
        <v>306</v>
      </c>
      <c r="I557" s="19" t="s">
        <v>288</v>
      </c>
      <c r="J557" s="14" t="s">
        <v>316</v>
      </c>
      <c r="K557" s="24" t="str">
        <f>VLOOKUP(Table1[[#This Row],[LastName]]&amp;"."&amp;Table1[[#This Row],[FirstName]],Fencers!C:G,4,FALSE)</f>
        <v>ASC</v>
      </c>
      <c r="L557" s="25">
        <v>0</v>
      </c>
      <c r="M557" s="20">
        <f>COUNTIFS(A:A,Table1[[#This Row],[LastName]],B:B,Table1[[#This Row],[FirstName]],F:F,"S",H:H,Table1[[#This Row],[Category]],I:I,Table1[[#This Row],[Weapon]])</f>
        <v>5</v>
      </c>
      <c r="N557" s="2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57" s="17">
        <f>IF(Table1[[#This Row],[Rank]]="Cancelled",1,IF(Table1[[#This Row],[Rank]]&gt;64,0,IF(L557=0,VLOOKUP(C557,'Ranking Values'!A:C,2,FALSE),VLOOKUP(C557,'Ranking Values'!A:C,3,FALSE))))</f>
        <v>23</v>
      </c>
      <c r="P557" s="17">
        <f>IF(OR(Table1[[#This Row],[Rank]]="Cancelled",Table1[[#This Row],[Rank]]&gt;64),1,VLOOKUP(Table1[[#This Row],[GenderCount]],'Ranking Values'!E:F,2,FALSE))</f>
        <v>1</v>
      </c>
      <c r="Q557" s="18">
        <f>Table1[[#This Row],[Ranking.Points]]*Table1[[#This Row],[Mulitplier]]*Table1[[#This Row],[NI.Mult]]</f>
        <v>23</v>
      </c>
    </row>
    <row r="558" spans="1:17" x14ac:dyDescent="0.25">
      <c r="A558" s="9" t="s">
        <v>108</v>
      </c>
      <c r="B558" s="9" t="s">
        <v>115</v>
      </c>
      <c r="C558" s="3">
        <v>3</v>
      </c>
      <c r="D558" s="12">
        <f>COUNTIFS(E:E,Table1[[#This Row],[EventDate]],G:G,Table1[[#This Row],[EventName]],H:H,Table1[[#This Row],[Category]],I:I,Table1[[#This Row],[Weapon]],J:J,Table1[[#This Row],[Gender]])</f>
        <v>5</v>
      </c>
      <c r="E558" s="22">
        <v>44521</v>
      </c>
      <c r="F558" s="23" t="s">
        <v>385</v>
      </c>
      <c r="G558" s="10" t="s">
        <v>284</v>
      </c>
      <c r="H558" s="9" t="s">
        <v>306</v>
      </c>
      <c r="I558" s="19" t="s">
        <v>288</v>
      </c>
      <c r="J558" s="14" t="s">
        <v>316</v>
      </c>
      <c r="K558" s="24" t="str">
        <f>VLOOKUP(Table1[[#This Row],[LastName]]&amp;"."&amp;Table1[[#This Row],[FirstName]],Fencers!C:G,4,FALSE)</f>
        <v>ASC</v>
      </c>
      <c r="L558" s="25">
        <v>0</v>
      </c>
      <c r="M558" s="20">
        <f>COUNTIFS(A:A,Table1[[#This Row],[LastName]],B:B,Table1[[#This Row],[FirstName]],F:F,"S",H:H,Table1[[#This Row],[Category]],I:I,Table1[[#This Row],[Weapon]])</f>
        <v>6</v>
      </c>
      <c r="N558" s="2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58" s="17">
        <f>IF(Table1[[#This Row],[Rank]]="Cancelled",1,IF(Table1[[#This Row],[Rank]]&gt;64,0,IF(L558=0,VLOOKUP(C558,'Ranking Values'!A:C,2,FALSE),VLOOKUP(C558,'Ranking Values'!A:C,3,FALSE))))</f>
        <v>18</v>
      </c>
      <c r="P558" s="17">
        <f>IF(OR(Table1[[#This Row],[Rank]]="Cancelled",Table1[[#This Row],[Rank]]&gt;64),1,VLOOKUP(Table1[[#This Row],[GenderCount]],'Ranking Values'!E:F,2,FALSE))</f>
        <v>1</v>
      </c>
      <c r="Q558" s="18">
        <f>Table1[[#This Row],[Ranking.Points]]*Table1[[#This Row],[Mulitplier]]*Table1[[#This Row],[NI.Mult]]</f>
        <v>18</v>
      </c>
    </row>
    <row r="559" spans="1:17" x14ac:dyDescent="0.25">
      <c r="A559" s="9" t="s">
        <v>29</v>
      </c>
      <c r="B559" s="9" t="s">
        <v>44</v>
      </c>
      <c r="C559" s="3">
        <v>3</v>
      </c>
      <c r="D559" s="12">
        <f>COUNTIFS(E:E,Table1[[#This Row],[EventDate]],G:G,Table1[[#This Row],[EventName]],H:H,Table1[[#This Row],[Category]],I:I,Table1[[#This Row],[Weapon]],J:J,Table1[[#This Row],[Gender]])</f>
        <v>5</v>
      </c>
      <c r="E559" s="22">
        <v>44521</v>
      </c>
      <c r="F559" s="23" t="s">
        <v>385</v>
      </c>
      <c r="G559" s="10" t="s">
        <v>284</v>
      </c>
      <c r="H559" s="9" t="s">
        <v>306</v>
      </c>
      <c r="I559" s="19" t="s">
        <v>288</v>
      </c>
      <c r="J559" s="14" t="s">
        <v>316</v>
      </c>
      <c r="K559" s="24" t="str">
        <f>VLOOKUP(Table1[[#This Row],[LastName]]&amp;"."&amp;Table1[[#This Row],[FirstName]],Fencers!C:G,4,FALSE)</f>
        <v>ASC</v>
      </c>
      <c r="L559" s="25">
        <v>0</v>
      </c>
      <c r="M559" s="20">
        <f>COUNTIFS(A:A,Table1[[#This Row],[LastName]],B:B,Table1[[#This Row],[FirstName]],F:F,"S",H:H,Table1[[#This Row],[Category]],I:I,Table1[[#This Row],[Weapon]])</f>
        <v>2</v>
      </c>
      <c r="N559" s="2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59" s="17">
        <f>IF(Table1[[#This Row],[Rank]]="Cancelled",1,IF(Table1[[#This Row],[Rank]]&gt;64,0,IF(L559=0,VLOOKUP(C559,'Ranking Values'!A:C,2,FALSE),VLOOKUP(C559,'Ranking Values'!A:C,3,FALSE))))</f>
        <v>18</v>
      </c>
      <c r="P559" s="17">
        <f>IF(OR(Table1[[#This Row],[Rank]]="Cancelled",Table1[[#This Row],[Rank]]&gt;64),1,VLOOKUP(Table1[[#This Row],[GenderCount]],'Ranking Values'!E:F,2,FALSE))</f>
        <v>1</v>
      </c>
      <c r="Q559" s="18">
        <f>Table1[[#This Row],[Ranking.Points]]*Table1[[#This Row],[Mulitplier]]*Table1[[#This Row],[NI.Mult]]</f>
        <v>18</v>
      </c>
    </row>
    <row r="560" spans="1:17" x14ac:dyDescent="0.25">
      <c r="A560" s="9" t="s">
        <v>25</v>
      </c>
      <c r="B560" s="9" t="s">
        <v>40</v>
      </c>
      <c r="C560" s="3">
        <v>5</v>
      </c>
      <c r="D560" s="12">
        <f>COUNTIFS(E:E,Table1[[#This Row],[EventDate]],G:G,Table1[[#This Row],[EventName]],H:H,Table1[[#This Row],[Category]],I:I,Table1[[#This Row],[Weapon]],J:J,Table1[[#This Row],[Gender]])</f>
        <v>5</v>
      </c>
      <c r="E560" s="22">
        <v>44521</v>
      </c>
      <c r="F560" s="23" t="s">
        <v>385</v>
      </c>
      <c r="G560" s="10" t="s">
        <v>284</v>
      </c>
      <c r="H560" s="9" t="s">
        <v>306</v>
      </c>
      <c r="I560" s="19" t="s">
        <v>288</v>
      </c>
      <c r="J560" s="14" t="s">
        <v>316</v>
      </c>
      <c r="K560" s="24" t="str">
        <f>VLOOKUP(Table1[[#This Row],[LastName]]&amp;"."&amp;Table1[[#This Row],[FirstName]],Fencers!C:G,4,FALSE)</f>
        <v>ASC</v>
      </c>
      <c r="L560" s="25">
        <v>0</v>
      </c>
      <c r="M560" s="20">
        <f>COUNTIFS(A:A,Table1[[#This Row],[LastName]],B:B,Table1[[#This Row],[FirstName]],F:F,"S",H:H,Table1[[#This Row],[Category]],I:I,Table1[[#This Row],[Weapon]])</f>
        <v>2</v>
      </c>
      <c r="N560" s="2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60" s="17">
        <f>IF(Table1[[#This Row],[Rank]]="Cancelled",1,IF(Table1[[#This Row],[Rank]]&gt;64,0,IF(L560=0,VLOOKUP(C560,'Ranking Values'!A:C,2,FALSE),VLOOKUP(C560,'Ranking Values'!A:C,3,FALSE))))</f>
        <v>12</v>
      </c>
      <c r="P560" s="17">
        <f>IF(OR(Table1[[#This Row],[Rank]]="Cancelled",Table1[[#This Row],[Rank]]&gt;64),1,VLOOKUP(Table1[[#This Row],[GenderCount]],'Ranking Values'!E:F,2,FALSE))</f>
        <v>1</v>
      </c>
      <c r="Q560" s="18">
        <f>Table1[[#This Row],[Ranking.Points]]*Table1[[#This Row],[Mulitplier]]*Table1[[#This Row],[NI.Mult]]</f>
        <v>12</v>
      </c>
    </row>
    <row r="561" spans="1:17" x14ac:dyDescent="0.25">
      <c r="A561" s="9" t="s">
        <v>61</v>
      </c>
      <c r="B561" s="9" t="s">
        <v>63</v>
      </c>
      <c r="C561" s="3">
        <v>1</v>
      </c>
      <c r="D561" s="12">
        <f>COUNTIFS(E:E,Table1[[#This Row],[EventDate]],G:G,Table1[[#This Row],[EventName]],H:H,Table1[[#This Row],[Category]],I:I,Table1[[#This Row],[Weapon]],J:J,Table1[[#This Row],[Gender]])</f>
        <v>4</v>
      </c>
      <c r="E561" s="22">
        <v>44521</v>
      </c>
      <c r="F561" s="23" t="s">
        <v>385</v>
      </c>
      <c r="G561" s="10" t="s">
        <v>284</v>
      </c>
      <c r="H561" s="19" t="s">
        <v>315</v>
      </c>
      <c r="I561" s="19" t="s">
        <v>288</v>
      </c>
      <c r="J561" s="14" t="s">
        <v>317</v>
      </c>
      <c r="K561" s="24" t="str">
        <f>VLOOKUP(Table1[[#This Row],[LastName]]&amp;"."&amp;Table1[[#This Row],[FirstName]],Fencers!C:G,4,FALSE)</f>
        <v>CSFC</v>
      </c>
      <c r="L561" s="25">
        <v>0</v>
      </c>
      <c r="M561" s="20">
        <f>COUNTIFS(A:A,Table1[[#This Row],[LastName]],B:B,Table1[[#This Row],[FirstName]],F:F,"S",H:H,Table1[[#This Row],[Category]],I:I,Table1[[#This Row],[Weapon]])</f>
        <v>6</v>
      </c>
      <c r="N561" s="2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61" s="17">
        <f>IF(Table1[[#This Row],[Rank]]="Cancelled",1,IF(Table1[[#This Row],[Rank]]&gt;64,0,IF(L561=0,VLOOKUP(C561,'Ranking Values'!A:C,2,FALSE),VLOOKUP(C561,'Ranking Values'!A:C,3,FALSE))))</f>
        <v>28</v>
      </c>
      <c r="P561" s="17">
        <f>IF(OR(Table1[[#This Row],[Rank]]="Cancelled",Table1[[#This Row],[Rank]]&gt;64),1,VLOOKUP(Table1[[#This Row],[GenderCount]],'Ranking Values'!E:F,2,FALSE))</f>
        <v>0.8</v>
      </c>
      <c r="Q561" s="18">
        <f>Table1[[#This Row],[Ranking.Points]]*Table1[[#This Row],[Mulitplier]]*Table1[[#This Row],[NI.Mult]]</f>
        <v>22.400000000000002</v>
      </c>
    </row>
    <row r="562" spans="1:17" x14ac:dyDescent="0.25">
      <c r="A562" s="9" t="s">
        <v>330</v>
      </c>
      <c r="B562" s="9" t="s">
        <v>319</v>
      </c>
      <c r="C562" s="3">
        <v>2</v>
      </c>
      <c r="D562" s="12">
        <f>COUNTIFS(E:E,Table1[[#This Row],[EventDate]],G:G,Table1[[#This Row],[EventName]],H:H,Table1[[#This Row],[Category]],I:I,Table1[[#This Row],[Weapon]],J:J,Table1[[#This Row],[Gender]])</f>
        <v>4</v>
      </c>
      <c r="E562" s="22">
        <v>44521</v>
      </c>
      <c r="F562" s="23" t="s">
        <v>385</v>
      </c>
      <c r="G562" s="10" t="s">
        <v>284</v>
      </c>
      <c r="H562" s="19" t="s">
        <v>315</v>
      </c>
      <c r="I562" s="19" t="s">
        <v>288</v>
      </c>
      <c r="J562" s="14" t="s">
        <v>317</v>
      </c>
      <c r="K562" s="24" t="str">
        <f>VLOOKUP(Table1[[#This Row],[LastName]]&amp;"."&amp;Table1[[#This Row],[FirstName]],Fencers!C:G,4,FALSE)</f>
        <v>ASC</v>
      </c>
      <c r="L562" s="25">
        <v>0</v>
      </c>
      <c r="M562" s="20">
        <f>COUNTIFS(A:A,Table1[[#This Row],[LastName]],B:B,Table1[[#This Row],[FirstName]],F:F,"S",H:H,Table1[[#This Row],[Category]],I:I,Table1[[#This Row],[Weapon]])</f>
        <v>1</v>
      </c>
      <c r="N562" s="2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62" s="17">
        <f>IF(Table1[[#This Row],[Rank]]="Cancelled",1,IF(Table1[[#This Row],[Rank]]&gt;64,0,IF(L562=0,VLOOKUP(C562,'Ranking Values'!A:C,2,FALSE),VLOOKUP(C562,'Ranking Values'!A:C,3,FALSE))))</f>
        <v>23</v>
      </c>
      <c r="P562" s="17">
        <f>IF(OR(Table1[[#This Row],[Rank]]="Cancelled",Table1[[#This Row],[Rank]]&gt;64),1,VLOOKUP(Table1[[#This Row],[GenderCount]],'Ranking Values'!E:F,2,FALSE))</f>
        <v>0.8</v>
      </c>
      <c r="Q562" s="18">
        <f>Table1[[#This Row],[Ranking.Points]]*Table1[[#This Row],[Mulitplier]]*Table1[[#This Row],[NI.Mult]]</f>
        <v>18.400000000000002</v>
      </c>
    </row>
    <row r="563" spans="1:17" x14ac:dyDescent="0.25">
      <c r="A563" s="9" t="s">
        <v>30</v>
      </c>
      <c r="B563" s="9" t="s">
        <v>45</v>
      </c>
      <c r="C563" s="3">
        <v>3</v>
      </c>
      <c r="D563" s="12">
        <f>COUNTIFS(E:E,Table1[[#This Row],[EventDate]],G:G,Table1[[#This Row],[EventName]],H:H,Table1[[#This Row],[Category]],I:I,Table1[[#This Row],[Weapon]],J:J,Table1[[#This Row],[Gender]])</f>
        <v>4</v>
      </c>
      <c r="E563" s="22">
        <v>44521</v>
      </c>
      <c r="F563" s="23" t="s">
        <v>385</v>
      </c>
      <c r="G563" s="10" t="s">
        <v>284</v>
      </c>
      <c r="H563" s="19" t="s">
        <v>315</v>
      </c>
      <c r="I563" s="19" t="s">
        <v>288</v>
      </c>
      <c r="J563" s="14" t="s">
        <v>317</v>
      </c>
      <c r="K563" s="24" t="str">
        <f>VLOOKUP(Table1[[#This Row],[LastName]]&amp;"."&amp;Table1[[#This Row],[FirstName]],Fencers!C:G,4,FALSE)</f>
        <v>AHFC</v>
      </c>
      <c r="L563" s="25">
        <v>0</v>
      </c>
      <c r="M563" s="20">
        <f>COUNTIFS(A:A,Table1[[#This Row],[LastName]],B:B,Table1[[#This Row],[FirstName]],F:F,"S",H:H,Table1[[#This Row],[Category]],I:I,Table1[[#This Row],[Weapon]])</f>
        <v>5</v>
      </c>
      <c r="N563" s="2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63" s="17">
        <f>IF(Table1[[#This Row],[Rank]]="Cancelled",1,IF(Table1[[#This Row],[Rank]]&gt;64,0,IF(L563=0,VLOOKUP(C563,'Ranking Values'!A:C,2,FALSE),VLOOKUP(C563,'Ranking Values'!A:C,3,FALSE))))</f>
        <v>18</v>
      </c>
      <c r="P563" s="17">
        <f>IF(OR(Table1[[#This Row],[Rank]]="Cancelled",Table1[[#This Row],[Rank]]&gt;64),1,VLOOKUP(Table1[[#This Row],[GenderCount]],'Ranking Values'!E:F,2,FALSE))</f>
        <v>0.8</v>
      </c>
      <c r="Q563" s="18">
        <f>Table1[[#This Row],[Ranking.Points]]*Table1[[#This Row],[Mulitplier]]*Table1[[#This Row],[NI.Mult]]</f>
        <v>14.4</v>
      </c>
    </row>
    <row r="564" spans="1:17" x14ac:dyDescent="0.25">
      <c r="A564" s="9" t="s">
        <v>107</v>
      </c>
      <c r="B564" s="9" t="s">
        <v>114</v>
      </c>
      <c r="C564" s="3">
        <v>3</v>
      </c>
      <c r="D564" s="12">
        <f>COUNTIFS(E:E,Table1[[#This Row],[EventDate]],G:G,Table1[[#This Row],[EventName]],H:H,Table1[[#This Row],[Category]],I:I,Table1[[#This Row],[Weapon]],J:J,Table1[[#This Row],[Gender]])</f>
        <v>4</v>
      </c>
      <c r="E564" s="22">
        <v>44521</v>
      </c>
      <c r="F564" s="23" t="s">
        <v>385</v>
      </c>
      <c r="G564" s="10" t="s">
        <v>284</v>
      </c>
      <c r="H564" s="19" t="s">
        <v>315</v>
      </c>
      <c r="I564" s="19" t="s">
        <v>288</v>
      </c>
      <c r="J564" s="14" t="s">
        <v>317</v>
      </c>
      <c r="K564" s="24" t="str">
        <f>VLOOKUP(Table1[[#This Row],[LastName]]&amp;"."&amp;Table1[[#This Row],[FirstName]],Fencers!C:G,4,FALSE)</f>
        <v>ASC</v>
      </c>
      <c r="L564" s="25">
        <v>0</v>
      </c>
      <c r="M564" s="20">
        <f>COUNTIFS(A:A,Table1[[#This Row],[LastName]],B:B,Table1[[#This Row],[FirstName]],F:F,"S",H:H,Table1[[#This Row],[Category]],I:I,Table1[[#This Row],[Weapon]])</f>
        <v>3</v>
      </c>
      <c r="N564" s="2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64" s="17">
        <f>IF(Table1[[#This Row],[Rank]]="Cancelled",1,IF(Table1[[#This Row],[Rank]]&gt;64,0,IF(L564=0,VLOOKUP(C564,'Ranking Values'!A:C,2,FALSE),VLOOKUP(C564,'Ranking Values'!A:C,3,FALSE))))</f>
        <v>18</v>
      </c>
      <c r="P564" s="17">
        <f>IF(OR(Table1[[#This Row],[Rank]]="Cancelled",Table1[[#This Row],[Rank]]&gt;64),1,VLOOKUP(Table1[[#This Row],[GenderCount]],'Ranking Values'!E:F,2,FALSE))</f>
        <v>0.8</v>
      </c>
      <c r="Q564" s="18">
        <f>Table1[[#This Row],[Ranking.Points]]*Table1[[#This Row],[Mulitplier]]*Table1[[#This Row],[NI.Mult]]</f>
        <v>14.4</v>
      </c>
    </row>
    <row r="565" spans="1:17" x14ac:dyDescent="0.25">
      <c r="A565" s="9" t="s">
        <v>61</v>
      </c>
      <c r="B565" s="9" t="s">
        <v>64</v>
      </c>
      <c r="C565" s="3">
        <v>1</v>
      </c>
      <c r="D565" s="12">
        <f>COUNTIFS(E:E,Table1[[#This Row],[EventDate]],G:G,Table1[[#This Row],[EventName]],H:H,Table1[[#This Row],[Category]],I:I,Table1[[#This Row],[Weapon]],J:J,Table1[[#This Row],[Gender]])</f>
        <v>4</v>
      </c>
      <c r="E565" s="22">
        <v>44521</v>
      </c>
      <c r="F565" s="23" t="s">
        <v>385</v>
      </c>
      <c r="G565" s="10" t="s">
        <v>284</v>
      </c>
      <c r="H565" s="19" t="s">
        <v>315</v>
      </c>
      <c r="I565" s="19" t="s">
        <v>288</v>
      </c>
      <c r="J565" s="14" t="s">
        <v>316</v>
      </c>
      <c r="K565" s="24" t="str">
        <f>VLOOKUP(Table1[[#This Row],[LastName]]&amp;"."&amp;Table1[[#This Row],[FirstName]],Fencers!C:G,4,FALSE)</f>
        <v>CSFC</v>
      </c>
      <c r="L565" s="25">
        <v>0</v>
      </c>
      <c r="M565" s="20">
        <f>COUNTIFS(A:A,Table1[[#This Row],[LastName]],B:B,Table1[[#This Row],[FirstName]],F:F,"S",H:H,Table1[[#This Row],[Category]],I:I,Table1[[#This Row],[Weapon]])</f>
        <v>5</v>
      </c>
      <c r="N565" s="2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65" s="17">
        <f>IF(Table1[[#This Row],[Rank]]="Cancelled",1,IF(Table1[[#This Row],[Rank]]&gt;64,0,IF(L565=0,VLOOKUP(C565,'Ranking Values'!A:C,2,FALSE),VLOOKUP(C565,'Ranking Values'!A:C,3,FALSE))))</f>
        <v>28</v>
      </c>
      <c r="P565" s="17">
        <f>IF(OR(Table1[[#This Row],[Rank]]="Cancelled",Table1[[#This Row],[Rank]]&gt;64),1,VLOOKUP(Table1[[#This Row],[GenderCount]],'Ranking Values'!E:F,2,FALSE))</f>
        <v>0.8</v>
      </c>
      <c r="Q565" s="18">
        <f>Table1[[#This Row],[Ranking.Points]]*Table1[[#This Row],[Mulitplier]]*Table1[[#This Row],[NI.Mult]]</f>
        <v>22.400000000000002</v>
      </c>
    </row>
    <row r="566" spans="1:17" x14ac:dyDescent="0.25">
      <c r="A566" s="9" t="s">
        <v>29</v>
      </c>
      <c r="B566" s="9" t="s">
        <v>44</v>
      </c>
      <c r="C566" s="3">
        <v>2</v>
      </c>
      <c r="D566" s="12">
        <f>COUNTIFS(E:E,Table1[[#This Row],[EventDate]],G:G,Table1[[#This Row],[EventName]],H:H,Table1[[#This Row],[Category]],I:I,Table1[[#This Row],[Weapon]],J:J,Table1[[#This Row],[Gender]])</f>
        <v>4</v>
      </c>
      <c r="E566" s="22">
        <v>44521</v>
      </c>
      <c r="F566" s="23" t="s">
        <v>385</v>
      </c>
      <c r="G566" s="10" t="s">
        <v>284</v>
      </c>
      <c r="H566" s="19" t="s">
        <v>315</v>
      </c>
      <c r="I566" s="19" t="s">
        <v>288</v>
      </c>
      <c r="J566" s="14" t="s">
        <v>316</v>
      </c>
      <c r="K566" s="24" t="str">
        <f>VLOOKUP(Table1[[#This Row],[LastName]]&amp;"."&amp;Table1[[#This Row],[FirstName]],Fencers!C:G,4,FALSE)</f>
        <v>ASC</v>
      </c>
      <c r="L566" s="25">
        <v>0</v>
      </c>
      <c r="M566" s="20">
        <f>COUNTIFS(A:A,Table1[[#This Row],[LastName]],B:B,Table1[[#This Row],[FirstName]],F:F,"S",H:H,Table1[[#This Row],[Category]],I:I,Table1[[#This Row],[Weapon]])</f>
        <v>2</v>
      </c>
      <c r="N566" s="2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66" s="17">
        <f>IF(Table1[[#This Row],[Rank]]="Cancelled",1,IF(Table1[[#This Row],[Rank]]&gt;64,0,IF(L566=0,VLOOKUP(C566,'Ranking Values'!A:C,2,FALSE),VLOOKUP(C566,'Ranking Values'!A:C,3,FALSE))))</f>
        <v>23</v>
      </c>
      <c r="P566" s="17">
        <f>IF(OR(Table1[[#This Row],[Rank]]="Cancelled",Table1[[#This Row],[Rank]]&gt;64),1,VLOOKUP(Table1[[#This Row],[GenderCount]],'Ranking Values'!E:F,2,FALSE))</f>
        <v>0.8</v>
      </c>
      <c r="Q566" s="18">
        <f>Table1[[#This Row],[Ranking.Points]]*Table1[[#This Row],[Mulitplier]]*Table1[[#This Row],[NI.Mult]]</f>
        <v>18.400000000000002</v>
      </c>
    </row>
    <row r="567" spans="1:17" x14ac:dyDescent="0.25">
      <c r="A567" s="9" t="s">
        <v>25</v>
      </c>
      <c r="B567" s="9" t="s">
        <v>40</v>
      </c>
      <c r="C567" s="3">
        <v>3</v>
      </c>
      <c r="D567" s="12">
        <f>COUNTIFS(E:E,Table1[[#This Row],[EventDate]],G:G,Table1[[#This Row],[EventName]],H:H,Table1[[#This Row],[Category]],I:I,Table1[[#This Row],[Weapon]],J:J,Table1[[#This Row],[Gender]])</f>
        <v>4</v>
      </c>
      <c r="E567" s="22">
        <v>44521</v>
      </c>
      <c r="F567" s="23" t="s">
        <v>385</v>
      </c>
      <c r="G567" s="10" t="s">
        <v>284</v>
      </c>
      <c r="H567" s="19" t="s">
        <v>315</v>
      </c>
      <c r="I567" s="19" t="s">
        <v>288</v>
      </c>
      <c r="J567" s="14" t="s">
        <v>316</v>
      </c>
      <c r="K567" s="24" t="str">
        <f>VLOOKUP(Table1[[#This Row],[LastName]]&amp;"."&amp;Table1[[#This Row],[FirstName]],Fencers!C:G,4,FALSE)</f>
        <v>ASC</v>
      </c>
      <c r="L567" s="25">
        <v>0</v>
      </c>
      <c r="M567" s="20">
        <f>COUNTIFS(A:A,Table1[[#This Row],[LastName]],B:B,Table1[[#This Row],[FirstName]],F:F,"S",H:H,Table1[[#This Row],[Category]],I:I,Table1[[#This Row],[Weapon]])</f>
        <v>3</v>
      </c>
      <c r="N567" s="2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67" s="17">
        <f>IF(Table1[[#This Row],[Rank]]="Cancelled",1,IF(Table1[[#This Row],[Rank]]&gt;64,0,IF(L567=0,VLOOKUP(C567,'Ranking Values'!A:C,2,FALSE),VLOOKUP(C567,'Ranking Values'!A:C,3,FALSE))))</f>
        <v>18</v>
      </c>
      <c r="P567" s="17">
        <f>IF(OR(Table1[[#This Row],[Rank]]="Cancelled",Table1[[#This Row],[Rank]]&gt;64),1,VLOOKUP(Table1[[#This Row],[GenderCount]],'Ranking Values'!E:F,2,FALSE))</f>
        <v>0.8</v>
      </c>
      <c r="Q567" s="18">
        <f>Table1[[#This Row],[Ranking.Points]]*Table1[[#This Row],[Mulitplier]]*Table1[[#This Row],[NI.Mult]]</f>
        <v>14.4</v>
      </c>
    </row>
    <row r="568" spans="1:17" x14ac:dyDescent="0.25">
      <c r="A568" s="9" t="s">
        <v>108</v>
      </c>
      <c r="B568" s="9" t="s">
        <v>115</v>
      </c>
      <c r="C568" s="3">
        <v>3</v>
      </c>
      <c r="D568" s="12">
        <f>COUNTIFS(E:E,Table1[[#This Row],[EventDate]],G:G,Table1[[#This Row],[EventName]],H:H,Table1[[#This Row],[Category]],I:I,Table1[[#This Row],[Weapon]],J:J,Table1[[#This Row],[Gender]])</f>
        <v>4</v>
      </c>
      <c r="E568" s="22">
        <v>44521</v>
      </c>
      <c r="F568" s="23" t="s">
        <v>385</v>
      </c>
      <c r="G568" s="10" t="s">
        <v>284</v>
      </c>
      <c r="H568" s="19" t="s">
        <v>315</v>
      </c>
      <c r="I568" s="19" t="s">
        <v>288</v>
      </c>
      <c r="J568" s="14" t="s">
        <v>316</v>
      </c>
      <c r="K568" s="24" t="str">
        <f>VLOOKUP(Table1[[#This Row],[LastName]]&amp;"."&amp;Table1[[#This Row],[FirstName]],Fencers!C:G,4,FALSE)</f>
        <v>ASC</v>
      </c>
      <c r="L568" s="25">
        <v>0</v>
      </c>
      <c r="M568" s="20">
        <f>COUNTIFS(A:A,Table1[[#This Row],[LastName]],B:B,Table1[[#This Row],[FirstName]],F:F,"S",H:H,Table1[[#This Row],[Category]],I:I,Table1[[#This Row],[Weapon]])</f>
        <v>5</v>
      </c>
      <c r="N568" s="2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68" s="17">
        <f>IF(Table1[[#This Row],[Rank]]="Cancelled",1,IF(Table1[[#This Row],[Rank]]&gt;64,0,IF(L568=0,VLOOKUP(C568,'Ranking Values'!A:C,2,FALSE),VLOOKUP(C568,'Ranking Values'!A:C,3,FALSE))))</f>
        <v>18</v>
      </c>
      <c r="P568" s="17">
        <f>IF(OR(Table1[[#This Row],[Rank]]="Cancelled",Table1[[#This Row],[Rank]]&gt;64),1,VLOOKUP(Table1[[#This Row],[GenderCount]],'Ranking Values'!E:F,2,FALSE))</f>
        <v>0.8</v>
      </c>
      <c r="Q568" s="18">
        <f>Table1[[#This Row],[Ranking.Points]]*Table1[[#This Row],[Mulitplier]]*Table1[[#This Row],[NI.Mult]]</f>
        <v>14.4</v>
      </c>
    </row>
    <row r="569" spans="1:17" x14ac:dyDescent="0.25">
      <c r="A569" s="9" t="s">
        <v>19</v>
      </c>
      <c r="B569" s="9" t="s">
        <v>32</v>
      </c>
      <c r="C569" s="3">
        <v>6</v>
      </c>
      <c r="D569" s="12">
        <v>42</v>
      </c>
      <c r="E569" s="22">
        <v>44545</v>
      </c>
      <c r="F569" s="23" t="s">
        <v>386</v>
      </c>
      <c r="G569" s="10" t="s">
        <v>445</v>
      </c>
      <c r="H569" s="9" t="s">
        <v>306</v>
      </c>
      <c r="I569" s="9" t="s">
        <v>288</v>
      </c>
      <c r="J569" s="14" t="s">
        <v>317</v>
      </c>
      <c r="K569" s="24" t="str">
        <f>VLOOKUP(Table1[[#This Row],[LastName]]&amp;"."&amp;Table1[[#This Row],[FirstName]],Fencers!C:G,4,FALSE)</f>
        <v>ASC</v>
      </c>
      <c r="L569" s="25">
        <v>1</v>
      </c>
      <c r="M569" s="20">
        <f>COUNTIFS(A:A,Table1[[#This Row],[LastName]],B:B,Table1[[#This Row],[FirstName]],F:F,"S",H:H,Table1[[#This Row],[Category]],I:I,Table1[[#This Row],[Weapon]])</f>
        <v>5</v>
      </c>
      <c r="N569" s="2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69" s="17">
        <f>IF(Table1[[#This Row],[Rank]]="Cancelled",1,IF(Table1[[#This Row],[Rank]]&gt;64,0,IF(L569=0,VLOOKUP(C569,'Ranking Values'!A:C,2,FALSE),VLOOKUP(C569,'Ranking Values'!A:C,3,FALSE))))</f>
        <v>14</v>
      </c>
      <c r="P569" s="17">
        <f>IF(OR(Table1[[#This Row],[Rank]]="Cancelled",Table1[[#This Row],[Rank]]&gt;64),1,VLOOKUP(Table1[[#This Row],[GenderCount]],'Ranking Values'!E:F,2,FALSE))</f>
        <v>1.4</v>
      </c>
      <c r="Q569" s="18">
        <f>Table1[[#This Row],[Ranking.Points]]*Table1[[#This Row],[Mulitplier]]*Table1[[#This Row],[NI.Mult]]</f>
        <v>19.599999999999998</v>
      </c>
    </row>
    <row r="570" spans="1:17" x14ac:dyDescent="0.25">
      <c r="A570" s="9" t="s">
        <v>146</v>
      </c>
      <c r="B570" s="9" t="s">
        <v>83</v>
      </c>
      <c r="C570" s="3">
        <v>5</v>
      </c>
      <c r="D570" s="12">
        <v>23</v>
      </c>
      <c r="E570" s="22">
        <v>44545</v>
      </c>
      <c r="F570" s="23" t="s">
        <v>386</v>
      </c>
      <c r="G570" s="10" t="s">
        <v>445</v>
      </c>
      <c r="H570" s="9" t="s">
        <v>306</v>
      </c>
      <c r="I570" s="9" t="s">
        <v>286</v>
      </c>
      <c r="J570" s="14" t="s">
        <v>316</v>
      </c>
      <c r="K570" s="24" t="str">
        <f>VLOOKUP(Table1[[#This Row],[LastName]]&amp;"."&amp;Table1[[#This Row],[FirstName]],Fencers!C:G,4,FALSE)</f>
        <v>ASC</v>
      </c>
      <c r="L570" s="25">
        <v>1</v>
      </c>
      <c r="M570" s="20">
        <f>COUNTIFS(A:A,Table1[[#This Row],[LastName]],B:B,Table1[[#This Row],[FirstName]],F:F,"S",H:H,Table1[[#This Row],[Category]],I:I,Table1[[#This Row],[Weapon]])</f>
        <v>3</v>
      </c>
      <c r="N570" s="2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70" s="17">
        <f>IF(Table1[[#This Row],[Rank]]="Cancelled",1,IF(Table1[[#This Row],[Rank]]&gt;64,0,IF(L570=0,VLOOKUP(C570,'Ranking Values'!A:C,2,FALSE),VLOOKUP(C570,'Ranking Values'!A:C,3,FALSE))))</f>
        <v>14</v>
      </c>
      <c r="P570" s="17">
        <f>IF(OR(Table1[[#This Row],[Rank]]="Cancelled",Table1[[#This Row],[Rank]]&gt;64),1,VLOOKUP(Table1[[#This Row],[GenderCount]],'Ranking Values'!E:F,2,FALSE))</f>
        <v>1.2</v>
      </c>
      <c r="Q570" s="18">
        <f>Table1[[#This Row],[Ranking.Points]]*Table1[[#This Row],[Mulitplier]]*Table1[[#This Row],[NI.Mult]]</f>
        <v>16.8</v>
      </c>
    </row>
    <row r="571" spans="1:17" x14ac:dyDescent="0.25">
      <c r="A571" s="9" t="s">
        <v>181</v>
      </c>
      <c r="B571" s="9" t="s">
        <v>182</v>
      </c>
      <c r="C571" s="3">
        <v>22</v>
      </c>
      <c r="D571" s="12">
        <v>23</v>
      </c>
      <c r="E571" s="22">
        <v>44545</v>
      </c>
      <c r="F571" s="23" t="s">
        <v>386</v>
      </c>
      <c r="G571" s="10" t="s">
        <v>445</v>
      </c>
      <c r="H571" s="9" t="s">
        <v>306</v>
      </c>
      <c r="I571" s="9" t="s">
        <v>286</v>
      </c>
      <c r="J571" s="14" t="s">
        <v>316</v>
      </c>
      <c r="K571" s="24" t="str">
        <f>VLOOKUP(Table1[[#This Row],[LastName]]&amp;"."&amp;Table1[[#This Row],[FirstName]],Fencers!C:G,4,FALSE)</f>
        <v>CSFC</v>
      </c>
      <c r="L571" s="25">
        <v>1</v>
      </c>
      <c r="M571" s="20">
        <f>COUNTIFS(A:A,Table1[[#This Row],[LastName]],B:B,Table1[[#This Row],[FirstName]],F:F,"S",H:H,Table1[[#This Row],[Category]],I:I,Table1[[#This Row],[Weapon]])</f>
        <v>4</v>
      </c>
      <c r="N571" s="2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71" s="17">
        <f>IF(Table1[[#This Row],[Rank]]="Cancelled",1,IF(Table1[[#This Row],[Rank]]&gt;64,0,IF(L571=0,VLOOKUP(C571,'Ranking Values'!A:C,2,FALSE),VLOOKUP(C571,'Ranking Values'!A:C,3,FALSE))))</f>
        <v>4</v>
      </c>
      <c r="P571" s="17">
        <f>IF(OR(Table1[[#This Row],[Rank]]="Cancelled",Table1[[#This Row],[Rank]]&gt;64),1,VLOOKUP(Table1[[#This Row],[GenderCount]],'Ranking Values'!E:F,2,FALSE))</f>
        <v>1.2</v>
      </c>
      <c r="Q571" s="18">
        <f>Table1[[#This Row],[Ranking.Points]]*Table1[[#This Row],[Mulitplier]]*Table1[[#This Row],[NI.Mult]]</f>
        <v>4.8</v>
      </c>
    </row>
    <row r="572" spans="1:17" x14ac:dyDescent="0.25">
      <c r="A572" s="9" t="s">
        <v>25</v>
      </c>
      <c r="B572" s="9" t="s">
        <v>40</v>
      </c>
      <c r="C572" s="3">
        <v>6</v>
      </c>
      <c r="D572" s="12">
        <v>12</v>
      </c>
      <c r="E572" s="22">
        <v>44545</v>
      </c>
      <c r="F572" s="23" t="s">
        <v>386</v>
      </c>
      <c r="G572" s="10" t="s">
        <v>445</v>
      </c>
      <c r="H572" s="9" t="s">
        <v>315</v>
      </c>
      <c r="I572" s="9" t="s">
        <v>288</v>
      </c>
      <c r="J572" s="14" t="s">
        <v>316</v>
      </c>
      <c r="K572" s="24" t="str">
        <f>VLOOKUP(Table1[[#This Row],[LastName]]&amp;"."&amp;Table1[[#This Row],[FirstName]],Fencers!C:G,4,FALSE)</f>
        <v>ASC</v>
      </c>
      <c r="L572" s="25">
        <v>1</v>
      </c>
      <c r="M572" s="20">
        <f>COUNTIFS(A:A,Table1[[#This Row],[LastName]],B:B,Table1[[#This Row],[FirstName]],F:F,"S",H:H,Table1[[#This Row],[Category]],I:I,Table1[[#This Row],[Weapon]])</f>
        <v>3</v>
      </c>
      <c r="N572" s="2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72" s="17">
        <f>IF(Table1[[#This Row],[Rank]]="Cancelled",1,IF(Table1[[#This Row],[Rank]]&gt;64,0,IF(L572=0,VLOOKUP(C572,'Ranking Values'!A:C,2,FALSE),VLOOKUP(C572,'Ranking Values'!A:C,3,FALSE))))</f>
        <v>14</v>
      </c>
      <c r="P572" s="17">
        <f>IF(OR(Table1[[#This Row],[Rank]]="Cancelled",Table1[[#This Row],[Rank]]&gt;64),1,VLOOKUP(Table1[[#This Row],[GenderCount]],'Ranking Values'!E:F,2,FALSE))</f>
        <v>1</v>
      </c>
      <c r="Q572" s="18">
        <f>Table1[[#This Row],[Ranking.Points]]*Table1[[#This Row],[Mulitplier]]*Table1[[#This Row],[NI.Mult]]</f>
        <v>14</v>
      </c>
    </row>
    <row r="573" spans="1:17" x14ac:dyDescent="0.25">
      <c r="D573" s="12">
        <f>COUNTIFS(E:E,Table1[[#This Row],[EventDate]],G:G,Table1[[#This Row],[EventName]],H:H,Table1[[#This Row],[Category]],I:I,Table1[[#This Row],[Weapon]],J:J,Table1[[#This Row],[Gender]])</f>
        <v>0</v>
      </c>
      <c r="E573" s="22"/>
      <c r="F573" s="23"/>
      <c r="G573" s="10"/>
      <c r="J573" s="13"/>
      <c r="K573" s="24" t="e">
        <f>VLOOKUP(Table1[[#This Row],[LastName]]&amp;"."&amp;Table1[[#This Row],[FirstName]],Fencers!C:G,4,FALSE)</f>
        <v>#VALUE!</v>
      </c>
      <c r="L573" s="25"/>
      <c r="M573" s="20">
        <f>COUNTIFS(A:A,Table1[[#This Row],[LastName]],B:B,Table1[[#This Row],[FirstName]],F:F,"S",H:H,Table1[[#This Row],[Category]],I:I,Table1[[#This Row],[Weapon]])</f>
        <v>0</v>
      </c>
      <c r="N573" s="20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73" s="17" t="e">
        <f>IF(Table1[[#This Row],[Rank]]="Cancelled",1,IF(Table1[[#This Row],[Rank]]&gt;64,0,IF(L573=0,VLOOKUP(C573,'Ranking Values'!A:C,2,FALSE),VLOOKUP(C573,'Ranking Values'!A:C,3,FALSE))))</f>
        <v>#VALUE!</v>
      </c>
      <c r="P573" s="17" t="e">
        <f>IF(OR(Table1[[#This Row],[Rank]]="Cancelled",Table1[[#This Row],[Rank]]&gt;64),1,VLOOKUP(Table1[[#This Row],[GenderCount]],'Ranking Values'!E:F,2,FALSE))</f>
        <v>#N/A</v>
      </c>
      <c r="Q573" s="18" t="e">
        <f>Table1[[#This Row],[Ranking.Points]]*Table1[[#This Row],[Mulitplier]]*Table1[[#This Row],[NI.Mult]]</f>
        <v>#VALUE!</v>
      </c>
    </row>
  </sheetData>
  <phoneticPr fontId="3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14168-6494-43D4-9A11-FCF7523BC495}">
  <dimension ref="A1:L236"/>
  <sheetViews>
    <sheetView topLeftCell="A17" workbookViewId="0">
      <selection activeCell="B35" sqref="B35"/>
    </sheetView>
  </sheetViews>
  <sheetFormatPr defaultRowHeight="15" x14ac:dyDescent="0.25"/>
  <cols>
    <col min="1" max="1" width="29" bestFit="1" customWidth="1"/>
    <col min="2" max="2" width="15.140625" bestFit="1" customWidth="1"/>
    <col min="3" max="3" width="24.5703125" bestFit="1" customWidth="1"/>
    <col min="4" max="4" width="10.7109375" bestFit="1" customWidth="1"/>
    <col min="5" max="5" width="16.140625" style="2" bestFit="1" customWidth="1"/>
    <col min="6" max="6" width="8.42578125" bestFit="1" customWidth="1"/>
    <col min="7" max="7" width="10.28515625" bestFit="1" customWidth="1"/>
    <col min="8" max="8" width="10" bestFit="1" customWidth="1"/>
    <col min="10" max="10" width="5.140625" bestFit="1" customWidth="1"/>
    <col min="11" max="11" width="9.7109375" bestFit="1" customWidth="1"/>
    <col min="12" max="12" width="4" bestFit="1" customWidth="1"/>
    <col min="13" max="13" width="2" bestFit="1" customWidth="1"/>
  </cols>
  <sheetData>
    <row r="1" spans="1:12" x14ac:dyDescent="0.25">
      <c r="A1" t="s">
        <v>6</v>
      </c>
      <c r="B1" t="s">
        <v>7</v>
      </c>
      <c r="C1" t="s">
        <v>13</v>
      </c>
      <c r="D1" t="s">
        <v>4</v>
      </c>
      <c r="E1" s="2" t="s">
        <v>16</v>
      </c>
      <c r="F1" t="s">
        <v>10</v>
      </c>
      <c r="G1" t="s">
        <v>14</v>
      </c>
      <c r="H1" t="s">
        <v>5</v>
      </c>
      <c r="J1" t="s">
        <v>15</v>
      </c>
      <c r="K1" s="1">
        <v>44197</v>
      </c>
    </row>
    <row r="2" spans="1:12" x14ac:dyDescent="0.25">
      <c r="A2" s="6" t="s">
        <v>94</v>
      </c>
      <c r="B2" s="6" t="s">
        <v>99</v>
      </c>
      <c r="C2" t="str">
        <f>Table13[[#This Row],[LastName]]&amp;"."&amp;Table13[[#This Row],[FirstName]]</f>
        <v>Abdelmonem.Ola</v>
      </c>
      <c r="D2" s="7">
        <v>29480</v>
      </c>
      <c r="E2" s="2">
        <f>ROUNDDOWN((K2-Table13[[#This Row],[DOB]])/365,0)</f>
        <v>40</v>
      </c>
      <c r="F2" s="6" t="s">
        <v>208</v>
      </c>
      <c r="G2" t="s">
        <v>198</v>
      </c>
      <c r="H2" s="6" t="s">
        <v>316</v>
      </c>
      <c r="K2" s="1">
        <f t="shared" ref="K2:K39" si="0">$K$1</f>
        <v>44197</v>
      </c>
      <c r="L2" s="2">
        <f>ROUNDDOWN((K2-Table13[[#This Row],[DOB]])/365,0)</f>
        <v>40</v>
      </c>
    </row>
    <row r="3" spans="1:12" x14ac:dyDescent="0.25">
      <c r="A3" t="s">
        <v>193</v>
      </c>
      <c r="B3" t="s">
        <v>52</v>
      </c>
      <c r="C3" t="str">
        <f>Table13[[#This Row],[LastName]]&amp;"."&amp;Table13[[#This Row],[FirstName]]</f>
        <v>Adam.Harry</v>
      </c>
      <c r="D3" s="1">
        <v>39317</v>
      </c>
      <c r="E3" s="2">
        <f>ROUNDDOWN((K3-Table13[[#This Row],[DOB]])/365,0)</f>
        <v>13</v>
      </c>
      <c r="F3" t="s">
        <v>11</v>
      </c>
      <c r="G3" t="s">
        <v>198</v>
      </c>
      <c r="H3" t="s">
        <v>317</v>
      </c>
      <c r="K3" s="1">
        <f t="shared" si="0"/>
        <v>44197</v>
      </c>
      <c r="L3" s="2">
        <f>ROUNDDOWN((K3-Table13[[#This Row],[DOB]])/365,0)</f>
        <v>13</v>
      </c>
    </row>
    <row r="4" spans="1:12" x14ac:dyDescent="0.25">
      <c r="A4" s="9" t="s">
        <v>384</v>
      </c>
      <c r="B4" s="9" t="s">
        <v>145</v>
      </c>
      <c r="C4" s="8" t="str">
        <f>Table13[[#This Row],[LastName]]&amp;"."&amp;Table13[[#This Row],[FirstName]]</f>
        <v>Addis.Sam</v>
      </c>
      <c r="D4" s="1">
        <v>32680</v>
      </c>
      <c r="E4" s="2">
        <f>ROUNDDOWN((K4-Table13[[#This Row],[DOB]])/365,0)</f>
        <v>31</v>
      </c>
      <c r="F4" t="s">
        <v>51</v>
      </c>
      <c r="G4" t="s">
        <v>198</v>
      </c>
      <c r="H4" t="s">
        <v>317</v>
      </c>
      <c r="K4" s="1">
        <f t="shared" si="0"/>
        <v>44197</v>
      </c>
      <c r="L4" s="2">
        <f>ROUNDDOWN((K4-Table13[[#This Row],[DOB]])/365,0)</f>
        <v>31</v>
      </c>
    </row>
    <row r="5" spans="1:12" x14ac:dyDescent="0.25">
      <c r="A5" t="s">
        <v>289</v>
      </c>
      <c r="B5" t="s">
        <v>290</v>
      </c>
      <c r="C5" t="str">
        <f>Table13[[#This Row],[LastName]]&amp;"."&amp;Table13[[#This Row],[FirstName]]</f>
        <v>Al-Ashwal.Layal</v>
      </c>
      <c r="D5" s="1">
        <v>39084</v>
      </c>
      <c r="E5" s="2">
        <f>ROUNDDOWN((K5-Table13[[#This Row],[DOB]])/365,0)</f>
        <v>14</v>
      </c>
      <c r="F5" t="s">
        <v>208</v>
      </c>
      <c r="G5" t="s">
        <v>198</v>
      </c>
      <c r="H5" t="s">
        <v>316</v>
      </c>
      <c r="K5" s="1">
        <f t="shared" si="0"/>
        <v>44197</v>
      </c>
      <c r="L5" s="2">
        <f>ROUNDDOWN((K5-Table13[[#This Row],[DOB]])/365,0)</f>
        <v>14</v>
      </c>
    </row>
    <row r="6" spans="1:12" x14ac:dyDescent="0.25">
      <c r="A6" t="s">
        <v>209</v>
      </c>
      <c r="B6" t="s">
        <v>210</v>
      </c>
      <c r="C6" t="str">
        <f>Table13[[#This Row],[LastName]]&amp;"."&amp;Table13[[#This Row],[FirstName]]</f>
        <v>Alexander.Matthew</v>
      </c>
      <c r="D6" s="1">
        <v>39058</v>
      </c>
      <c r="E6" s="2">
        <f>ROUNDDOWN((K6-Table13[[#This Row],[DOB]])/365,0)</f>
        <v>14</v>
      </c>
      <c r="F6" t="s">
        <v>11</v>
      </c>
      <c r="G6" t="s">
        <v>198</v>
      </c>
      <c r="H6" t="s">
        <v>317</v>
      </c>
      <c r="K6" s="1">
        <f t="shared" si="0"/>
        <v>44197</v>
      </c>
      <c r="L6" s="2">
        <f>ROUNDDOWN((K6-Table13[[#This Row],[DOB]])/365,0)</f>
        <v>14</v>
      </c>
    </row>
    <row r="7" spans="1:12" x14ac:dyDescent="0.25">
      <c r="A7" t="s">
        <v>333</v>
      </c>
      <c r="B7" t="s">
        <v>334</v>
      </c>
      <c r="C7" s="8" t="str">
        <f>Table13[[#This Row],[LastName]]&amp;"."&amp;Table13[[#This Row],[FirstName]]</f>
        <v>Ali.Zeenat</v>
      </c>
      <c r="D7" s="1">
        <v>39625</v>
      </c>
      <c r="E7" s="2">
        <f>ROUNDDOWN((K7-Table13[[#This Row],[DOB]])/365,0)</f>
        <v>12</v>
      </c>
      <c r="F7" t="s">
        <v>208</v>
      </c>
      <c r="G7" t="s">
        <v>198</v>
      </c>
      <c r="H7" t="s">
        <v>316</v>
      </c>
      <c r="K7" s="1">
        <f t="shared" si="0"/>
        <v>44197</v>
      </c>
      <c r="L7" s="2">
        <f>ROUNDDOWN((K7-Table13[[#This Row],[DOB]])/365,0)</f>
        <v>12</v>
      </c>
    </row>
    <row r="8" spans="1:12" x14ac:dyDescent="0.25">
      <c r="A8" t="s">
        <v>190</v>
      </c>
      <c r="B8" t="s">
        <v>185</v>
      </c>
      <c r="C8" t="str">
        <f>Table13[[#This Row],[LastName]]&amp;"."&amp;Table13[[#This Row],[FirstName]]</f>
        <v>Aly.Aasem</v>
      </c>
      <c r="D8" s="1">
        <v>40130</v>
      </c>
      <c r="E8" s="2">
        <f>ROUNDDOWN((K8-Table13[[#This Row],[DOB]])/365,0)</f>
        <v>11</v>
      </c>
      <c r="F8" t="s">
        <v>208</v>
      </c>
      <c r="G8" t="s">
        <v>198</v>
      </c>
      <c r="H8" t="s">
        <v>317</v>
      </c>
      <c r="K8" s="1">
        <f t="shared" si="0"/>
        <v>44197</v>
      </c>
      <c r="L8" s="2">
        <f>ROUNDDOWN((K8-Table13[[#This Row],[DOB]])/365,0)</f>
        <v>11</v>
      </c>
    </row>
    <row r="9" spans="1:12" x14ac:dyDescent="0.25">
      <c r="A9" t="s">
        <v>211</v>
      </c>
      <c r="B9" t="s">
        <v>212</v>
      </c>
      <c r="C9" t="str">
        <f>Table13[[#This Row],[LastName]]&amp;"."&amp;Table13[[#This Row],[FirstName]]</f>
        <v>Anderson.Kinyin</v>
      </c>
      <c r="D9" s="1">
        <v>40041</v>
      </c>
      <c r="E9" s="2">
        <f>ROUNDDOWN((K9-Table13[[#This Row],[DOB]])/365,0)</f>
        <v>11</v>
      </c>
      <c r="F9" t="s">
        <v>50</v>
      </c>
      <c r="G9" t="s">
        <v>198</v>
      </c>
      <c r="H9" t="s">
        <v>317</v>
      </c>
      <c r="K9" s="1">
        <f t="shared" si="0"/>
        <v>44197</v>
      </c>
      <c r="L9" s="2">
        <f>ROUNDDOWN((K9-Table13[[#This Row],[DOB]])/365,0)</f>
        <v>11</v>
      </c>
    </row>
    <row r="10" spans="1:12" x14ac:dyDescent="0.25">
      <c r="A10" s="9" t="s">
        <v>358</v>
      </c>
      <c r="B10" s="9" t="s">
        <v>359</v>
      </c>
      <c r="C10" s="8" t="str">
        <f>Table13[[#This Row],[LastName]]&amp;"."&amp;Table13[[#This Row],[FirstName]]</f>
        <v>Arcayo.Facundo</v>
      </c>
      <c r="D10" s="1">
        <v>40166</v>
      </c>
      <c r="E10" s="2">
        <f>ROUNDDOWN((K10-Table13[[#This Row],[DOB]])/365,0)</f>
        <v>11</v>
      </c>
      <c r="F10" t="s">
        <v>11</v>
      </c>
      <c r="G10" t="s">
        <v>198</v>
      </c>
      <c r="H10" t="s">
        <v>317</v>
      </c>
      <c r="K10" s="1">
        <f t="shared" si="0"/>
        <v>44197</v>
      </c>
      <c r="L10" s="2">
        <f>ROUNDDOWN((K10-Table13[[#This Row],[DOB]])/365,0)</f>
        <v>11</v>
      </c>
    </row>
    <row r="11" spans="1:12" x14ac:dyDescent="0.25">
      <c r="A11" t="s">
        <v>118</v>
      </c>
      <c r="B11" t="s">
        <v>132</v>
      </c>
      <c r="C11" t="str">
        <f>Table13[[#This Row],[LastName]]&amp;"."&amp;Table13[[#This Row],[FirstName]]</f>
        <v>Ashman.Luke</v>
      </c>
      <c r="D11" s="1">
        <v>39389</v>
      </c>
      <c r="E11" s="2">
        <f>ROUNDDOWN((K11-Table13[[#This Row],[DOB]])/365,0)</f>
        <v>13</v>
      </c>
      <c r="F11" t="s">
        <v>11</v>
      </c>
      <c r="G11" t="s">
        <v>198</v>
      </c>
      <c r="H11" t="s">
        <v>317</v>
      </c>
      <c r="K11" s="1">
        <f t="shared" si="0"/>
        <v>44197</v>
      </c>
      <c r="L11" s="2">
        <f>ROUNDDOWN((K11-Table13[[#This Row],[DOB]])/365,0)</f>
        <v>13</v>
      </c>
    </row>
    <row r="12" spans="1:12" x14ac:dyDescent="0.25">
      <c r="A12" t="s">
        <v>341</v>
      </c>
      <c r="B12" t="s">
        <v>40</v>
      </c>
      <c r="C12" s="8" t="str">
        <f>Table13[[#This Row],[LastName]]&amp;"."&amp;Table13[[#This Row],[FirstName]]</f>
        <v>Baaj.Sarah</v>
      </c>
      <c r="D12" s="1">
        <v>40408</v>
      </c>
      <c r="E12" s="2">
        <f>ROUNDDOWN((K12-Table13[[#This Row],[DOB]])/365,0)</f>
        <v>10</v>
      </c>
      <c r="F12" t="s">
        <v>208</v>
      </c>
      <c r="G12" t="s">
        <v>198</v>
      </c>
      <c r="H12" t="s">
        <v>316</v>
      </c>
      <c r="K12" s="1">
        <f t="shared" si="0"/>
        <v>44197</v>
      </c>
      <c r="L12" s="2">
        <f>ROUNDDOWN((K12-Table13[[#This Row],[DOB]])/365,0)</f>
        <v>10</v>
      </c>
    </row>
    <row r="13" spans="1:12" x14ac:dyDescent="0.25">
      <c r="A13" t="s">
        <v>161</v>
      </c>
      <c r="B13" t="s">
        <v>53</v>
      </c>
      <c r="C13" t="str">
        <f>Table13[[#This Row],[LastName]]&amp;"."&amp;Table13[[#This Row],[FirstName]]</f>
        <v>Bailes.Hugo</v>
      </c>
      <c r="D13" s="1">
        <v>38859</v>
      </c>
      <c r="E13" s="2">
        <f>ROUNDDOWN((K13-Table13[[#This Row],[DOB]])/365,0)</f>
        <v>14</v>
      </c>
      <c r="F13" t="s">
        <v>201</v>
      </c>
      <c r="G13" t="s">
        <v>198</v>
      </c>
      <c r="H13" t="s">
        <v>317</v>
      </c>
      <c r="K13" s="1">
        <f t="shared" si="0"/>
        <v>44197</v>
      </c>
      <c r="L13" s="2">
        <f>ROUNDDOWN((K13-Table13[[#This Row],[DOB]])/365,0)</f>
        <v>14</v>
      </c>
    </row>
    <row r="14" spans="1:12" x14ac:dyDescent="0.25">
      <c r="A14" t="s">
        <v>213</v>
      </c>
      <c r="B14" t="s">
        <v>214</v>
      </c>
      <c r="C14" t="str">
        <f>Table13[[#This Row],[LastName]]&amp;"."&amp;Table13[[#This Row],[FirstName]]</f>
        <v>Barbaro.Marina</v>
      </c>
      <c r="D14" s="1">
        <v>39632</v>
      </c>
      <c r="E14" s="2">
        <f>ROUNDDOWN((K14-Table13[[#This Row],[DOB]])/365,0)</f>
        <v>12</v>
      </c>
      <c r="F14" t="s">
        <v>49</v>
      </c>
      <c r="G14" t="s">
        <v>198</v>
      </c>
      <c r="H14" t="s">
        <v>317</v>
      </c>
      <c r="K14" s="1">
        <f t="shared" si="0"/>
        <v>44197</v>
      </c>
      <c r="L14" s="2">
        <f>ROUNDDOWN((K14-Table13[[#This Row],[DOB]])/365,0)</f>
        <v>12</v>
      </c>
    </row>
    <row r="15" spans="1:12" x14ac:dyDescent="0.25">
      <c r="A15" t="s">
        <v>330</v>
      </c>
      <c r="B15" t="s">
        <v>319</v>
      </c>
      <c r="C15" s="8" t="str">
        <f>Table13[[#This Row],[LastName]]&amp;"."&amp;Table13[[#This Row],[FirstName]]</f>
        <v>Barchiesi.Matteo</v>
      </c>
      <c r="D15" s="1">
        <v>26553</v>
      </c>
      <c r="E15" s="2">
        <f>ROUNDDOWN((K15-Table13[[#This Row],[DOB]])/365,0)</f>
        <v>48</v>
      </c>
      <c r="F15" t="s">
        <v>11</v>
      </c>
      <c r="G15" t="s">
        <v>198</v>
      </c>
      <c r="H15" t="s">
        <v>317</v>
      </c>
      <c r="K15" s="1">
        <f t="shared" si="0"/>
        <v>44197</v>
      </c>
      <c r="L15" s="2">
        <f>ROUNDDOWN((K15-Table13[[#This Row],[DOB]])/365,0)</f>
        <v>48</v>
      </c>
    </row>
    <row r="16" spans="1:12" x14ac:dyDescent="0.25">
      <c r="A16" t="s">
        <v>215</v>
      </c>
      <c r="B16" t="s">
        <v>216</v>
      </c>
      <c r="C16" t="str">
        <f>Table13[[#This Row],[LastName]]&amp;"."&amp;Table13[[#This Row],[FirstName]]</f>
        <v>Barnes.Talley</v>
      </c>
      <c r="D16" s="1">
        <v>40232</v>
      </c>
      <c r="E16" s="2">
        <f>ROUNDDOWN((K16-Table13[[#This Row],[DOB]])/365,0)</f>
        <v>10</v>
      </c>
      <c r="F16" t="s">
        <v>50</v>
      </c>
      <c r="G16" t="s">
        <v>198</v>
      </c>
      <c r="H16" t="s">
        <v>316</v>
      </c>
      <c r="K16" s="1">
        <f t="shared" si="0"/>
        <v>44197</v>
      </c>
      <c r="L16" s="2">
        <f>ROUNDDOWN((K16-Table13[[#This Row],[DOB]])/365,0)</f>
        <v>10</v>
      </c>
    </row>
    <row r="17" spans="1:12" x14ac:dyDescent="0.25">
      <c r="A17" t="s">
        <v>146</v>
      </c>
      <c r="B17" t="s">
        <v>83</v>
      </c>
      <c r="C17" t="str">
        <f>Table13[[#This Row],[LastName]]&amp;"."&amp;Table13[[#This Row],[FirstName]]</f>
        <v>Barratt.Georgina</v>
      </c>
      <c r="D17" s="1">
        <v>34826</v>
      </c>
      <c r="E17" s="2">
        <f>ROUNDDOWN((K17-Table13[[#This Row],[DOB]])/365,0)</f>
        <v>25</v>
      </c>
      <c r="F17" t="s">
        <v>11</v>
      </c>
      <c r="G17" t="s">
        <v>198</v>
      </c>
      <c r="H17" t="s">
        <v>316</v>
      </c>
      <c r="K17" s="1">
        <f t="shared" si="0"/>
        <v>44197</v>
      </c>
      <c r="L17" s="2">
        <f>ROUNDDOWN((K17-Table13[[#This Row],[DOB]])/365,0)</f>
        <v>25</v>
      </c>
    </row>
    <row r="18" spans="1:12" x14ac:dyDescent="0.25">
      <c r="A18" t="s">
        <v>147</v>
      </c>
      <c r="B18" t="s">
        <v>141</v>
      </c>
      <c r="C18" t="str">
        <f>Table13[[#This Row],[LastName]]&amp;"."&amp;Table13[[#This Row],[FirstName]]</f>
        <v>Barry.Peter</v>
      </c>
      <c r="D18" s="1">
        <v>22033</v>
      </c>
      <c r="E18" s="2">
        <f>ROUNDDOWN((K18-Table13[[#This Row],[DOB]])/365,0)</f>
        <v>60</v>
      </c>
      <c r="F18" t="s">
        <v>309</v>
      </c>
      <c r="G18" t="s">
        <v>198</v>
      </c>
      <c r="H18" t="s">
        <v>317</v>
      </c>
      <c r="K18" s="1">
        <f t="shared" si="0"/>
        <v>44197</v>
      </c>
      <c r="L18" s="2">
        <f>ROUNDDOWN((K18-Table13[[#This Row],[DOB]])/365,0)</f>
        <v>60</v>
      </c>
    </row>
    <row r="19" spans="1:12" x14ac:dyDescent="0.25">
      <c r="A19" s="9" t="s">
        <v>371</v>
      </c>
      <c r="B19" s="9" t="s">
        <v>372</v>
      </c>
      <c r="C19" s="8" t="str">
        <f>Table13[[#This Row],[LastName]]&amp;"."&amp;Table13[[#This Row],[FirstName]]</f>
        <v>Barton.Bill</v>
      </c>
      <c r="D19" s="1">
        <v>40926</v>
      </c>
      <c r="E19" s="2">
        <f>ROUNDDOWN((K19-Table13[[#This Row],[DOB]])/365,0)</f>
        <v>8</v>
      </c>
      <c r="F19" t="s">
        <v>11</v>
      </c>
      <c r="G19" t="s">
        <v>198</v>
      </c>
      <c r="H19" t="s">
        <v>317</v>
      </c>
      <c r="K19" s="1">
        <f t="shared" si="0"/>
        <v>44197</v>
      </c>
      <c r="L19" s="2">
        <f>ROUNDDOWN((K19-Table13[[#This Row],[DOB]])/365,0)</f>
        <v>8</v>
      </c>
    </row>
    <row r="20" spans="1:12" x14ac:dyDescent="0.25">
      <c r="A20" t="s">
        <v>95</v>
      </c>
      <c r="B20" t="s">
        <v>217</v>
      </c>
      <c r="C20" t="str">
        <f>Table13[[#This Row],[LastName]]&amp;"."&amp;Table13[[#This Row],[FirstName]]</f>
        <v>Beaubois.Ash</v>
      </c>
      <c r="D20" s="1">
        <v>38672</v>
      </c>
      <c r="E20" s="2">
        <f>ROUNDDOWN((K20-Table13[[#This Row],[DOB]])/365,0)</f>
        <v>15</v>
      </c>
      <c r="F20" t="s">
        <v>50</v>
      </c>
      <c r="G20" t="s">
        <v>198</v>
      </c>
      <c r="H20" t="s">
        <v>317</v>
      </c>
      <c r="K20" s="1">
        <f t="shared" si="0"/>
        <v>44197</v>
      </c>
      <c r="L20" s="2">
        <f>ROUNDDOWN((K20-Table13[[#This Row],[DOB]])/365,0)</f>
        <v>15</v>
      </c>
    </row>
    <row r="21" spans="1:12" x14ac:dyDescent="0.25">
      <c r="A21" t="s">
        <v>218</v>
      </c>
      <c r="B21" t="s">
        <v>154</v>
      </c>
      <c r="C21" t="str">
        <f>Table13[[#This Row],[LastName]]&amp;"."&amp;Table13[[#This Row],[FirstName]]</f>
        <v>Berberyan.Lara</v>
      </c>
      <c r="D21" s="1">
        <v>37569</v>
      </c>
      <c r="E21" s="2">
        <f>ROUNDDOWN((K21-Table13[[#This Row],[DOB]])/365,0)</f>
        <v>18</v>
      </c>
      <c r="F21" t="s">
        <v>11</v>
      </c>
      <c r="G21" t="s">
        <v>198</v>
      </c>
      <c r="H21" t="s">
        <v>316</v>
      </c>
      <c r="K21" s="1">
        <f t="shared" si="0"/>
        <v>44197</v>
      </c>
      <c r="L21" s="2">
        <f>ROUNDDOWN((K21-Table13[[#This Row],[DOB]])/365,0)</f>
        <v>18</v>
      </c>
    </row>
    <row r="22" spans="1:12" x14ac:dyDescent="0.25">
      <c r="A22" t="s">
        <v>162</v>
      </c>
      <c r="B22" t="s">
        <v>168</v>
      </c>
      <c r="C22" t="str">
        <f>Table13[[#This Row],[LastName]]&amp;"."&amp;Table13[[#This Row],[FirstName]]</f>
        <v>Betts.Byron</v>
      </c>
      <c r="D22" s="1">
        <v>37776</v>
      </c>
      <c r="E22" s="2">
        <f>ROUNDDOWN((K22-Table13[[#This Row],[DOB]])/365,0)</f>
        <v>17</v>
      </c>
      <c r="F22" t="s">
        <v>309</v>
      </c>
      <c r="G22" t="s">
        <v>198</v>
      </c>
      <c r="H22" t="s">
        <v>317</v>
      </c>
      <c r="K22" s="1">
        <f t="shared" si="0"/>
        <v>44197</v>
      </c>
      <c r="L22" s="2">
        <f>ROUNDDOWN((K22-Table13[[#This Row],[DOB]])/365,0)</f>
        <v>17</v>
      </c>
    </row>
    <row r="23" spans="1:12" x14ac:dyDescent="0.25">
      <c r="A23" t="s">
        <v>162</v>
      </c>
      <c r="B23" t="s">
        <v>299</v>
      </c>
      <c r="C23" t="str">
        <f>Table13[[#This Row],[LastName]]&amp;"."&amp;Table13[[#This Row],[FirstName]]</f>
        <v>Betts.Korey</v>
      </c>
      <c r="D23" s="1">
        <v>38391</v>
      </c>
      <c r="E23" s="2">
        <f>ROUNDDOWN((K23-Table13[[#This Row],[DOB]])/365,0)</f>
        <v>15</v>
      </c>
      <c r="F23" t="s">
        <v>50</v>
      </c>
      <c r="G23" t="s">
        <v>198</v>
      </c>
      <c r="H23" t="s">
        <v>317</v>
      </c>
      <c r="K23" s="1">
        <f t="shared" si="0"/>
        <v>44197</v>
      </c>
      <c r="L23" s="2">
        <f>ROUNDDOWN((K23-Table13[[#This Row],[DOB]])/365,0)</f>
        <v>15</v>
      </c>
    </row>
    <row r="24" spans="1:12" x14ac:dyDescent="0.25">
      <c r="A24" t="s">
        <v>162</v>
      </c>
      <c r="B24" t="s">
        <v>169</v>
      </c>
      <c r="C24" t="str">
        <f>Table13[[#This Row],[LastName]]&amp;"."&amp;Table13[[#This Row],[FirstName]]</f>
        <v>Betts.Nicholas</v>
      </c>
      <c r="D24" s="1">
        <v>25941</v>
      </c>
      <c r="E24" s="2">
        <f>ROUNDDOWN((K24-Table13[[#This Row],[DOB]])/365,0)</f>
        <v>50</v>
      </c>
      <c r="F24" t="s">
        <v>309</v>
      </c>
      <c r="G24" t="s">
        <v>198</v>
      </c>
      <c r="H24" t="s">
        <v>317</v>
      </c>
      <c r="K24" s="1">
        <f t="shared" si="0"/>
        <v>44197</v>
      </c>
      <c r="L24" s="2">
        <f>ROUNDDOWN((K24-Table13[[#This Row],[DOB]])/365,0)</f>
        <v>50</v>
      </c>
    </row>
    <row r="25" spans="1:12" x14ac:dyDescent="0.25">
      <c r="A25" t="s">
        <v>162</v>
      </c>
      <c r="B25" t="s">
        <v>300</v>
      </c>
      <c r="C25" t="str">
        <f>Table13[[#This Row],[LastName]]&amp;"."&amp;Table13[[#This Row],[FirstName]]</f>
        <v>Betts.Toby</v>
      </c>
      <c r="D25" s="1">
        <v>39436</v>
      </c>
      <c r="E25" s="2">
        <f>ROUNDDOWN((K25-Table13[[#This Row],[DOB]])/365,0)</f>
        <v>13</v>
      </c>
      <c r="F25" t="s">
        <v>50</v>
      </c>
      <c r="G25" t="s">
        <v>198</v>
      </c>
      <c r="H25" t="s">
        <v>317</v>
      </c>
      <c r="K25" s="1">
        <f t="shared" si="0"/>
        <v>44197</v>
      </c>
      <c r="L25" s="2">
        <f>ROUNDDOWN((K25-Table13[[#This Row],[DOB]])/365,0)</f>
        <v>13</v>
      </c>
    </row>
    <row r="26" spans="1:12" x14ac:dyDescent="0.25">
      <c r="A26" t="s">
        <v>219</v>
      </c>
      <c r="B26" t="s">
        <v>220</v>
      </c>
      <c r="C26" t="str">
        <f>Table13[[#This Row],[LastName]]&amp;"."&amp;Table13[[#This Row],[FirstName]]</f>
        <v>Biddle.Damin</v>
      </c>
      <c r="D26" s="1">
        <v>39385</v>
      </c>
      <c r="E26" s="2">
        <f>ROUNDDOWN((K26-Table13[[#This Row],[DOB]])/365,0)</f>
        <v>13</v>
      </c>
      <c r="F26" t="s">
        <v>50</v>
      </c>
      <c r="G26" t="s">
        <v>198</v>
      </c>
      <c r="H26" t="s">
        <v>317</v>
      </c>
      <c r="K26" s="1">
        <f t="shared" si="0"/>
        <v>44197</v>
      </c>
      <c r="L26" s="2">
        <f>ROUNDDOWN((K26-Table13[[#This Row],[DOB]])/365,0)</f>
        <v>13</v>
      </c>
    </row>
    <row r="27" spans="1:12" x14ac:dyDescent="0.25">
      <c r="A27" t="s">
        <v>221</v>
      </c>
      <c r="B27" t="s">
        <v>222</v>
      </c>
      <c r="C27" t="str">
        <f>Table13[[#This Row],[LastName]]&amp;"."&amp;Table13[[#This Row],[FirstName]]</f>
        <v>Blakely.Ryan</v>
      </c>
      <c r="D27" s="1">
        <v>39268</v>
      </c>
      <c r="E27" s="2">
        <f>ROUNDDOWN((K27-Table13[[#This Row],[DOB]])/365,0)</f>
        <v>13</v>
      </c>
      <c r="F27" t="s">
        <v>201</v>
      </c>
      <c r="G27" t="s">
        <v>198</v>
      </c>
      <c r="H27" t="s">
        <v>317</v>
      </c>
      <c r="K27" s="1">
        <f t="shared" si="0"/>
        <v>44197</v>
      </c>
      <c r="L27" s="2">
        <f>ROUNDDOWN((K27-Table13[[#This Row],[DOB]])/365,0)</f>
        <v>13</v>
      </c>
    </row>
    <row r="28" spans="1:12" x14ac:dyDescent="0.25">
      <c r="A28" t="s">
        <v>96</v>
      </c>
      <c r="B28" t="s">
        <v>100</v>
      </c>
      <c r="C28" t="str">
        <f>Table13[[#This Row],[LastName]]&amp;"."&amp;Table13[[#This Row],[FirstName]]</f>
        <v>Bodycomb.Leo</v>
      </c>
      <c r="D28" s="1">
        <v>37603</v>
      </c>
      <c r="E28" s="2">
        <f>ROUNDDOWN((K28-Table13[[#This Row],[DOB]])/365,0)</f>
        <v>18</v>
      </c>
      <c r="F28" t="s">
        <v>49</v>
      </c>
      <c r="G28" t="s">
        <v>198</v>
      </c>
      <c r="H28" t="s">
        <v>317</v>
      </c>
      <c r="K28" s="1">
        <f t="shared" si="0"/>
        <v>44197</v>
      </c>
      <c r="L28" s="2">
        <f>ROUNDDOWN((K28-Table13[[#This Row],[DOB]])/365,0)</f>
        <v>18</v>
      </c>
    </row>
    <row r="29" spans="1:12" x14ac:dyDescent="0.25">
      <c r="A29" t="s">
        <v>97</v>
      </c>
      <c r="B29" t="s">
        <v>101</v>
      </c>
      <c r="C29" t="str">
        <f>Table13[[#This Row],[LastName]]&amp;"."&amp;Table13[[#This Row],[FirstName]]</f>
        <v>Bradfield.Tyla-Rose</v>
      </c>
      <c r="D29" s="1">
        <v>39034</v>
      </c>
      <c r="E29" s="2">
        <f>ROUNDDOWN((K29-Table13[[#This Row],[DOB]])/365,0)</f>
        <v>14</v>
      </c>
      <c r="F29" t="s">
        <v>50</v>
      </c>
      <c r="G29" t="s">
        <v>198</v>
      </c>
      <c r="H29" t="s">
        <v>316</v>
      </c>
      <c r="K29" s="1">
        <f t="shared" si="0"/>
        <v>44197</v>
      </c>
      <c r="L29" s="2">
        <f>ROUNDDOWN((K29-Table13[[#This Row],[DOB]])/365,0)</f>
        <v>14</v>
      </c>
    </row>
    <row r="30" spans="1:12" x14ac:dyDescent="0.25">
      <c r="A30" t="s">
        <v>295</v>
      </c>
      <c r="B30" t="s">
        <v>53</v>
      </c>
      <c r="C30" t="str">
        <f>Table13[[#This Row],[LastName]]&amp;"."&amp;Table13[[#This Row],[FirstName]]</f>
        <v>Brammer.Hugo</v>
      </c>
      <c r="D30" s="1">
        <v>40399</v>
      </c>
      <c r="E30" s="2">
        <f>ROUNDDOWN((K30-Table13[[#This Row],[DOB]])/365,0)</f>
        <v>10</v>
      </c>
      <c r="F30" t="s">
        <v>11</v>
      </c>
      <c r="G30" t="s">
        <v>198</v>
      </c>
      <c r="H30" t="s">
        <v>317</v>
      </c>
      <c r="K30" s="1">
        <f t="shared" si="0"/>
        <v>44197</v>
      </c>
      <c r="L30" s="2">
        <f>ROUNDDOWN((K30-Table13[[#This Row],[DOB]])/365,0)</f>
        <v>10</v>
      </c>
    </row>
    <row r="31" spans="1:12" x14ac:dyDescent="0.25">
      <c r="A31" t="s">
        <v>119</v>
      </c>
      <c r="B31" t="s">
        <v>39</v>
      </c>
      <c r="C31" t="str">
        <f>Table13[[#This Row],[LastName]]&amp;"."&amp;Table13[[#This Row],[FirstName]]</f>
        <v>Brautigan.David</v>
      </c>
      <c r="D31" s="1">
        <v>24347</v>
      </c>
      <c r="E31" s="2">
        <f>ROUNDDOWN((K31-Table13[[#This Row],[DOB]])/365,0)</f>
        <v>54</v>
      </c>
      <c r="F31" t="s">
        <v>11</v>
      </c>
      <c r="G31" t="s">
        <v>198</v>
      </c>
      <c r="H31" t="s">
        <v>317</v>
      </c>
      <c r="K31" s="1">
        <f t="shared" si="0"/>
        <v>44197</v>
      </c>
      <c r="L31" s="2">
        <f>ROUNDDOWN((K31-Table13[[#This Row],[DOB]])/365,0)</f>
        <v>54</v>
      </c>
    </row>
    <row r="32" spans="1:12" x14ac:dyDescent="0.25">
      <c r="A32" t="s">
        <v>191</v>
      </c>
      <c r="B32" t="s">
        <v>186</v>
      </c>
      <c r="C32" t="str">
        <f>Table13[[#This Row],[LastName]]&amp;"."&amp;Table13[[#This Row],[FirstName]]</f>
        <v>Brender.Clive</v>
      </c>
      <c r="D32" s="1">
        <v>38366</v>
      </c>
      <c r="E32" s="2">
        <f>ROUNDDOWN((K32-Table13[[#This Row],[DOB]])/365,0)</f>
        <v>15</v>
      </c>
      <c r="F32" t="s">
        <v>49</v>
      </c>
      <c r="G32" t="s">
        <v>198</v>
      </c>
      <c r="H32" t="s">
        <v>317</v>
      </c>
      <c r="K32" s="1">
        <f t="shared" si="0"/>
        <v>44197</v>
      </c>
      <c r="L32" s="2">
        <f>ROUNDDOWN((K32-Table13[[#This Row],[DOB]])/365,0)</f>
        <v>15</v>
      </c>
    </row>
    <row r="33" spans="1:12" x14ac:dyDescent="0.25">
      <c r="A33" t="s">
        <v>183</v>
      </c>
      <c r="B33" t="s">
        <v>184</v>
      </c>
      <c r="C33" t="str">
        <f>Table13[[#This Row],[LastName]]&amp;"."&amp;Table13[[#This Row],[FirstName]]</f>
        <v>Brion.Fraser</v>
      </c>
      <c r="D33" s="1">
        <v>38101</v>
      </c>
      <c r="E33" s="2">
        <f>ROUNDDOWN((K33-Table13[[#This Row],[DOB]])/365,0)</f>
        <v>16</v>
      </c>
      <c r="F33" t="s">
        <v>11</v>
      </c>
      <c r="G33" t="s">
        <v>198</v>
      </c>
      <c r="H33" t="s">
        <v>317</v>
      </c>
      <c r="K33" s="1">
        <f t="shared" si="0"/>
        <v>44197</v>
      </c>
      <c r="L33" s="2">
        <f>ROUNDDOWN((K33-Table13[[#This Row],[DOB]])/365,0)</f>
        <v>16</v>
      </c>
    </row>
    <row r="34" spans="1:12" x14ac:dyDescent="0.25">
      <c r="A34" t="s">
        <v>181</v>
      </c>
      <c r="B34" t="s">
        <v>182</v>
      </c>
      <c r="C34" t="str">
        <f>Table13[[#This Row],[LastName]]&amp;"."&amp;Table13[[#This Row],[FirstName]]</f>
        <v>Brown.Sophie</v>
      </c>
      <c r="D34" s="1">
        <v>37805</v>
      </c>
      <c r="E34" s="2">
        <f>ROUNDDOWN((K34-Table13[[#This Row],[DOB]])/365,0)</f>
        <v>17</v>
      </c>
      <c r="F34" t="s">
        <v>49</v>
      </c>
      <c r="G34" t="s">
        <v>198</v>
      </c>
      <c r="H34" t="s">
        <v>316</v>
      </c>
      <c r="K34" s="1">
        <f t="shared" si="0"/>
        <v>44197</v>
      </c>
      <c r="L34" s="2">
        <f>ROUNDDOWN((K34-Table13[[#This Row],[DOB]])/365,0)</f>
        <v>17</v>
      </c>
    </row>
    <row r="35" spans="1:12" x14ac:dyDescent="0.25">
      <c r="A35" s="9" t="s">
        <v>375</v>
      </c>
      <c r="B35" s="9" t="s">
        <v>376</v>
      </c>
      <c r="C35" s="8" t="str">
        <f>Table13[[#This Row],[LastName]]&amp;"."&amp;Table13[[#This Row],[FirstName]]</f>
        <v>Bugeja.Hannah</v>
      </c>
      <c r="D35" s="1">
        <v>38756</v>
      </c>
      <c r="E35" s="2">
        <f>ROUNDDOWN((K35-Table13[[#This Row],[DOB]])/365,0)</f>
        <v>14</v>
      </c>
      <c r="F35" t="s">
        <v>49</v>
      </c>
      <c r="G35" t="s">
        <v>198</v>
      </c>
      <c r="H35" t="s">
        <v>316</v>
      </c>
      <c r="K35" s="1">
        <f t="shared" si="0"/>
        <v>44197</v>
      </c>
      <c r="L35" s="2">
        <f>ROUNDDOWN((K35-Table13[[#This Row],[DOB]])/365,0)</f>
        <v>14</v>
      </c>
    </row>
    <row r="36" spans="1:12" x14ac:dyDescent="0.25">
      <c r="A36" t="s">
        <v>120</v>
      </c>
      <c r="B36" t="s">
        <v>133</v>
      </c>
      <c r="C36" t="str">
        <f>Table13[[#This Row],[LastName]]&amp;"."&amp;Table13[[#This Row],[FirstName]]</f>
        <v>Burgun.Alexandre</v>
      </c>
      <c r="D36" s="1">
        <v>31399</v>
      </c>
      <c r="E36" s="2">
        <f>ROUNDDOWN((K37-Table13[[#This Row],[DOB]])/365,0)</f>
        <v>35</v>
      </c>
      <c r="F36" t="s">
        <v>11</v>
      </c>
      <c r="G36" t="s">
        <v>198</v>
      </c>
      <c r="H36" t="s">
        <v>317</v>
      </c>
      <c r="K36" s="1">
        <f t="shared" si="0"/>
        <v>44197</v>
      </c>
      <c r="L36" s="2">
        <f>ROUNDDOWN((K36-Table13[[#This Row],[DOB]])/365,0)</f>
        <v>35</v>
      </c>
    </row>
    <row r="37" spans="1:12" x14ac:dyDescent="0.25">
      <c r="A37" t="s">
        <v>54</v>
      </c>
      <c r="B37" t="s">
        <v>55</v>
      </c>
      <c r="C37" t="str">
        <f>Table13[[#This Row],[LastName]]&amp;"."&amp;Table13[[#This Row],[FirstName]]</f>
        <v>Bury.Connor</v>
      </c>
      <c r="D37" s="1">
        <v>36161</v>
      </c>
      <c r="E37" s="2">
        <f>ROUNDDOWN((K38-Table13[[#This Row],[DOB]])/365,0)</f>
        <v>22</v>
      </c>
      <c r="F37" t="s">
        <v>11</v>
      </c>
      <c r="G37" t="s">
        <v>198</v>
      </c>
      <c r="H37" t="s">
        <v>317</v>
      </c>
      <c r="K37" s="1">
        <f t="shared" si="0"/>
        <v>44197</v>
      </c>
      <c r="L37" s="2">
        <f>ROUNDDOWN((K37-Table13[[#This Row],[DOB]])/365,0)</f>
        <v>22</v>
      </c>
    </row>
    <row r="38" spans="1:12" x14ac:dyDescent="0.25">
      <c r="A38" t="s">
        <v>223</v>
      </c>
      <c r="B38" t="s">
        <v>224</v>
      </c>
      <c r="C38" t="str">
        <f>Table13[[#This Row],[LastName]]&amp;"."&amp;Table13[[#This Row],[FirstName]]</f>
        <v>CAMERLENGO.AARON</v>
      </c>
      <c r="D38" s="1">
        <v>39521</v>
      </c>
      <c r="E38" s="2">
        <f>ROUNDDOWN((K39-Table13[[#This Row],[DOB]])/365,0)</f>
        <v>12</v>
      </c>
      <c r="F38" t="s">
        <v>201</v>
      </c>
      <c r="G38" t="s">
        <v>198</v>
      </c>
      <c r="H38" t="s">
        <v>317</v>
      </c>
      <c r="K38" s="1">
        <f t="shared" si="0"/>
        <v>44197</v>
      </c>
      <c r="L38" s="2">
        <f>ROUNDDOWN((K38-Table13[[#This Row],[DOB]])/365,0)</f>
        <v>12</v>
      </c>
    </row>
    <row r="39" spans="1:12" x14ac:dyDescent="0.25">
      <c r="A39" t="s">
        <v>103</v>
      </c>
      <c r="B39" t="s">
        <v>109</v>
      </c>
      <c r="C39" t="str">
        <f>Table13[[#This Row],[LastName]]&amp;"."&amp;Table13[[#This Row],[FirstName]]</f>
        <v>Campbell.William</v>
      </c>
      <c r="D39" s="1">
        <v>35355</v>
      </c>
      <c r="E39" s="2">
        <f>ROUNDDOWN((K40-Table13[[#This Row],[DOB]])/365,0)</f>
        <v>24</v>
      </c>
      <c r="F39" t="s">
        <v>49</v>
      </c>
      <c r="G39" t="s">
        <v>198</v>
      </c>
      <c r="H39" t="s">
        <v>317</v>
      </c>
      <c r="K39" s="1">
        <f t="shared" si="0"/>
        <v>44197</v>
      </c>
      <c r="L39" s="2">
        <f>ROUNDDOWN((K39-Table13[[#This Row],[DOB]])/365,0)</f>
        <v>24</v>
      </c>
    </row>
    <row r="40" spans="1:12" x14ac:dyDescent="0.25">
      <c r="A40" t="s">
        <v>163</v>
      </c>
      <c r="B40" t="s">
        <v>47</v>
      </c>
      <c r="C40" t="str">
        <f>Table13[[#This Row],[LastName]]&amp;"."&amp;Table13[[#This Row],[FirstName]]</f>
        <v>Casey.Max</v>
      </c>
      <c r="D40" s="1">
        <v>39892</v>
      </c>
      <c r="E40" s="2">
        <f>ROUNDDOWN((K41-Table13[[#This Row],[DOB]])/365,0)</f>
        <v>11</v>
      </c>
      <c r="F40" t="s">
        <v>201</v>
      </c>
      <c r="G40" t="s">
        <v>198</v>
      </c>
      <c r="H40" t="s">
        <v>317</v>
      </c>
      <c r="K40" s="1">
        <f t="shared" ref="K40:K99" si="1">$K$1</f>
        <v>44197</v>
      </c>
      <c r="L40" s="2">
        <f>ROUNDDOWN((K40-Table13[[#This Row],[DOB]])/365,0)</f>
        <v>11</v>
      </c>
    </row>
    <row r="41" spans="1:12" x14ac:dyDescent="0.25">
      <c r="A41" t="s">
        <v>56</v>
      </c>
      <c r="B41" t="s">
        <v>225</v>
      </c>
      <c r="C41" t="str">
        <f>Table13[[#This Row],[LastName]]&amp;"."&amp;Table13[[#This Row],[FirstName]]</f>
        <v>Cassidy.Jennifer</v>
      </c>
      <c r="D41" s="1">
        <v>21840</v>
      </c>
      <c r="E41" s="2">
        <f>ROUNDDOWN((K42-Table13[[#This Row],[DOB]])/365,0)</f>
        <v>61</v>
      </c>
      <c r="F41" t="s">
        <v>51</v>
      </c>
      <c r="G41" t="s">
        <v>198</v>
      </c>
      <c r="H41" t="s">
        <v>316</v>
      </c>
      <c r="K41" s="1">
        <f t="shared" si="1"/>
        <v>44197</v>
      </c>
      <c r="L41" s="2">
        <f>ROUNDDOWN((K41-Table13[[#This Row],[DOB]])/365,0)</f>
        <v>61</v>
      </c>
    </row>
    <row r="42" spans="1:12" x14ac:dyDescent="0.25">
      <c r="A42" t="s">
        <v>226</v>
      </c>
      <c r="B42" t="s">
        <v>139</v>
      </c>
      <c r="C42" t="str">
        <f>Table13[[#This Row],[LastName]]&amp;"."&amp;Table13[[#This Row],[FirstName]]</f>
        <v>Chambers.Oscar</v>
      </c>
      <c r="D42" s="1">
        <v>38810</v>
      </c>
      <c r="E42" s="2">
        <f>ROUNDDOWN((K43-Table13[[#This Row],[DOB]])/365,0)</f>
        <v>14</v>
      </c>
      <c r="F42" t="s">
        <v>11</v>
      </c>
      <c r="G42" t="s">
        <v>198</v>
      </c>
      <c r="H42" t="s">
        <v>317</v>
      </c>
      <c r="K42" s="1">
        <f t="shared" si="1"/>
        <v>44197</v>
      </c>
      <c r="L42" s="2">
        <f>ROUNDDOWN((K42-Table13[[#This Row],[DOB]])/365,0)</f>
        <v>14</v>
      </c>
    </row>
    <row r="43" spans="1:12" x14ac:dyDescent="0.25">
      <c r="A43" t="s">
        <v>19</v>
      </c>
      <c r="B43" t="s">
        <v>33</v>
      </c>
      <c r="C43" t="str">
        <f>Table13[[#This Row],[LastName]]&amp;"."&amp;Table13[[#This Row],[FirstName]]</f>
        <v>Chandran.Nalin</v>
      </c>
      <c r="D43" s="1">
        <v>37556</v>
      </c>
      <c r="E43" s="2">
        <f>ROUNDDOWN((K44-Table13[[#This Row],[DOB]])/365,0)</f>
        <v>18</v>
      </c>
      <c r="F43" t="s">
        <v>11</v>
      </c>
      <c r="G43" t="s">
        <v>198</v>
      </c>
      <c r="H43" t="s">
        <v>317</v>
      </c>
      <c r="K43" s="1">
        <f t="shared" si="1"/>
        <v>44197</v>
      </c>
      <c r="L43" s="2">
        <f>ROUNDDOWN((K43-Table13[[#This Row],[DOB]])/365,0)</f>
        <v>18</v>
      </c>
    </row>
    <row r="44" spans="1:12" x14ac:dyDescent="0.25">
      <c r="A44" t="s">
        <v>19</v>
      </c>
      <c r="B44" t="s">
        <v>32</v>
      </c>
      <c r="C44" t="str">
        <f>Table13[[#This Row],[LastName]]&amp;"."&amp;Table13[[#This Row],[FirstName]]</f>
        <v>Chandran.Roshan</v>
      </c>
      <c r="D44" s="1">
        <v>37556</v>
      </c>
      <c r="E44" s="2">
        <f>ROUNDDOWN((K45-Table13[[#This Row],[DOB]])/365,0)</f>
        <v>18</v>
      </c>
      <c r="F44" t="s">
        <v>11</v>
      </c>
      <c r="G44" t="s">
        <v>198</v>
      </c>
      <c r="H44" t="s">
        <v>317</v>
      </c>
      <c r="K44" s="1">
        <f t="shared" si="1"/>
        <v>44197</v>
      </c>
      <c r="L44" s="2">
        <f>ROUNDDOWN((K44-Table13[[#This Row],[DOB]])/365,0)</f>
        <v>18</v>
      </c>
    </row>
    <row r="45" spans="1:12" x14ac:dyDescent="0.25">
      <c r="A45" t="s">
        <v>20</v>
      </c>
      <c r="B45" t="s">
        <v>34</v>
      </c>
      <c r="C45" t="str">
        <f>Table13[[#This Row],[LastName]]&amp;"."&amp;Table13[[#This Row],[FirstName]]</f>
        <v>Chaplin.Andrea</v>
      </c>
      <c r="D45" s="1">
        <v>23379</v>
      </c>
      <c r="E45" s="2">
        <f>ROUNDDOWN((K46-Table13[[#This Row],[DOB]])/365,0)</f>
        <v>57</v>
      </c>
      <c r="F45" t="s">
        <v>11</v>
      </c>
      <c r="G45" t="s">
        <v>198</v>
      </c>
      <c r="H45" t="s">
        <v>316</v>
      </c>
      <c r="K45" s="1">
        <f t="shared" si="1"/>
        <v>44197</v>
      </c>
      <c r="L45" s="2">
        <f>ROUNDDOWN((K45-Table13[[#This Row],[DOB]])/365,0)</f>
        <v>57</v>
      </c>
    </row>
    <row r="46" spans="1:12" x14ac:dyDescent="0.25">
      <c r="A46" t="s">
        <v>148</v>
      </c>
      <c r="B46" t="s">
        <v>154</v>
      </c>
      <c r="C46" t="str">
        <f>Table13[[#This Row],[LastName]]&amp;"."&amp;Table13[[#This Row],[FirstName]]</f>
        <v>Chapman.Lara</v>
      </c>
      <c r="D46" s="1">
        <v>39987</v>
      </c>
      <c r="E46" s="2">
        <f>ROUNDDOWN((K47-Table13[[#This Row],[DOB]])/365,0)</f>
        <v>11</v>
      </c>
      <c r="F46" t="s">
        <v>11</v>
      </c>
      <c r="G46" t="s">
        <v>198</v>
      </c>
      <c r="H46" t="s">
        <v>316</v>
      </c>
      <c r="K46" s="1">
        <f t="shared" si="1"/>
        <v>44197</v>
      </c>
      <c r="L46" s="2">
        <f>ROUNDDOWN((K46-Table13[[#This Row],[DOB]])/365,0)</f>
        <v>11</v>
      </c>
    </row>
    <row r="47" spans="1:12" x14ac:dyDescent="0.25">
      <c r="A47" t="s">
        <v>148</v>
      </c>
      <c r="B47" t="s">
        <v>112</v>
      </c>
      <c r="C47" t="str">
        <f>Table13[[#This Row],[LastName]]&amp;"."&amp;Table13[[#This Row],[FirstName]]</f>
        <v>Chapman.Patrick</v>
      </c>
      <c r="D47" s="1">
        <v>38230</v>
      </c>
      <c r="E47" s="2">
        <f>ROUNDDOWN((K48-Table13[[#This Row],[DOB]])/365,0)</f>
        <v>16</v>
      </c>
      <c r="F47" t="s">
        <v>11</v>
      </c>
      <c r="G47" t="s">
        <v>198</v>
      </c>
      <c r="H47" t="s">
        <v>317</v>
      </c>
      <c r="K47" s="1">
        <f t="shared" si="1"/>
        <v>44197</v>
      </c>
      <c r="L47" s="2">
        <f>ROUNDDOWN((K47-Table13[[#This Row],[DOB]])/365,0)</f>
        <v>16</v>
      </c>
    </row>
    <row r="48" spans="1:12" x14ac:dyDescent="0.25">
      <c r="A48" t="s">
        <v>194</v>
      </c>
      <c r="B48" t="s">
        <v>196</v>
      </c>
      <c r="C48" t="str">
        <f>Table13[[#This Row],[LastName]]&amp;"."&amp;Table13[[#This Row],[FirstName]]</f>
        <v>Clarke.Declan</v>
      </c>
      <c r="D48" s="1">
        <v>38355</v>
      </c>
      <c r="E48" s="2">
        <f>ROUNDDOWN((K49-Table13[[#This Row],[DOB]])/365,0)</f>
        <v>16</v>
      </c>
      <c r="F48" t="s">
        <v>11</v>
      </c>
      <c r="G48" t="s">
        <v>198</v>
      </c>
      <c r="H48" t="s">
        <v>317</v>
      </c>
      <c r="K48" s="1">
        <f t="shared" si="1"/>
        <v>44197</v>
      </c>
      <c r="L48" s="2">
        <f>ROUNDDOWN((K48-Table13[[#This Row],[DOB]])/365,0)</f>
        <v>16</v>
      </c>
    </row>
    <row r="49" spans="1:12" x14ac:dyDescent="0.25">
      <c r="A49" t="s">
        <v>227</v>
      </c>
      <c r="B49" t="s">
        <v>158</v>
      </c>
      <c r="C49" t="str">
        <f>Table13[[#This Row],[LastName]]&amp;"."&amp;Table13[[#This Row],[FirstName]]</f>
        <v>Collins.Elizabeth</v>
      </c>
      <c r="D49" s="1">
        <v>22758</v>
      </c>
      <c r="E49" s="2">
        <f>ROUNDDOWN((K50-Table13[[#This Row],[DOB]])/365,0)</f>
        <v>58</v>
      </c>
      <c r="F49" t="s">
        <v>11</v>
      </c>
      <c r="G49" t="s">
        <v>198</v>
      </c>
      <c r="H49" t="s">
        <v>316</v>
      </c>
      <c r="K49" s="1">
        <f t="shared" si="1"/>
        <v>44197</v>
      </c>
      <c r="L49" s="2">
        <f>ROUNDDOWN((K49-Table13[[#This Row],[DOB]])/365,0)</f>
        <v>58</v>
      </c>
    </row>
    <row r="50" spans="1:12" x14ac:dyDescent="0.25">
      <c r="A50" t="s">
        <v>121</v>
      </c>
      <c r="B50" t="s">
        <v>134</v>
      </c>
      <c r="C50" t="str">
        <f>Table13[[#This Row],[LastName]]&amp;"."&amp;Table13[[#This Row],[FirstName]]</f>
        <v>Coombe.Nathaniel</v>
      </c>
      <c r="D50" s="1">
        <v>38236</v>
      </c>
      <c r="E50" s="2">
        <f>ROUNDDOWN((K51-Table13[[#This Row],[DOB]])/365,0)</f>
        <v>16</v>
      </c>
      <c r="F50" t="s">
        <v>50</v>
      </c>
      <c r="G50" t="s">
        <v>198</v>
      </c>
      <c r="H50" t="s">
        <v>317</v>
      </c>
      <c r="K50" s="1">
        <f t="shared" si="1"/>
        <v>44197</v>
      </c>
      <c r="L50" s="2">
        <f>ROUNDDOWN((K50-Table13[[#This Row],[DOB]])/365,0)</f>
        <v>16</v>
      </c>
    </row>
    <row r="51" spans="1:12" x14ac:dyDescent="0.25">
      <c r="A51" t="s">
        <v>228</v>
      </c>
      <c r="B51" t="s">
        <v>48</v>
      </c>
      <c r="C51" t="str">
        <f>Table13[[#This Row],[LastName]]&amp;"."&amp;Table13[[#This Row],[FirstName]]</f>
        <v>Cosgriff.Angus</v>
      </c>
      <c r="D51" s="1">
        <v>40282</v>
      </c>
      <c r="E51" s="2">
        <f>ROUNDDOWN((K52-Table13[[#This Row],[DOB]])/365,0)</f>
        <v>10</v>
      </c>
      <c r="F51" t="s">
        <v>50</v>
      </c>
      <c r="G51" t="s">
        <v>198</v>
      </c>
      <c r="H51" t="s">
        <v>317</v>
      </c>
      <c r="K51" s="1">
        <f t="shared" si="1"/>
        <v>44197</v>
      </c>
      <c r="L51" s="2">
        <f>ROUNDDOWN((K51-Table13[[#This Row],[DOB]])/365,0)</f>
        <v>10</v>
      </c>
    </row>
    <row r="52" spans="1:12" x14ac:dyDescent="0.25">
      <c r="A52" t="s">
        <v>21</v>
      </c>
      <c r="B52" t="s">
        <v>35</v>
      </c>
      <c r="C52" t="str">
        <f>Table13[[#This Row],[LastName]]&amp;"."&amp;Table13[[#This Row],[FirstName]]</f>
        <v>Cowling.Darcy</v>
      </c>
      <c r="D52" s="1">
        <v>38052</v>
      </c>
      <c r="E52" s="2">
        <f>ROUNDDOWN((K53-Table13[[#This Row],[DOB]])/365,0)</f>
        <v>16</v>
      </c>
      <c r="F52" t="s">
        <v>50</v>
      </c>
      <c r="G52" t="s">
        <v>198</v>
      </c>
      <c r="H52" t="s">
        <v>317</v>
      </c>
      <c r="K52" s="1">
        <f t="shared" si="1"/>
        <v>44197</v>
      </c>
      <c r="L52" s="2">
        <f>ROUNDDOWN((K52-Table13[[#This Row],[DOB]])/365,0)</f>
        <v>16</v>
      </c>
    </row>
    <row r="53" spans="1:12" x14ac:dyDescent="0.25">
      <c r="A53" t="s">
        <v>122</v>
      </c>
      <c r="B53" t="s">
        <v>135</v>
      </c>
      <c r="C53" t="str">
        <f>Table13[[#This Row],[LastName]]&amp;"."&amp;Table13[[#This Row],[FirstName]]</f>
        <v>Dal Moro Ferreira.Isabela</v>
      </c>
      <c r="D53" s="1">
        <v>39431</v>
      </c>
      <c r="E53" s="2">
        <f>ROUNDDOWN((K54-Table13[[#This Row],[DOB]])/365,0)</f>
        <v>13</v>
      </c>
      <c r="F53" t="s">
        <v>11</v>
      </c>
      <c r="G53" t="s">
        <v>198</v>
      </c>
      <c r="H53" t="s">
        <v>316</v>
      </c>
      <c r="K53" s="1">
        <f t="shared" si="1"/>
        <v>44197</v>
      </c>
      <c r="L53" s="2">
        <f>ROUNDDOWN((K53-Table13[[#This Row],[DOB]])/365,0)</f>
        <v>13</v>
      </c>
    </row>
    <row r="54" spans="1:12" x14ac:dyDescent="0.25">
      <c r="A54" s="9" t="s">
        <v>374</v>
      </c>
      <c r="B54" s="9" t="s">
        <v>139</v>
      </c>
      <c r="C54" s="8" t="str">
        <f>Table13[[#This Row],[LastName]]&amp;"."&amp;Table13[[#This Row],[FirstName]]</f>
        <v>Dawes.Oscar</v>
      </c>
      <c r="D54" s="1">
        <v>39626</v>
      </c>
      <c r="E54" s="2">
        <f>ROUNDDOWN((K55-Table13[[#This Row],[DOB]])/365,0)</f>
        <v>12</v>
      </c>
      <c r="F54" t="s">
        <v>49</v>
      </c>
      <c r="G54" t="s">
        <v>198</v>
      </c>
      <c r="H54" t="s">
        <v>317</v>
      </c>
      <c r="K54" s="1">
        <f t="shared" si="1"/>
        <v>44197</v>
      </c>
      <c r="L54" s="2">
        <f>ROUNDDOWN((K54-Table13[[#This Row],[DOB]])/365,0)</f>
        <v>12</v>
      </c>
    </row>
    <row r="55" spans="1:12" x14ac:dyDescent="0.25">
      <c r="A55" t="s">
        <v>57</v>
      </c>
      <c r="B55" t="s">
        <v>59</v>
      </c>
      <c r="C55" t="str">
        <f>Table13[[#This Row],[LastName]]&amp;"."&amp;Table13[[#This Row],[FirstName]]</f>
        <v>Dawson.Bruce</v>
      </c>
      <c r="D55" s="1">
        <v>19555</v>
      </c>
      <c r="E55" s="2">
        <f>ROUNDDOWN((K56-Table13[[#This Row],[DOB]])/365,0)</f>
        <v>67</v>
      </c>
      <c r="F55" t="s">
        <v>50</v>
      </c>
      <c r="G55" t="s">
        <v>198</v>
      </c>
      <c r="H55" t="s">
        <v>317</v>
      </c>
      <c r="K55" s="1">
        <f t="shared" si="1"/>
        <v>44197</v>
      </c>
      <c r="L55" s="2">
        <f>ROUNDDOWN((K55-Table13[[#This Row],[DOB]])/365,0)</f>
        <v>67</v>
      </c>
    </row>
    <row r="56" spans="1:12" x14ac:dyDescent="0.25">
      <c r="A56" t="s">
        <v>57</v>
      </c>
      <c r="B56" t="s">
        <v>58</v>
      </c>
      <c r="C56" t="str">
        <f>Table13[[#This Row],[LastName]]&amp;"."&amp;Table13[[#This Row],[FirstName]]</f>
        <v>Dawson.Jackie</v>
      </c>
      <c r="D56" s="1">
        <v>26350</v>
      </c>
      <c r="E56" s="2">
        <f>ROUNDDOWN((K57-Table13[[#This Row],[DOB]])/365,0)</f>
        <v>48</v>
      </c>
      <c r="F56" t="s">
        <v>50</v>
      </c>
      <c r="G56" t="s">
        <v>198</v>
      </c>
      <c r="H56" t="s">
        <v>316</v>
      </c>
      <c r="K56" s="1">
        <f t="shared" si="1"/>
        <v>44197</v>
      </c>
      <c r="L56" s="2">
        <f>ROUNDDOWN((K56-Table13[[#This Row],[DOB]])/365,0)</f>
        <v>48</v>
      </c>
    </row>
    <row r="57" spans="1:12" x14ac:dyDescent="0.25">
      <c r="A57" t="s">
        <v>195</v>
      </c>
      <c r="B57" t="s">
        <v>197</v>
      </c>
      <c r="C57" t="str">
        <f>Table13[[#This Row],[LastName]]&amp;"."&amp;Table13[[#This Row],[FirstName]]</f>
        <v>De Groot.Bas</v>
      </c>
      <c r="D57" s="1">
        <v>28333</v>
      </c>
      <c r="E57" s="2">
        <f>ROUNDDOWN((K58-Table13[[#This Row],[DOB]])/365,0)</f>
        <v>43</v>
      </c>
      <c r="F57" t="s">
        <v>283</v>
      </c>
      <c r="G57" t="s">
        <v>198</v>
      </c>
      <c r="H57" t="s">
        <v>317</v>
      </c>
      <c r="K57" s="1">
        <f t="shared" si="1"/>
        <v>44197</v>
      </c>
      <c r="L57" s="2">
        <f>ROUNDDOWN((K57-Table13[[#This Row],[DOB]])/365,0)</f>
        <v>43</v>
      </c>
    </row>
    <row r="58" spans="1:12" x14ac:dyDescent="0.25">
      <c r="A58" s="9" t="s">
        <v>324</v>
      </c>
      <c r="B58" s="9" t="s">
        <v>325</v>
      </c>
      <c r="C58" s="8" t="str">
        <f>Table13[[#This Row],[LastName]]&amp;"."&amp;Table13[[#This Row],[FirstName]]</f>
        <v>Deverson.Sebastian</v>
      </c>
      <c r="D58" s="1">
        <v>36790</v>
      </c>
      <c r="E58" s="2">
        <f>ROUNDDOWN((K59-Table13[[#This Row],[DOB]])/365,0)</f>
        <v>20</v>
      </c>
      <c r="F58" t="s">
        <v>50</v>
      </c>
      <c r="G58" t="s">
        <v>198</v>
      </c>
      <c r="H58" t="s">
        <v>317</v>
      </c>
      <c r="K58" s="1">
        <f t="shared" si="1"/>
        <v>44197</v>
      </c>
      <c r="L58" s="2">
        <f>ROUNDDOWN((K58-Table13[[#This Row],[DOB]])/365,0)</f>
        <v>20</v>
      </c>
    </row>
    <row r="59" spans="1:12" x14ac:dyDescent="0.25">
      <c r="A59" t="s">
        <v>229</v>
      </c>
      <c r="B59" t="s">
        <v>230</v>
      </c>
      <c r="C59" t="str">
        <f>Table13[[#This Row],[LastName]]&amp;"."&amp;Table13[[#This Row],[FirstName]]</f>
        <v>Dhami.Nina</v>
      </c>
      <c r="D59" s="1">
        <v>40284</v>
      </c>
      <c r="E59" s="2">
        <f>ROUNDDOWN((K60-Table13[[#This Row],[DOB]])/365,0)</f>
        <v>10</v>
      </c>
      <c r="F59" t="s">
        <v>49</v>
      </c>
      <c r="G59" t="s">
        <v>198</v>
      </c>
      <c r="H59" t="s">
        <v>316</v>
      </c>
      <c r="K59" s="1">
        <f t="shared" si="1"/>
        <v>44197</v>
      </c>
      <c r="L59" s="2">
        <f>ROUNDDOWN((K59-Table13[[#This Row],[DOB]])/365,0)</f>
        <v>10</v>
      </c>
    </row>
    <row r="60" spans="1:12" x14ac:dyDescent="0.25">
      <c r="A60" t="s">
        <v>229</v>
      </c>
      <c r="B60" t="s">
        <v>231</v>
      </c>
      <c r="C60" t="str">
        <f>Table13[[#This Row],[LastName]]&amp;"."&amp;Table13[[#This Row],[FirstName]]</f>
        <v>Dhami.Rajvir</v>
      </c>
      <c r="D60" s="1">
        <v>41144</v>
      </c>
      <c r="E60" s="2">
        <f>ROUNDDOWN((K61-Table13[[#This Row],[DOB]])/365,0)</f>
        <v>8</v>
      </c>
      <c r="F60" t="s">
        <v>49</v>
      </c>
      <c r="G60" t="s">
        <v>198</v>
      </c>
      <c r="H60" t="s">
        <v>317</v>
      </c>
      <c r="K60" s="1">
        <f t="shared" si="1"/>
        <v>44197</v>
      </c>
      <c r="L60" s="2">
        <f>ROUNDDOWN((K60-Table13[[#This Row],[DOB]])/365,0)</f>
        <v>8</v>
      </c>
    </row>
    <row r="61" spans="1:12" x14ac:dyDescent="0.25">
      <c r="A61" t="s">
        <v>123</v>
      </c>
      <c r="B61" t="s">
        <v>136</v>
      </c>
      <c r="C61" t="str">
        <f>Table13[[#This Row],[LastName]]&amp;"."&amp;Table13[[#This Row],[FirstName]]</f>
        <v>Dippy.Charlotte</v>
      </c>
      <c r="D61" s="1">
        <v>39000</v>
      </c>
      <c r="E61" s="2">
        <f>ROUNDDOWN((K62-Table13[[#This Row],[DOB]])/365,0)</f>
        <v>14</v>
      </c>
      <c r="F61" t="s">
        <v>49</v>
      </c>
      <c r="G61" t="s">
        <v>198</v>
      </c>
      <c r="H61" t="s">
        <v>316</v>
      </c>
      <c r="K61" s="1">
        <f t="shared" si="1"/>
        <v>44197</v>
      </c>
      <c r="L61" s="2">
        <f>ROUNDDOWN((K61-Table13[[#This Row],[DOB]])/365,0)</f>
        <v>14</v>
      </c>
    </row>
    <row r="62" spans="1:12" x14ac:dyDescent="0.25">
      <c r="A62" t="s">
        <v>149</v>
      </c>
      <c r="B62" t="s">
        <v>155</v>
      </c>
      <c r="C62" t="str">
        <f>Table13[[#This Row],[LastName]]&amp;"."&amp;Table13[[#This Row],[FirstName]]</f>
        <v>Doe.Leighlan</v>
      </c>
      <c r="D62" s="1">
        <v>34944</v>
      </c>
      <c r="E62" s="2">
        <f>ROUNDDOWN((K63-Table13[[#This Row],[DOB]])/365,0)</f>
        <v>25</v>
      </c>
      <c r="G62" t="s">
        <v>198</v>
      </c>
      <c r="H62" t="s">
        <v>317</v>
      </c>
      <c r="K62" s="1">
        <f t="shared" si="1"/>
        <v>44197</v>
      </c>
      <c r="L62" s="2">
        <f>ROUNDDOWN((K62-Table13[[#This Row],[DOB]])/365,0)</f>
        <v>25</v>
      </c>
    </row>
    <row r="63" spans="1:12" x14ac:dyDescent="0.25">
      <c r="A63" t="s">
        <v>232</v>
      </c>
      <c r="B63" t="s">
        <v>55</v>
      </c>
      <c r="C63" t="str">
        <f>Table13[[#This Row],[LastName]]&amp;"."&amp;Table13[[#This Row],[FirstName]]</f>
        <v>Dwyer.Connor</v>
      </c>
      <c r="D63" s="1">
        <v>39902</v>
      </c>
      <c r="E63" s="2">
        <f>ROUNDDOWN((K64-Table13[[#This Row],[DOB]])/365,0)</f>
        <v>11</v>
      </c>
      <c r="F63" t="s">
        <v>201</v>
      </c>
      <c r="G63" t="s">
        <v>198</v>
      </c>
      <c r="H63" t="s">
        <v>317</v>
      </c>
      <c r="K63" s="1">
        <f t="shared" si="1"/>
        <v>44197</v>
      </c>
      <c r="L63" s="2">
        <f>ROUNDDOWN((K63-Table13[[#This Row],[DOB]])/365,0)</f>
        <v>11</v>
      </c>
    </row>
    <row r="64" spans="1:12" x14ac:dyDescent="0.25">
      <c r="A64" t="s">
        <v>232</v>
      </c>
      <c r="B64" t="s">
        <v>139</v>
      </c>
      <c r="C64" t="str">
        <f>Table13[[#This Row],[LastName]]&amp;"."&amp;Table13[[#This Row],[FirstName]]</f>
        <v>Dwyer.Oscar</v>
      </c>
      <c r="D64" s="1">
        <v>39087</v>
      </c>
      <c r="E64" s="2">
        <f>ROUNDDOWN((K65-Table13[[#This Row],[DOB]])/365,0)</f>
        <v>14</v>
      </c>
      <c r="F64" t="s">
        <v>201</v>
      </c>
      <c r="G64" t="s">
        <v>198</v>
      </c>
      <c r="H64" t="s">
        <v>317</v>
      </c>
      <c r="K64" s="1">
        <f t="shared" si="1"/>
        <v>44197</v>
      </c>
      <c r="L64" s="2">
        <f>ROUNDDOWN((K64-Table13[[#This Row],[DOB]])/365,0)</f>
        <v>14</v>
      </c>
    </row>
    <row r="65" spans="1:12" x14ac:dyDescent="0.25">
      <c r="A65" s="9" t="s">
        <v>362</v>
      </c>
      <c r="B65" s="9" t="s">
        <v>363</v>
      </c>
      <c r="C65" s="8" t="str">
        <f>Table13[[#This Row],[LastName]]&amp;"."&amp;Table13[[#This Row],[FirstName]]</f>
        <v>Dzodzos.Michael</v>
      </c>
      <c r="D65" s="1">
        <v>34256</v>
      </c>
      <c r="E65" s="2">
        <f>ROUNDDOWN((K66-Table13[[#This Row],[DOB]])/365,0)</f>
        <v>27</v>
      </c>
      <c r="F65" t="s">
        <v>11</v>
      </c>
      <c r="G65" t="s">
        <v>198</v>
      </c>
      <c r="H65" t="s">
        <v>317</v>
      </c>
      <c r="K65" s="1">
        <f t="shared" si="1"/>
        <v>44197</v>
      </c>
      <c r="L65" s="2">
        <f>ROUNDDOWN((K65-Table13[[#This Row],[DOB]])/365,0)</f>
        <v>27</v>
      </c>
    </row>
    <row r="66" spans="1:12" x14ac:dyDescent="0.25">
      <c r="A66" t="s">
        <v>124</v>
      </c>
      <c r="B66" t="s">
        <v>233</v>
      </c>
      <c r="C66" t="str">
        <f>Table13[[#This Row],[LastName]]&amp;"."&amp;Table13[[#This Row],[FirstName]]</f>
        <v>Eladly.Laila</v>
      </c>
      <c r="D66" s="1">
        <v>38882</v>
      </c>
      <c r="E66" s="2">
        <f>ROUNDDOWN((K67-Table13[[#This Row],[DOB]])/365,0)</f>
        <v>14</v>
      </c>
      <c r="F66" t="s">
        <v>208</v>
      </c>
      <c r="G66" t="s">
        <v>198</v>
      </c>
      <c r="H66" t="s">
        <v>316</v>
      </c>
      <c r="K66" s="1">
        <f t="shared" si="1"/>
        <v>44197</v>
      </c>
      <c r="L66" s="2">
        <f>ROUNDDOWN((K66-Table13[[#This Row],[DOB]])/365,0)</f>
        <v>14</v>
      </c>
    </row>
    <row r="67" spans="1:12" x14ac:dyDescent="0.25">
      <c r="A67" t="s">
        <v>124</v>
      </c>
      <c r="B67" t="s">
        <v>137</v>
      </c>
      <c r="C67" t="str">
        <f>Table13[[#This Row],[LastName]]&amp;"."&amp;Table13[[#This Row],[FirstName]]</f>
        <v>Eladly.Salma</v>
      </c>
      <c r="D67" s="1">
        <v>40294</v>
      </c>
      <c r="E67" s="2">
        <f>ROUNDDOWN((K68-Table13[[#This Row],[DOB]])/365,0)</f>
        <v>10</v>
      </c>
      <c r="F67" t="s">
        <v>208</v>
      </c>
      <c r="G67" t="s">
        <v>198</v>
      </c>
      <c r="H67" t="s">
        <v>316</v>
      </c>
      <c r="K67" s="1">
        <f t="shared" si="1"/>
        <v>44197</v>
      </c>
      <c r="L67" s="2">
        <f>ROUNDDOWN((K67-Table13[[#This Row],[DOB]])/365,0)</f>
        <v>10</v>
      </c>
    </row>
    <row r="68" spans="1:12" x14ac:dyDescent="0.25">
      <c r="A68" s="9" t="s">
        <v>365</v>
      </c>
      <c r="B68" s="9" t="s">
        <v>366</v>
      </c>
      <c r="C68" s="8" t="str">
        <f>Table13[[#This Row],[LastName]]&amp;"."&amp;Table13[[#This Row],[FirstName]]</f>
        <v>Fang.Yaxian</v>
      </c>
      <c r="D68" s="1">
        <v>40502</v>
      </c>
      <c r="E68" s="2">
        <f>ROUNDDOWN((K69-Table13[[#This Row],[DOB]])/365,0)</f>
        <v>10</v>
      </c>
      <c r="F68" t="s">
        <v>49</v>
      </c>
      <c r="G68" t="s">
        <v>198</v>
      </c>
      <c r="H68" t="s">
        <v>316</v>
      </c>
      <c r="K68" s="1">
        <f t="shared" si="1"/>
        <v>44197</v>
      </c>
      <c r="L68" s="2">
        <f>ROUNDDOWN((K68-Table13[[#This Row],[DOB]])/365,0)</f>
        <v>10</v>
      </c>
    </row>
    <row r="69" spans="1:12" x14ac:dyDescent="0.25">
      <c r="A69" t="s">
        <v>234</v>
      </c>
      <c r="B69" t="s">
        <v>151</v>
      </c>
      <c r="C69" t="str">
        <f>Table13[[#This Row],[LastName]]&amp;"."&amp;Table13[[#This Row],[FirstName]]</f>
        <v>Farrer.Henry</v>
      </c>
      <c r="D69" s="1">
        <v>39566</v>
      </c>
      <c r="E69" s="2">
        <f>ROUNDDOWN((K70-Table13[[#This Row],[DOB]])/365,0)</f>
        <v>12</v>
      </c>
      <c r="F69" t="s">
        <v>201</v>
      </c>
      <c r="G69" t="s">
        <v>198</v>
      </c>
      <c r="H69" t="s">
        <v>317</v>
      </c>
      <c r="K69" s="1">
        <f t="shared" si="1"/>
        <v>44197</v>
      </c>
      <c r="L69" s="2">
        <f>ROUNDDOWN((K69-Table13[[#This Row],[DOB]])/365,0)</f>
        <v>12</v>
      </c>
    </row>
    <row r="70" spans="1:12" x14ac:dyDescent="0.25">
      <c r="A70" t="s">
        <v>61</v>
      </c>
      <c r="B70" t="s">
        <v>65</v>
      </c>
      <c r="C70" t="str">
        <f>Table13[[#This Row],[LastName]]&amp;"."&amp;Table13[[#This Row],[FirstName]]</f>
        <v>Ferguson.Christian</v>
      </c>
      <c r="D70" s="1">
        <v>39420</v>
      </c>
      <c r="E70" s="2">
        <f>ROUNDDOWN((K71-Table13[[#This Row],[DOB]])/365,0)</f>
        <v>13</v>
      </c>
      <c r="F70" t="s">
        <v>49</v>
      </c>
      <c r="G70" t="s">
        <v>198</v>
      </c>
      <c r="H70" t="s">
        <v>317</v>
      </c>
      <c r="K70" s="1">
        <f t="shared" si="1"/>
        <v>44197</v>
      </c>
      <c r="L70" s="2">
        <f>ROUNDDOWN((K70-Table13[[#This Row],[DOB]])/365,0)</f>
        <v>13</v>
      </c>
    </row>
    <row r="71" spans="1:12" x14ac:dyDescent="0.25">
      <c r="A71" t="s">
        <v>61</v>
      </c>
      <c r="B71" t="s">
        <v>62</v>
      </c>
      <c r="C71" t="str">
        <f>Table13[[#This Row],[LastName]]&amp;"."&amp;Table13[[#This Row],[FirstName]]</f>
        <v>Ferguson.Clayton</v>
      </c>
      <c r="D71" s="1">
        <v>36770</v>
      </c>
      <c r="E71" s="2">
        <f>ROUNDDOWN((K72-Table13[[#This Row],[DOB]])/365,0)</f>
        <v>20</v>
      </c>
      <c r="F71" t="s">
        <v>49</v>
      </c>
      <c r="G71" t="s">
        <v>198</v>
      </c>
      <c r="H71" t="s">
        <v>317</v>
      </c>
      <c r="K71" s="1">
        <f t="shared" si="1"/>
        <v>44197</v>
      </c>
      <c r="L71" s="2">
        <f>ROUNDDOWN((K71-Table13[[#This Row],[DOB]])/365,0)</f>
        <v>20</v>
      </c>
    </row>
    <row r="72" spans="1:12" x14ac:dyDescent="0.25">
      <c r="A72" t="s">
        <v>61</v>
      </c>
      <c r="B72" t="s">
        <v>63</v>
      </c>
      <c r="C72" t="str">
        <f>Table13[[#This Row],[LastName]]&amp;"."&amp;Table13[[#This Row],[FirstName]]</f>
        <v>Ferguson.Darren</v>
      </c>
      <c r="D72" s="1">
        <v>26818</v>
      </c>
      <c r="E72" s="2">
        <f>ROUNDDOWN((K73-Table13[[#This Row],[DOB]])/365,0)</f>
        <v>47</v>
      </c>
      <c r="F72" t="s">
        <v>49</v>
      </c>
      <c r="G72" t="s">
        <v>198</v>
      </c>
      <c r="H72" t="s">
        <v>317</v>
      </c>
      <c r="K72" s="1">
        <f t="shared" si="1"/>
        <v>44197</v>
      </c>
      <c r="L72" s="2">
        <f>ROUNDDOWN((K72-Table13[[#This Row],[DOB]])/365,0)</f>
        <v>47</v>
      </c>
    </row>
    <row r="73" spans="1:12" x14ac:dyDescent="0.25">
      <c r="A73" t="s">
        <v>61</v>
      </c>
      <c r="B73" t="s">
        <v>64</v>
      </c>
      <c r="C73" t="str">
        <f>Table13[[#This Row],[LastName]]&amp;"."&amp;Table13[[#This Row],[FirstName]]</f>
        <v>Ferguson.Nadine</v>
      </c>
      <c r="D73" s="1">
        <v>27640</v>
      </c>
      <c r="E73" s="2">
        <f>ROUNDDOWN((K74-Table13[[#This Row],[DOB]])/365,0)</f>
        <v>45</v>
      </c>
      <c r="F73" t="s">
        <v>49</v>
      </c>
      <c r="G73" t="s">
        <v>198</v>
      </c>
      <c r="H73" t="s">
        <v>316</v>
      </c>
      <c r="K73" s="1">
        <f t="shared" si="1"/>
        <v>44197</v>
      </c>
      <c r="L73" s="2">
        <f>ROUNDDOWN((K73-Table13[[#This Row],[DOB]])/365,0)</f>
        <v>45</v>
      </c>
    </row>
    <row r="74" spans="1:12" x14ac:dyDescent="0.25">
      <c r="A74" t="s">
        <v>235</v>
      </c>
      <c r="B74" t="s">
        <v>182</v>
      </c>
      <c r="C74" t="str">
        <f>Table13[[#This Row],[LastName]]&amp;"."&amp;Table13[[#This Row],[FirstName]]</f>
        <v>Field.Sophie</v>
      </c>
      <c r="D74" s="1">
        <v>37803</v>
      </c>
      <c r="E74" s="2">
        <f>ROUNDDOWN((K75-Table13[[#This Row],[DOB]])/365,0)</f>
        <v>17</v>
      </c>
      <c r="F74" t="s">
        <v>51</v>
      </c>
      <c r="G74" t="s">
        <v>198</v>
      </c>
      <c r="H74" t="s">
        <v>316</v>
      </c>
      <c r="K74" s="1">
        <f t="shared" si="1"/>
        <v>44197</v>
      </c>
      <c r="L74" s="2">
        <f>ROUNDDOWN((K74-Table13[[#This Row],[DOB]])/365,0)</f>
        <v>17</v>
      </c>
    </row>
    <row r="75" spans="1:12" x14ac:dyDescent="0.25">
      <c r="A75" t="s">
        <v>353</v>
      </c>
      <c r="B75" t="s">
        <v>325</v>
      </c>
      <c r="C75" s="8" t="str">
        <f>Table13[[#This Row],[LastName]]&amp;"."&amp;Table13[[#This Row],[FirstName]]</f>
        <v>Fior.Sebastian</v>
      </c>
      <c r="D75" s="1">
        <v>40781</v>
      </c>
      <c r="E75" s="2">
        <f>ROUNDDOWN((K76-Table13[[#This Row],[DOB]])/365,0)</f>
        <v>9</v>
      </c>
      <c r="F75" t="s">
        <v>11</v>
      </c>
      <c r="G75" t="s">
        <v>198</v>
      </c>
      <c r="H75" t="s">
        <v>317</v>
      </c>
      <c r="K75" s="1">
        <f t="shared" si="1"/>
        <v>44197</v>
      </c>
      <c r="L75" s="2">
        <f>ROUNDDOWN((K75-Table13[[#This Row],[DOB]])/365,0)</f>
        <v>9</v>
      </c>
    </row>
    <row r="76" spans="1:12" x14ac:dyDescent="0.25">
      <c r="A76" t="s">
        <v>22</v>
      </c>
      <c r="B76" t="s">
        <v>36</v>
      </c>
      <c r="C76" t="str">
        <f>Table13[[#This Row],[LastName]]&amp;"."&amp;Table13[[#This Row],[FirstName]]</f>
        <v>Foale.Anna</v>
      </c>
      <c r="D76" s="1">
        <v>21317</v>
      </c>
      <c r="E76" s="2">
        <f>ROUNDDOWN((K77-Table13[[#This Row],[DOB]])/365,0)</f>
        <v>62</v>
      </c>
      <c r="F76" t="s">
        <v>313</v>
      </c>
      <c r="G76" t="s">
        <v>198</v>
      </c>
      <c r="H76" t="s">
        <v>316</v>
      </c>
      <c r="K76" s="1">
        <f t="shared" si="1"/>
        <v>44197</v>
      </c>
      <c r="L76" s="2">
        <f>ROUNDDOWN((K76-Table13[[#This Row],[DOB]])/365,0)</f>
        <v>62</v>
      </c>
    </row>
    <row r="77" spans="1:12" x14ac:dyDescent="0.25">
      <c r="A77" t="s">
        <v>236</v>
      </c>
      <c r="B77" t="s">
        <v>237</v>
      </c>
      <c r="C77" t="str">
        <f>Table13[[#This Row],[LastName]]&amp;"."&amp;Table13[[#This Row],[FirstName]]</f>
        <v>Foxx.Lexie</v>
      </c>
      <c r="D77" s="1">
        <v>38869</v>
      </c>
      <c r="E77" s="2">
        <f>ROUNDDOWN((K78-Table13[[#This Row],[DOB]])/365,0)</f>
        <v>14</v>
      </c>
      <c r="F77" t="s">
        <v>49</v>
      </c>
      <c r="G77" t="s">
        <v>198</v>
      </c>
      <c r="H77" t="s">
        <v>316</v>
      </c>
      <c r="K77" s="1">
        <f t="shared" si="1"/>
        <v>44197</v>
      </c>
      <c r="L77" s="2">
        <f>ROUNDDOWN((K77-Table13[[#This Row],[DOB]])/365,0)</f>
        <v>14</v>
      </c>
    </row>
    <row r="78" spans="1:12" x14ac:dyDescent="0.25">
      <c r="A78" t="s">
        <v>104</v>
      </c>
      <c r="B78" t="s">
        <v>110</v>
      </c>
      <c r="C78" t="str">
        <f>Table13[[#This Row],[LastName]]&amp;"."&amp;Table13[[#This Row],[FirstName]]</f>
        <v>Fuda.Nate</v>
      </c>
      <c r="D78" s="1">
        <v>38590</v>
      </c>
      <c r="E78" s="2">
        <f>ROUNDDOWN((K79-Table13[[#This Row],[DOB]])/365,0)</f>
        <v>15</v>
      </c>
      <c r="F78" t="s">
        <v>11</v>
      </c>
      <c r="G78" t="s">
        <v>198</v>
      </c>
      <c r="H78" t="s">
        <v>317</v>
      </c>
      <c r="K78" s="1">
        <f t="shared" si="1"/>
        <v>44197</v>
      </c>
      <c r="L78" s="2">
        <f>ROUNDDOWN((K78-Table13[[#This Row],[DOB]])/365,0)</f>
        <v>15</v>
      </c>
    </row>
    <row r="79" spans="1:12" x14ac:dyDescent="0.25">
      <c r="A79" t="s">
        <v>150</v>
      </c>
      <c r="B79" t="s">
        <v>156</v>
      </c>
      <c r="C79" t="str">
        <f>Table13[[#This Row],[LastName]]&amp;"."&amp;Table13[[#This Row],[FirstName]]</f>
        <v>Fulcher.Aaron</v>
      </c>
      <c r="D79" s="1">
        <v>38908</v>
      </c>
      <c r="E79" s="2">
        <f>ROUNDDOWN((K80-Table13[[#This Row],[DOB]])/365,0)</f>
        <v>14</v>
      </c>
      <c r="F79" t="s">
        <v>11</v>
      </c>
      <c r="G79" t="s">
        <v>198</v>
      </c>
      <c r="H79" t="s">
        <v>317</v>
      </c>
      <c r="K79" s="1">
        <f t="shared" si="1"/>
        <v>44197</v>
      </c>
      <c r="L79" s="2">
        <f>ROUNDDOWN((K79-Table13[[#This Row],[DOB]])/365,0)</f>
        <v>14</v>
      </c>
    </row>
    <row r="80" spans="1:12" x14ac:dyDescent="0.25">
      <c r="A80" t="s">
        <v>350</v>
      </c>
      <c r="B80" t="s">
        <v>352</v>
      </c>
      <c r="C80" s="8" t="str">
        <f>Table13[[#This Row],[LastName]]&amp;"."&amp;Table13[[#This Row],[FirstName]]</f>
        <v>Grasby.Kifaru</v>
      </c>
      <c r="D80" s="1">
        <v>39016</v>
      </c>
      <c r="E80" s="2">
        <f>ROUNDDOWN((K81-Table13[[#This Row],[DOB]])/365,0)</f>
        <v>14</v>
      </c>
      <c r="F80" t="s">
        <v>49</v>
      </c>
      <c r="G80" t="s">
        <v>198</v>
      </c>
      <c r="H80" t="s">
        <v>317</v>
      </c>
      <c r="K80" s="1">
        <f t="shared" si="1"/>
        <v>44197</v>
      </c>
      <c r="L80" s="2">
        <f>ROUNDDOWN((K80-Table13[[#This Row],[DOB]])/365,0)</f>
        <v>14</v>
      </c>
    </row>
    <row r="81" spans="1:12" x14ac:dyDescent="0.25">
      <c r="A81" t="s">
        <v>350</v>
      </c>
      <c r="B81" t="s">
        <v>351</v>
      </c>
      <c r="C81" s="8" t="str">
        <f>Table13[[#This Row],[LastName]]&amp;"."&amp;Table13[[#This Row],[FirstName]]</f>
        <v>Grasby.Tembo</v>
      </c>
      <c r="D81" s="1">
        <v>39668</v>
      </c>
      <c r="E81" s="2">
        <f>ROUNDDOWN((K82-Table13[[#This Row],[DOB]])/365,0)</f>
        <v>12</v>
      </c>
      <c r="F81" t="s">
        <v>49</v>
      </c>
      <c r="G81" t="s">
        <v>198</v>
      </c>
      <c r="H81" t="s">
        <v>317</v>
      </c>
      <c r="K81" s="1">
        <f t="shared" si="1"/>
        <v>44197</v>
      </c>
      <c r="L81" s="2">
        <f>ROUNDDOWN((K81-Table13[[#This Row],[DOB]])/365,0)</f>
        <v>12</v>
      </c>
    </row>
    <row r="82" spans="1:12" x14ac:dyDescent="0.25">
      <c r="A82" t="s">
        <v>105</v>
      </c>
      <c r="B82" t="s">
        <v>111</v>
      </c>
      <c r="C82" t="str">
        <f>Table13[[#This Row],[LastName]]&amp;"."&amp;Table13[[#This Row],[FirstName]]</f>
        <v>Groom.Lydon</v>
      </c>
      <c r="D82" s="1">
        <v>38895</v>
      </c>
      <c r="E82" s="2">
        <f>ROUNDDOWN((K83-Table13[[#This Row],[DOB]])/365,0)</f>
        <v>14</v>
      </c>
      <c r="F82" t="s">
        <v>11</v>
      </c>
      <c r="G82" t="s">
        <v>198</v>
      </c>
      <c r="H82" t="s">
        <v>317</v>
      </c>
      <c r="K82" s="1">
        <f t="shared" si="1"/>
        <v>44197</v>
      </c>
      <c r="L82" s="2">
        <f>ROUNDDOWN((K82-Table13[[#This Row],[DOB]])/365,0)</f>
        <v>14</v>
      </c>
    </row>
    <row r="83" spans="1:12" x14ac:dyDescent="0.25">
      <c r="A83" t="s">
        <v>307</v>
      </c>
      <c r="B83" t="s">
        <v>308</v>
      </c>
      <c r="C83" t="str">
        <f>Table13[[#This Row],[LastName]]&amp;"."&amp;Table13[[#This Row],[FirstName]]</f>
        <v>Hamilton.Rhona</v>
      </c>
      <c r="D83" s="1">
        <v>35156</v>
      </c>
      <c r="E83" s="2">
        <f>ROUNDDOWN((K84-Table13[[#This Row],[DOB]])/365,0)</f>
        <v>24</v>
      </c>
      <c r="F83" t="s">
        <v>309</v>
      </c>
      <c r="G83" t="s">
        <v>198</v>
      </c>
      <c r="H83" t="s">
        <v>316</v>
      </c>
      <c r="K83" s="1">
        <f t="shared" si="1"/>
        <v>44197</v>
      </c>
      <c r="L83" s="2">
        <f>ROUNDDOWN((K83-Table13[[#This Row],[DOB]])/365,0)</f>
        <v>24</v>
      </c>
    </row>
    <row r="84" spans="1:12" x14ac:dyDescent="0.25">
      <c r="A84" t="s">
        <v>238</v>
      </c>
      <c r="B84" t="s">
        <v>239</v>
      </c>
      <c r="C84" t="str">
        <f>Table13[[#This Row],[LastName]]&amp;"."&amp;Table13[[#This Row],[FirstName]]</f>
        <v>Harkin-Noack.Jai</v>
      </c>
      <c r="D84" s="1">
        <v>39492</v>
      </c>
      <c r="E84" s="2">
        <f>ROUNDDOWN((K85-Table13[[#This Row],[DOB]])/365,0)</f>
        <v>12</v>
      </c>
      <c r="F84" t="s">
        <v>49</v>
      </c>
      <c r="G84" t="s">
        <v>198</v>
      </c>
      <c r="H84" t="s">
        <v>317</v>
      </c>
      <c r="K84" s="1">
        <f t="shared" si="1"/>
        <v>44197</v>
      </c>
      <c r="L84" s="2">
        <f>ROUNDDOWN((K84-Table13[[#This Row],[DOB]])/365,0)</f>
        <v>12</v>
      </c>
    </row>
    <row r="85" spans="1:12" x14ac:dyDescent="0.25">
      <c r="A85" t="s">
        <v>240</v>
      </c>
      <c r="B85" t="s">
        <v>241</v>
      </c>
      <c r="C85" t="str">
        <f>Table13[[#This Row],[LastName]]&amp;"."&amp;Table13[[#This Row],[FirstName]]</f>
        <v>Hasan.Aaliyah</v>
      </c>
      <c r="D85" s="1">
        <v>41069</v>
      </c>
      <c r="E85" s="2">
        <f>ROUNDDOWN((K86-Table13[[#This Row],[DOB]])/365,0)</f>
        <v>8</v>
      </c>
      <c r="F85" t="s">
        <v>208</v>
      </c>
      <c r="G85" t="s">
        <v>198</v>
      </c>
      <c r="H85" t="s">
        <v>316</v>
      </c>
      <c r="K85" s="1">
        <f t="shared" si="1"/>
        <v>44197</v>
      </c>
      <c r="L85" s="2">
        <f>ROUNDDOWN((K85-Table13[[#This Row],[DOB]])/365,0)</f>
        <v>8</v>
      </c>
    </row>
    <row r="86" spans="1:12" x14ac:dyDescent="0.25">
      <c r="A86" t="s">
        <v>242</v>
      </c>
      <c r="B86" t="s">
        <v>243</v>
      </c>
      <c r="C86" t="str">
        <f>Table13[[#This Row],[LastName]]&amp;"."&amp;Table13[[#This Row],[FirstName]]</f>
        <v>Haynes.Christopher</v>
      </c>
      <c r="D86" s="1">
        <v>40385</v>
      </c>
      <c r="E86" s="2">
        <f>ROUNDDOWN((K87-Table13[[#This Row],[DOB]])/365,0)</f>
        <v>10</v>
      </c>
      <c r="F86" t="s">
        <v>50</v>
      </c>
      <c r="G86" t="s">
        <v>198</v>
      </c>
      <c r="H86" t="s">
        <v>317</v>
      </c>
      <c r="K86" s="1">
        <f t="shared" si="1"/>
        <v>44197</v>
      </c>
      <c r="L86" s="2">
        <f>ROUNDDOWN((K86-Table13[[#This Row],[DOB]])/365,0)</f>
        <v>10</v>
      </c>
    </row>
    <row r="87" spans="1:12" x14ac:dyDescent="0.25">
      <c r="A87" t="s">
        <v>151</v>
      </c>
      <c r="B87" t="s">
        <v>176</v>
      </c>
      <c r="C87" t="str">
        <f>Table13[[#This Row],[LastName]]&amp;"."&amp;Table13[[#This Row],[FirstName]]</f>
        <v>Henry.Jack</v>
      </c>
      <c r="D87" s="1">
        <v>39925</v>
      </c>
      <c r="E87" s="2">
        <f>ROUNDDOWN((K88-Table13[[#This Row],[DOB]])/365,0)</f>
        <v>11</v>
      </c>
      <c r="F87" t="s">
        <v>50</v>
      </c>
      <c r="G87" t="s">
        <v>198</v>
      </c>
      <c r="H87" t="s">
        <v>317</v>
      </c>
      <c r="K87" s="1">
        <f t="shared" si="1"/>
        <v>44197</v>
      </c>
      <c r="L87" s="2">
        <f>ROUNDDOWN((K87-Table13[[#This Row],[DOB]])/365,0)</f>
        <v>11</v>
      </c>
    </row>
    <row r="88" spans="1:12" x14ac:dyDescent="0.25">
      <c r="A88" t="s">
        <v>151</v>
      </c>
      <c r="B88" t="s">
        <v>31</v>
      </c>
      <c r="C88" t="str">
        <f>Table13[[#This Row],[LastName]]&amp;"."&amp;Table13[[#This Row],[FirstName]]</f>
        <v>Henry.Thomas</v>
      </c>
      <c r="D88" s="1">
        <v>39051</v>
      </c>
      <c r="E88" s="2">
        <f>ROUNDDOWN((K89-Table13[[#This Row],[DOB]])/365,0)</f>
        <v>14</v>
      </c>
      <c r="F88" t="s">
        <v>50</v>
      </c>
      <c r="G88" t="s">
        <v>198</v>
      </c>
      <c r="H88" t="s">
        <v>317</v>
      </c>
      <c r="K88" s="1">
        <f t="shared" si="1"/>
        <v>44197</v>
      </c>
      <c r="L88" s="2">
        <f>ROUNDDOWN((K88-Table13[[#This Row],[DOB]])/365,0)</f>
        <v>14</v>
      </c>
    </row>
    <row r="89" spans="1:12" x14ac:dyDescent="0.25">
      <c r="A89" t="s">
        <v>414</v>
      </c>
      <c r="B89" t="s">
        <v>415</v>
      </c>
      <c r="C89" s="8" t="str">
        <f>Table13[[#This Row],[LastName]]&amp;"."&amp;Table13[[#This Row],[FirstName]]</f>
        <v>Hillock.Richard</v>
      </c>
      <c r="D89" s="29">
        <v>25231</v>
      </c>
      <c r="E89" s="2">
        <f>ROUNDDOWN((K89-Table13[[#This Row],[DOB]])/365,0)</f>
        <v>51</v>
      </c>
      <c r="F89" t="s">
        <v>49</v>
      </c>
      <c r="G89" t="s">
        <v>198</v>
      </c>
      <c r="H89" t="s">
        <v>317</v>
      </c>
      <c r="K89" s="1">
        <f t="shared" si="1"/>
        <v>44197</v>
      </c>
      <c r="L89" s="2">
        <f>ROUNDDOWN((K89-Table13[[#This Row],[DOB]])/365,0)</f>
        <v>51</v>
      </c>
    </row>
    <row r="90" spans="1:12" x14ac:dyDescent="0.25">
      <c r="A90" t="s">
        <v>244</v>
      </c>
      <c r="B90" t="s">
        <v>245</v>
      </c>
      <c r="C90" t="str">
        <f>Table13[[#This Row],[LastName]]&amp;"."&amp;Table13[[#This Row],[FirstName]]</f>
        <v>Hofmann.Audrey</v>
      </c>
      <c r="D90" s="1">
        <v>40629</v>
      </c>
      <c r="E90" s="2">
        <f>ROUNDDOWN((K90-Table13[[#This Row],[DOB]])/365,0)</f>
        <v>9</v>
      </c>
      <c r="F90" t="s">
        <v>50</v>
      </c>
      <c r="G90" t="s">
        <v>198</v>
      </c>
      <c r="H90" t="s">
        <v>316</v>
      </c>
      <c r="K90" s="1">
        <f t="shared" si="1"/>
        <v>44197</v>
      </c>
      <c r="L90" s="2">
        <f>ROUNDDOWN((K90-Table13[[#This Row],[DOB]])/365,0)</f>
        <v>9</v>
      </c>
    </row>
    <row r="91" spans="1:12" x14ac:dyDescent="0.25">
      <c r="A91" t="s">
        <v>244</v>
      </c>
      <c r="B91" t="s">
        <v>246</v>
      </c>
      <c r="C91" t="str">
        <f>Table13[[#This Row],[LastName]]&amp;"."&amp;Table13[[#This Row],[FirstName]]</f>
        <v>Hofmann.Maeve</v>
      </c>
      <c r="D91" s="1">
        <v>41346</v>
      </c>
      <c r="E91" s="2">
        <f>ROUNDDOWN((K91-Table13[[#This Row],[DOB]])/365,0)</f>
        <v>7</v>
      </c>
      <c r="F91" t="s">
        <v>50</v>
      </c>
      <c r="G91" t="s">
        <v>198</v>
      </c>
      <c r="H91" t="s">
        <v>316</v>
      </c>
      <c r="K91" s="1">
        <f t="shared" si="1"/>
        <v>44197</v>
      </c>
      <c r="L91" s="2">
        <f>ROUNDDOWN((K91-Table13[[#This Row],[DOB]])/365,0)</f>
        <v>7</v>
      </c>
    </row>
    <row r="92" spans="1:12" x14ac:dyDescent="0.25">
      <c r="A92" t="s">
        <v>164</v>
      </c>
      <c r="B92" t="s">
        <v>170</v>
      </c>
      <c r="C92" t="str">
        <f>Table13[[#This Row],[LastName]]&amp;"."&amp;Table13[[#This Row],[FirstName]]</f>
        <v>Hooper.Mason</v>
      </c>
      <c r="D92" s="1">
        <v>39119</v>
      </c>
      <c r="E92" s="2">
        <f>ROUNDDOWN((K92-Table13[[#This Row],[DOB]])/365,0)</f>
        <v>13</v>
      </c>
      <c r="F92" t="s">
        <v>201</v>
      </c>
      <c r="G92" t="s">
        <v>198</v>
      </c>
      <c r="H92" t="s">
        <v>317</v>
      </c>
      <c r="K92" s="1">
        <f t="shared" si="1"/>
        <v>44197</v>
      </c>
      <c r="L92" s="2">
        <f>ROUNDDOWN((K92-Table13[[#This Row],[DOB]])/365,0)</f>
        <v>13</v>
      </c>
    </row>
    <row r="93" spans="1:12" x14ac:dyDescent="0.25">
      <c r="A93" t="s">
        <v>66</v>
      </c>
      <c r="B93" t="s">
        <v>67</v>
      </c>
      <c r="C93" t="str">
        <f>Table13[[#This Row],[LastName]]&amp;"."&amp;Table13[[#This Row],[FirstName]]</f>
        <v>Howlett.Steve</v>
      </c>
      <c r="D93" s="1">
        <v>25764</v>
      </c>
      <c r="E93" s="2">
        <f>ROUNDDOWN((K93-Table13[[#This Row],[DOB]])/365,0)</f>
        <v>50</v>
      </c>
      <c r="F93" t="s">
        <v>11</v>
      </c>
      <c r="G93" t="s">
        <v>198</v>
      </c>
      <c r="H93" t="s">
        <v>317</v>
      </c>
      <c r="K93" s="1">
        <f t="shared" si="1"/>
        <v>44197</v>
      </c>
      <c r="L93" s="2">
        <f>ROUNDDOWN((K93-Table13[[#This Row],[DOB]])/365,0)</f>
        <v>50</v>
      </c>
    </row>
    <row r="94" spans="1:12" x14ac:dyDescent="0.25">
      <c r="A94" s="9" t="s">
        <v>356</v>
      </c>
      <c r="B94" s="9" t="s">
        <v>357</v>
      </c>
      <c r="C94" s="8" t="str">
        <f>Table13[[#This Row],[LastName]]&amp;"."&amp;Table13[[#This Row],[FirstName]]</f>
        <v>Hyde.Kate</v>
      </c>
      <c r="D94" s="1">
        <v>39264</v>
      </c>
      <c r="E94" s="2">
        <f>ROUNDDOWN((K94-Table13[[#This Row],[DOB]])/365,0)</f>
        <v>13</v>
      </c>
      <c r="F94" t="s">
        <v>51</v>
      </c>
      <c r="G94" t="s">
        <v>198</v>
      </c>
      <c r="H94" t="s">
        <v>316</v>
      </c>
      <c r="K94" s="1">
        <f t="shared" si="1"/>
        <v>44197</v>
      </c>
      <c r="L94" s="2">
        <f>ROUNDDOWN((K94-Table13[[#This Row],[DOB]])/365,0)</f>
        <v>13</v>
      </c>
    </row>
    <row r="95" spans="1:12" x14ac:dyDescent="0.25">
      <c r="A95" t="s">
        <v>247</v>
      </c>
      <c r="B95" t="s">
        <v>248</v>
      </c>
      <c r="C95" t="str">
        <f>Table13[[#This Row],[LastName]]&amp;"."&amp;Table13[[#This Row],[FirstName]]</f>
        <v>Iacopetta.Leonardo</v>
      </c>
      <c r="D95" s="1">
        <v>40429</v>
      </c>
      <c r="E95" s="2">
        <f>ROUNDDOWN((K95-Table13[[#This Row],[DOB]])/365,0)</f>
        <v>10</v>
      </c>
      <c r="F95" t="s">
        <v>50</v>
      </c>
      <c r="G95" t="s">
        <v>198</v>
      </c>
      <c r="H95" t="s">
        <v>317</v>
      </c>
      <c r="K95" s="1">
        <f t="shared" si="1"/>
        <v>44197</v>
      </c>
      <c r="L95" s="2">
        <f>ROUNDDOWN((K95-Table13[[#This Row],[DOB]])/365,0)</f>
        <v>10</v>
      </c>
    </row>
    <row r="96" spans="1:12" x14ac:dyDescent="0.25">
      <c r="A96" t="s">
        <v>249</v>
      </c>
      <c r="B96" t="s">
        <v>52</v>
      </c>
      <c r="C96" t="str">
        <f>Table13[[#This Row],[LastName]]&amp;"."&amp;Table13[[#This Row],[FirstName]]</f>
        <v>Ince.Harry</v>
      </c>
      <c r="D96" s="1">
        <v>38522</v>
      </c>
      <c r="E96" s="2">
        <f>ROUNDDOWN((K96-Table13[[#This Row],[DOB]])/365,0)</f>
        <v>15</v>
      </c>
      <c r="F96" t="s">
        <v>201</v>
      </c>
      <c r="G96" t="s">
        <v>198</v>
      </c>
      <c r="H96" t="s">
        <v>317</v>
      </c>
      <c r="K96" s="1">
        <f t="shared" si="1"/>
        <v>44197</v>
      </c>
      <c r="L96" s="2">
        <f>ROUNDDOWN((K96-Table13[[#This Row],[DOB]])/365,0)</f>
        <v>15</v>
      </c>
    </row>
    <row r="97" spans="1:12" x14ac:dyDescent="0.25">
      <c r="A97" t="s">
        <v>296</v>
      </c>
      <c r="B97" t="s">
        <v>301</v>
      </c>
      <c r="C97" t="str">
        <f>Table13[[#This Row],[LastName]]&amp;"."&amp;Table13[[#This Row],[FirstName]]</f>
        <v>Ismael.Lanya</v>
      </c>
      <c r="D97" s="1">
        <v>40978</v>
      </c>
      <c r="E97" s="2">
        <f>ROUNDDOWN((K97-Table13[[#This Row],[DOB]])/365,0)</f>
        <v>8</v>
      </c>
      <c r="F97" t="s">
        <v>208</v>
      </c>
      <c r="G97" t="s">
        <v>198</v>
      </c>
      <c r="H97" t="s">
        <v>316</v>
      </c>
      <c r="K97" s="1">
        <f t="shared" si="1"/>
        <v>44197</v>
      </c>
      <c r="L97" s="2">
        <f>ROUNDDOWN((K97-Table13[[#This Row],[DOB]])/365,0)</f>
        <v>8</v>
      </c>
    </row>
    <row r="98" spans="1:12" x14ac:dyDescent="0.25">
      <c r="A98" t="s">
        <v>296</v>
      </c>
      <c r="B98" t="s">
        <v>302</v>
      </c>
      <c r="C98" t="str">
        <f>Table13[[#This Row],[LastName]]&amp;"."&amp;Table13[[#This Row],[FirstName]]</f>
        <v>Ismael.Ronya</v>
      </c>
      <c r="D98" s="1">
        <v>39499</v>
      </c>
      <c r="E98" s="2">
        <f>ROUNDDOWN((K98-Table13[[#This Row],[DOB]])/365,0)</f>
        <v>12</v>
      </c>
      <c r="F98" t="s">
        <v>208</v>
      </c>
      <c r="G98" t="s">
        <v>198</v>
      </c>
      <c r="H98" t="s">
        <v>316</v>
      </c>
      <c r="K98" s="1">
        <f t="shared" si="1"/>
        <v>44197</v>
      </c>
      <c r="L98" s="2">
        <f>ROUNDDOWN((K98-Table13[[#This Row],[DOB]])/365,0)</f>
        <v>12</v>
      </c>
    </row>
    <row r="99" spans="1:12" x14ac:dyDescent="0.25">
      <c r="A99" t="s">
        <v>152</v>
      </c>
      <c r="B99" t="s">
        <v>145</v>
      </c>
      <c r="C99" t="str">
        <f>Table13[[#This Row],[LastName]]&amp;"."&amp;Table13[[#This Row],[FirstName]]</f>
        <v>Jackson.Sam</v>
      </c>
      <c r="D99" s="1">
        <v>35386</v>
      </c>
      <c r="E99" s="2">
        <f>ROUNDDOWN((K99-Table13[[#This Row],[DOB]])/365,0)</f>
        <v>24</v>
      </c>
      <c r="F99" t="s">
        <v>11</v>
      </c>
      <c r="G99" t="s">
        <v>198</v>
      </c>
      <c r="H99" t="s">
        <v>317</v>
      </c>
      <c r="K99" s="1">
        <f t="shared" si="1"/>
        <v>44197</v>
      </c>
      <c r="L99" s="2">
        <f>ROUNDDOWN((K99-Table13[[#This Row],[DOB]])/365,0)</f>
        <v>24</v>
      </c>
    </row>
    <row r="100" spans="1:12" x14ac:dyDescent="0.25">
      <c r="A100" t="s">
        <v>125</v>
      </c>
      <c r="B100" t="s">
        <v>138</v>
      </c>
      <c r="C100" t="str">
        <f>Table13[[#This Row],[LastName]]&amp;"."&amp;Table13[[#This Row],[FirstName]]</f>
        <v>Jamieson.Makayla</v>
      </c>
      <c r="D100" s="1">
        <v>39901</v>
      </c>
      <c r="E100" s="2">
        <f>ROUNDDOWN((K100-Table13[[#This Row],[DOB]])/365,0)</f>
        <v>11</v>
      </c>
      <c r="F100" t="s">
        <v>11</v>
      </c>
      <c r="G100" t="s">
        <v>198</v>
      </c>
      <c r="H100" t="s">
        <v>316</v>
      </c>
      <c r="K100" s="1">
        <f t="shared" ref="K100:K156" si="2">$K$1</f>
        <v>44197</v>
      </c>
      <c r="L100" s="2">
        <f>ROUNDDOWN((K100-Table13[[#This Row],[DOB]])/365,0)</f>
        <v>11</v>
      </c>
    </row>
    <row r="101" spans="1:12" x14ac:dyDescent="0.25">
      <c r="A101" s="9" t="s">
        <v>380</v>
      </c>
      <c r="B101" s="9" t="s">
        <v>381</v>
      </c>
      <c r="C101" s="8" t="str">
        <f>Table13[[#This Row],[LastName]]&amp;"."&amp;Table13[[#This Row],[FirstName]]</f>
        <v>Jankovic.Ivan</v>
      </c>
      <c r="D101" s="1">
        <v>36146</v>
      </c>
      <c r="E101" s="2">
        <f>ROUNDDOWN((K101-Table13[[#This Row],[DOB]])/365,0)</f>
        <v>22</v>
      </c>
      <c r="F101" t="s">
        <v>309</v>
      </c>
      <c r="G101" t="s">
        <v>198</v>
      </c>
      <c r="H101" t="s">
        <v>317</v>
      </c>
      <c r="K101" s="1">
        <f t="shared" si="2"/>
        <v>44197</v>
      </c>
      <c r="L101" s="2">
        <f>ROUNDDOWN((K101-Table13[[#This Row],[DOB]])/365,0)</f>
        <v>22</v>
      </c>
    </row>
    <row r="102" spans="1:12" x14ac:dyDescent="0.25">
      <c r="A102" t="s">
        <v>106</v>
      </c>
      <c r="B102" t="s">
        <v>112</v>
      </c>
      <c r="C102" t="str">
        <f>Table13[[#This Row],[LastName]]&amp;"."&amp;Table13[[#This Row],[FirstName]]</f>
        <v>Jones.Patrick</v>
      </c>
      <c r="D102" s="1">
        <v>38151</v>
      </c>
      <c r="E102" s="2">
        <f>ROUNDDOWN((K102-Table13[[#This Row],[DOB]])/365,0)</f>
        <v>16</v>
      </c>
      <c r="F102" t="s">
        <v>201</v>
      </c>
      <c r="G102" t="s">
        <v>198</v>
      </c>
      <c r="H102" t="s">
        <v>317</v>
      </c>
      <c r="K102" s="1">
        <f t="shared" si="2"/>
        <v>44197</v>
      </c>
      <c r="L102" s="2">
        <f>ROUNDDOWN((K102-Table13[[#This Row],[DOB]])/365,0)</f>
        <v>16</v>
      </c>
    </row>
    <row r="103" spans="1:12" x14ac:dyDescent="0.25">
      <c r="A103" t="s">
        <v>23</v>
      </c>
      <c r="B103" t="s">
        <v>37</v>
      </c>
      <c r="C103" t="str">
        <f>Table13[[#This Row],[LastName]]&amp;"."&amp;Table13[[#This Row],[FirstName]]</f>
        <v>Kasperski.Andrew</v>
      </c>
      <c r="D103" s="1">
        <v>19934</v>
      </c>
      <c r="E103" s="2">
        <f>ROUNDDOWN((K103-Table13[[#This Row],[DOB]])/365,0)</f>
        <v>66</v>
      </c>
      <c r="F103" t="s">
        <v>49</v>
      </c>
      <c r="G103" t="s">
        <v>198</v>
      </c>
      <c r="H103" t="s">
        <v>317</v>
      </c>
      <c r="K103" s="1">
        <f t="shared" si="2"/>
        <v>44197</v>
      </c>
      <c r="L103" s="2">
        <f>ROUNDDOWN((K103-Table13[[#This Row],[DOB]])/365,0)</f>
        <v>66</v>
      </c>
    </row>
    <row r="104" spans="1:12" x14ac:dyDescent="0.25">
      <c r="A104" t="s">
        <v>23</v>
      </c>
      <c r="B104" t="s">
        <v>38</v>
      </c>
      <c r="C104" t="str">
        <f>Table13[[#This Row],[LastName]]&amp;"."&amp;Table13[[#This Row],[FirstName]]</f>
        <v>Kasperski.Louis</v>
      </c>
      <c r="D104" s="1">
        <v>37555</v>
      </c>
      <c r="E104" s="2">
        <f>ROUNDDOWN((K104-Table13[[#This Row],[DOB]])/365,0)</f>
        <v>18</v>
      </c>
      <c r="F104" t="s">
        <v>49</v>
      </c>
      <c r="G104" t="s">
        <v>198</v>
      </c>
      <c r="H104" t="s">
        <v>317</v>
      </c>
      <c r="K104" s="1">
        <f t="shared" si="2"/>
        <v>44197</v>
      </c>
      <c r="L104" s="2">
        <f>ROUNDDOWN((K104-Table13[[#This Row],[DOB]])/365,0)</f>
        <v>18</v>
      </c>
    </row>
    <row r="105" spans="1:12" x14ac:dyDescent="0.25">
      <c r="A105" t="s">
        <v>23</v>
      </c>
      <c r="B105" t="s">
        <v>113</v>
      </c>
      <c r="C105" t="str">
        <f>Table13[[#This Row],[LastName]]&amp;"."&amp;Table13[[#This Row],[FirstName]]</f>
        <v>Kasperski.Marek</v>
      </c>
      <c r="D105" s="1">
        <v>20665</v>
      </c>
      <c r="E105" s="2">
        <f>ROUNDDOWN((K105-Table13[[#This Row],[DOB]])/365,0)</f>
        <v>64</v>
      </c>
      <c r="F105" t="s">
        <v>49</v>
      </c>
      <c r="G105" t="s">
        <v>198</v>
      </c>
      <c r="H105" t="s">
        <v>317</v>
      </c>
      <c r="K105" s="1">
        <f t="shared" si="2"/>
        <v>44197</v>
      </c>
      <c r="L105" s="2">
        <f>ROUNDDOWN((K105-Table13[[#This Row],[DOB]])/365,0)</f>
        <v>64</v>
      </c>
    </row>
    <row r="106" spans="1:12" x14ac:dyDescent="0.25">
      <c r="A106" t="s">
        <v>165</v>
      </c>
      <c r="B106" t="s">
        <v>171</v>
      </c>
      <c r="C106" t="str">
        <f>Table13[[#This Row],[LastName]]&amp;"."&amp;Table13[[#This Row],[FirstName]]</f>
        <v>Kempe.Dougal</v>
      </c>
      <c r="D106" s="1">
        <v>38787</v>
      </c>
      <c r="E106" s="2">
        <f>ROUNDDOWN((K106-Table13[[#This Row],[DOB]])/365,0)</f>
        <v>14</v>
      </c>
      <c r="F106" t="s">
        <v>201</v>
      </c>
      <c r="G106" t="s">
        <v>198</v>
      </c>
      <c r="H106" t="s">
        <v>317</v>
      </c>
      <c r="K106" s="1">
        <f t="shared" si="2"/>
        <v>44197</v>
      </c>
      <c r="L106" s="2">
        <f>ROUNDDOWN((K106-Table13[[#This Row],[DOB]])/365,0)</f>
        <v>14</v>
      </c>
    </row>
    <row r="107" spans="1:12" x14ac:dyDescent="0.25">
      <c r="A107" s="9" t="s">
        <v>360</v>
      </c>
      <c r="B107" s="9" t="s">
        <v>361</v>
      </c>
      <c r="C107" s="8" t="str">
        <f>Table13[[#This Row],[LastName]]&amp;"."&amp;Table13[[#This Row],[FirstName]]</f>
        <v>Kennedy.Hamish</v>
      </c>
      <c r="D107" s="1">
        <v>39119</v>
      </c>
      <c r="E107" s="2">
        <f>ROUNDDOWN((K107-Table13[[#This Row],[DOB]])/365,0)</f>
        <v>13</v>
      </c>
      <c r="F107" t="s">
        <v>50</v>
      </c>
      <c r="G107" t="s">
        <v>198</v>
      </c>
      <c r="H107" t="s">
        <v>317</v>
      </c>
      <c r="K107" s="1">
        <f t="shared" si="2"/>
        <v>44197</v>
      </c>
      <c r="L107" s="2">
        <f>ROUNDDOWN((K107-Table13[[#This Row],[DOB]])/365,0)</f>
        <v>13</v>
      </c>
    </row>
    <row r="108" spans="1:12" x14ac:dyDescent="0.25">
      <c r="A108" s="9" t="s">
        <v>326</v>
      </c>
      <c r="B108" s="9" t="s">
        <v>327</v>
      </c>
      <c r="C108" s="8" t="str">
        <f>Table13[[#This Row],[LastName]]&amp;"."&amp;Table13[[#This Row],[FirstName]]</f>
        <v>King.Ari</v>
      </c>
      <c r="D108" s="1">
        <v>30884</v>
      </c>
      <c r="E108" s="2">
        <f>ROUNDDOWN((K108-Table13[[#This Row],[DOB]])/365,0)</f>
        <v>36</v>
      </c>
      <c r="F108" t="s">
        <v>49</v>
      </c>
      <c r="G108" t="s">
        <v>198</v>
      </c>
      <c r="H108" t="s">
        <v>317</v>
      </c>
      <c r="K108" s="1">
        <f t="shared" si="2"/>
        <v>44197</v>
      </c>
      <c r="L108" s="2">
        <f>ROUNDDOWN((K108-Table13[[#This Row],[DOB]])/365,0)</f>
        <v>36</v>
      </c>
    </row>
    <row r="109" spans="1:12" x14ac:dyDescent="0.25">
      <c r="A109" t="s">
        <v>126</v>
      </c>
      <c r="B109" t="s">
        <v>48</v>
      </c>
      <c r="C109" t="str">
        <f>Table13[[#This Row],[LastName]]&amp;"."&amp;Table13[[#This Row],[FirstName]]</f>
        <v>Kingston.Angus</v>
      </c>
      <c r="D109" s="1">
        <v>26075</v>
      </c>
      <c r="E109" s="2">
        <f>ROUNDDOWN((K109-Table13[[#This Row],[DOB]])/365,0)</f>
        <v>49</v>
      </c>
      <c r="F109" t="s">
        <v>11</v>
      </c>
      <c r="G109" t="s">
        <v>198</v>
      </c>
      <c r="H109" t="s">
        <v>317</v>
      </c>
      <c r="K109" s="1">
        <f t="shared" si="2"/>
        <v>44197</v>
      </c>
      <c r="L109" s="2">
        <f>ROUNDDOWN((K109-Table13[[#This Row],[DOB]])/365,0)</f>
        <v>49</v>
      </c>
    </row>
    <row r="110" spans="1:12" x14ac:dyDescent="0.25">
      <c r="A110" t="s">
        <v>126</v>
      </c>
      <c r="B110" t="s">
        <v>139</v>
      </c>
      <c r="C110" t="str">
        <f>Table13[[#This Row],[LastName]]&amp;"."&amp;Table13[[#This Row],[FirstName]]</f>
        <v>Kingston.Oscar</v>
      </c>
      <c r="D110" s="1">
        <v>39279</v>
      </c>
      <c r="E110" s="2">
        <f>ROUNDDOWN((K110-Table13[[#This Row],[DOB]])/365,0)</f>
        <v>13</v>
      </c>
      <c r="F110" t="s">
        <v>11</v>
      </c>
      <c r="G110" t="s">
        <v>198</v>
      </c>
      <c r="H110" t="s">
        <v>317</v>
      </c>
      <c r="K110" s="1">
        <f t="shared" si="2"/>
        <v>44197</v>
      </c>
      <c r="L110" s="2">
        <f>ROUNDDOWN((K110-Table13[[#This Row],[DOB]])/365,0)</f>
        <v>13</v>
      </c>
    </row>
    <row r="111" spans="1:12" x14ac:dyDescent="0.25">
      <c r="A111" t="s">
        <v>24</v>
      </c>
      <c r="B111" t="s">
        <v>39</v>
      </c>
      <c r="C111" t="str">
        <f>Table13[[#This Row],[LastName]]&amp;"."&amp;Table13[[#This Row],[FirstName]]</f>
        <v>Kinnon.David</v>
      </c>
      <c r="D111" s="1">
        <v>28695</v>
      </c>
      <c r="E111" s="2">
        <f>ROUNDDOWN((K111-Table13[[#This Row],[DOB]])/365,0)</f>
        <v>42</v>
      </c>
      <c r="F111" t="s">
        <v>49</v>
      </c>
      <c r="G111" t="s">
        <v>198</v>
      </c>
      <c r="H111" t="s">
        <v>317</v>
      </c>
      <c r="K111" s="1">
        <f t="shared" si="2"/>
        <v>44197</v>
      </c>
      <c r="L111" s="2">
        <f>ROUNDDOWN((K111-Table13[[#This Row],[DOB]])/365,0)</f>
        <v>42</v>
      </c>
    </row>
    <row r="112" spans="1:12" x14ac:dyDescent="0.25">
      <c r="A112" s="9" t="s">
        <v>396</v>
      </c>
      <c r="B112" s="9" t="s">
        <v>305</v>
      </c>
      <c r="C112" s="8" t="str">
        <f>Table13[[#This Row],[LastName]]&amp;"."&amp;Table13[[#This Row],[FirstName]]</f>
        <v>Kirby.Maria</v>
      </c>
      <c r="D112" s="1">
        <v>23752</v>
      </c>
      <c r="E112" s="2">
        <f>ROUNDDOWN((K112-Table13[[#This Row],[DOB]])/365,0)</f>
        <v>56</v>
      </c>
      <c r="F112" t="s">
        <v>11</v>
      </c>
      <c r="G112" t="s">
        <v>198</v>
      </c>
      <c r="H112" t="s">
        <v>316</v>
      </c>
      <c r="K112" s="1">
        <f t="shared" si="2"/>
        <v>44197</v>
      </c>
      <c r="L112" s="2">
        <f>ROUNDDOWN((K112-Table13[[#This Row],[DOB]])/365,0)</f>
        <v>56</v>
      </c>
    </row>
    <row r="113" spans="1:12" x14ac:dyDescent="0.25">
      <c r="A113" t="s">
        <v>68</v>
      </c>
      <c r="B113" t="s">
        <v>69</v>
      </c>
      <c r="C113" t="str">
        <f>Table13[[#This Row],[LastName]]&amp;"."&amp;Table13[[#This Row],[FirstName]]</f>
        <v>Kurbatfinski.Ashleigh</v>
      </c>
      <c r="D113" s="1">
        <v>37326</v>
      </c>
      <c r="E113" s="2">
        <f>ROUNDDOWN((K113-Table13[[#This Row],[DOB]])/365,0)</f>
        <v>18</v>
      </c>
      <c r="F113" t="s">
        <v>11</v>
      </c>
      <c r="G113" t="s">
        <v>198</v>
      </c>
      <c r="H113" t="s">
        <v>316</v>
      </c>
      <c r="K113" s="1">
        <f t="shared" si="2"/>
        <v>44197</v>
      </c>
      <c r="L113" s="2">
        <f>ROUNDDOWN((K113-Table13[[#This Row],[DOB]])/365,0)</f>
        <v>18</v>
      </c>
    </row>
    <row r="114" spans="1:12" x14ac:dyDescent="0.25">
      <c r="A114" t="s">
        <v>68</v>
      </c>
      <c r="B114" t="s">
        <v>312</v>
      </c>
      <c r="C114" s="8" t="str">
        <f>Table13[[#This Row],[LastName]]&amp;"."&amp;Table13[[#This Row],[FirstName]]</f>
        <v>Kurbatfinski.Zvonko</v>
      </c>
      <c r="D114" s="1">
        <v>25145</v>
      </c>
      <c r="E114" s="2">
        <f>ROUNDDOWN((K114-Table13[[#This Row],[DOB]])/365,0)</f>
        <v>52</v>
      </c>
      <c r="F114" t="s">
        <v>313</v>
      </c>
      <c r="G114" t="s">
        <v>198</v>
      </c>
      <c r="H114" t="s">
        <v>317</v>
      </c>
      <c r="K114" s="1">
        <f t="shared" si="2"/>
        <v>44197</v>
      </c>
      <c r="L114" s="2">
        <f>ROUNDDOWN((K114-Table13[[#This Row],[DOB]])/365,0)</f>
        <v>52</v>
      </c>
    </row>
    <row r="115" spans="1:12" x14ac:dyDescent="0.25">
      <c r="A115" t="s">
        <v>70</v>
      </c>
      <c r="B115" t="s">
        <v>71</v>
      </c>
      <c r="C115" t="str">
        <f>Table13[[#This Row],[LastName]]&amp;"."&amp;Table13[[#This Row],[FirstName]]</f>
        <v>Lam.Tai Yuen</v>
      </c>
      <c r="D115" s="1">
        <v>34512</v>
      </c>
      <c r="E115" s="2">
        <f>ROUNDDOWN((K115-Table13[[#This Row],[DOB]])/365,0)</f>
        <v>26</v>
      </c>
      <c r="F115" t="s">
        <v>50</v>
      </c>
      <c r="G115" t="s">
        <v>198</v>
      </c>
      <c r="H115" t="s">
        <v>317</v>
      </c>
      <c r="K115" s="1">
        <f t="shared" si="2"/>
        <v>44197</v>
      </c>
      <c r="L115" s="2">
        <f>ROUNDDOWN((K115-Table13[[#This Row],[DOB]])/365,0)</f>
        <v>26</v>
      </c>
    </row>
    <row r="116" spans="1:12" x14ac:dyDescent="0.25">
      <c r="A116" t="s">
        <v>250</v>
      </c>
      <c r="B116" t="s">
        <v>251</v>
      </c>
      <c r="C116" t="str">
        <f>Table13[[#This Row],[LastName]]&amp;"."&amp;Table13[[#This Row],[FirstName]]</f>
        <v>Leach.Noah</v>
      </c>
      <c r="D116" s="1">
        <v>40165</v>
      </c>
      <c r="E116" s="2">
        <f>ROUNDDOWN((K116-Table13[[#This Row],[DOB]])/365,0)</f>
        <v>11</v>
      </c>
      <c r="F116" t="s">
        <v>201</v>
      </c>
      <c r="G116" t="s">
        <v>198</v>
      </c>
      <c r="H116" t="s">
        <v>317</v>
      </c>
      <c r="K116" s="1">
        <f t="shared" si="2"/>
        <v>44197</v>
      </c>
      <c r="L116" s="2">
        <f>ROUNDDOWN((K116-Table13[[#This Row],[DOB]])/365,0)</f>
        <v>11</v>
      </c>
    </row>
    <row r="117" spans="1:12" x14ac:dyDescent="0.25">
      <c r="A117" t="s">
        <v>127</v>
      </c>
      <c r="B117" t="s">
        <v>140</v>
      </c>
      <c r="C117" t="str">
        <f>Table13[[#This Row],[LastName]]&amp;"."&amp;Table13[[#This Row],[FirstName]]</f>
        <v>Leclercq.Milan</v>
      </c>
      <c r="D117" s="1">
        <v>39646</v>
      </c>
      <c r="E117" s="2">
        <f>ROUNDDOWN((K117-Table13[[#This Row],[DOB]])/365,0)</f>
        <v>12</v>
      </c>
      <c r="F117" t="s">
        <v>11</v>
      </c>
      <c r="G117" t="s">
        <v>198</v>
      </c>
      <c r="H117" t="s">
        <v>317</v>
      </c>
      <c r="K117" s="1">
        <f t="shared" si="2"/>
        <v>44197</v>
      </c>
      <c r="L117" s="2">
        <f>ROUNDDOWN((K117-Table13[[#This Row],[DOB]])/365,0)</f>
        <v>12</v>
      </c>
    </row>
    <row r="118" spans="1:12" x14ac:dyDescent="0.25">
      <c r="A118" t="s">
        <v>369</v>
      </c>
      <c r="B118" t="s">
        <v>42</v>
      </c>
      <c r="C118" s="8" t="str">
        <f>Table13[[#This Row],[LastName]]&amp;"."&amp;Table13[[#This Row],[FirstName]]</f>
        <v>Lee.Ian</v>
      </c>
      <c r="D118" s="1">
        <v>38614</v>
      </c>
      <c r="E118" s="2">
        <f>ROUNDDOWN((K118-Table13[[#This Row],[DOB]])/365,0)</f>
        <v>15</v>
      </c>
      <c r="F118" t="s">
        <v>49</v>
      </c>
      <c r="G118" t="s">
        <v>198</v>
      </c>
      <c r="H118" t="s">
        <v>317</v>
      </c>
      <c r="K118" s="1">
        <f t="shared" si="2"/>
        <v>44197</v>
      </c>
      <c r="L118" s="2">
        <f>ROUNDDOWN((K118-Table13[[#This Row],[DOB]])/365,0)</f>
        <v>15</v>
      </c>
    </row>
    <row r="119" spans="1:12" x14ac:dyDescent="0.25">
      <c r="A119" s="9" t="s">
        <v>369</v>
      </c>
      <c r="B119" s="9" t="s">
        <v>370</v>
      </c>
      <c r="C119" s="8" t="str">
        <f>Table13[[#This Row],[LastName]]&amp;"."&amp;Table13[[#This Row],[FirstName]]</f>
        <v>Lee.Xavier</v>
      </c>
      <c r="D119" s="1">
        <v>40444</v>
      </c>
      <c r="E119" s="2">
        <f>ROUNDDOWN((K119-Table13[[#This Row],[DOB]])/365,0)</f>
        <v>10</v>
      </c>
      <c r="F119" t="s">
        <v>49</v>
      </c>
      <c r="G119" t="s">
        <v>198</v>
      </c>
      <c r="H119" t="s">
        <v>317</v>
      </c>
      <c r="K119" s="1">
        <f t="shared" si="2"/>
        <v>44197</v>
      </c>
      <c r="L119" s="2">
        <f>ROUNDDOWN((K119-Table13[[#This Row],[DOB]])/365,0)</f>
        <v>10</v>
      </c>
    </row>
    <row r="120" spans="1:12" x14ac:dyDescent="0.25">
      <c r="A120" t="s">
        <v>297</v>
      </c>
      <c r="B120" t="s">
        <v>303</v>
      </c>
      <c r="C120" t="str">
        <f>Table13[[#This Row],[LastName]]&amp;"."&amp;Table13[[#This Row],[FirstName]]</f>
        <v>Leonov.Tikhon</v>
      </c>
      <c r="D120" s="1">
        <v>40604</v>
      </c>
      <c r="E120" s="2">
        <f>ROUNDDOWN((K120-Table13[[#This Row],[DOB]])/365,0)</f>
        <v>9</v>
      </c>
      <c r="F120" t="s">
        <v>11</v>
      </c>
      <c r="G120" t="s">
        <v>198</v>
      </c>
      <c r="H120" t="s">
        <v>317</v>
      </c>
      <c r="K120" s="1">
        <f t="shared" si="2"/>
        <v>44197</v>
      </c>
      <c r="L120" s="2">
        <f>ROUNDDOWN((K120-Table13[[#This Row],[DOB]])/365,0)</f>
        <v>9</v>
      </c>
    </row>
    <row r="121" spans="1:12" x14ac:dyDescent="0.25">
      <c r="A121" s="9" t="s">
        <v>373</v>
      </c>
      <c r="B121" s="9" t="s">
        <v>210</v>
      </c>
      <c r="C121" s="8" t="str">
        <f>Table13[[#This Row],[LastName]]&amp;"."&amp;Table13[[#This Row],[FirstName]]</f>
        <v>Li.Matthew</v>
      </c>
      <c r="D121" s="1">
        <v>41249</v>
      </c>
      <c r="E121" s="2">
        <f>ROUNDDOWN((K121-Table13[[#This Row],[DOB]])/365,0)</f>
        <v>8</v>
      </c>
      <c r="F121" t="s">
        <v>11</v>
      </c>
      <c r="G121" t="s">
        <v>198</v>
      </c>
      <c r="H121" t="s">
        <v>317</v>
      </c>
      <c r="K121" s="1">
        <f t="shared" si="2"/>
        <v>44197</v>
      </c>
      <c r="L121" s="2">
        <f>ROUNDDOWN((K121-Table13[[#This Row],[DOB]])/365,0)</f>
        <v>8</v>
      </c>
    </row>
    <row r="122" spans="1:12" x14ac:dyDescent="0.25">
      <c r="A122" t="s">
        <v>298</v>
      </c>
      <c r="B122" t="s">
        <v>112</v>
      </c>
      <c r="C122" t="str">
        <f>Table13[[#This Row],[LastName]]&amp;"."&amp;Table13[[#This Row],[FirstName]]</f>
        <v>Liptak.Patrick</v>
      </c>
      <c r="D122" s="1">
        <v>26295</v>
      </c>
      <c r="E122" s="2">
        <f>ROUNDDOWN((K122-Table13[[#This Row],[DOB]])/365,0)</f>
        <v>49</v>
      </c>
      <c r="F122" t="s">
        <v>49</v>
      </c>
      <c r="G122" t="s">
        <v>198</v>
      </c>
      <c r="H122" t="s">
        <v>317</v>
      </c>
      <c r="K122" s="1">
        <f t="shared" si="2"/>
        <v>44197</v>
      </c>
      <c r="L122" s="2">
        <f>ROUNDDOWN((K122-Table13[[#This Row],[DOB]])/365,0)</f>
        <v>49</v>
      </c>
    </row>
    <row r="123" spans="1:12" x14ac:dyDescent="0.25">
      <c r="A123" s="9" t="s">
        <v>379</v>
      </c>
      <c r="B123" s="9" t="s">
        <v>193</v>
      </c>
      <c r="C123" s="8" t="str">
        <f>Table13[[#This Row],[LastName]]&amp;"."&amp;Table13[[#This Row],[FirstName]]</f>
        <v>Liwanen.Adam</v>
      </c>
      <c r="D123" s="1">
        <v>35318</v>
      </c>
      <c r="E123" s="2">
        <f>ROUNDDOWN((K123-Table13[[#This Row],[DOB]])/365,0)</f>
        <v>24</v>
      </c>
      <c r="F123" t="s">
        <v>309</v>
      </c>
      <c r="G123" t="s">
        <v>198</v>
      </c>
      <c r="H123" t="s">
        <v>317</v>
      </c>
      <c r="K123" s="1">
        <f t="shared" si="2"/>
        <v>44197</v>
      </c>
      <c r="L123" s="2">
        <f>ROUNDDOWN((K123-Table13[[#This Row],[DOB]])/365,0)</f>
        <v>24</v>
      </c>
    </row>
    <row r="124" spans="1:12" x14ac:dyDescent="0.25">
      <c r="A124" t="s">
        <v>252</v>
      </c>
      <c r="B124" t="s">
        <v>253</v>
      </c>
      <c r="C124" t="str">
        <f>Table13[[#This Row],[LastName]]&amp;"."&amp;Table13[[#This Row],[FirstName]]</f>
        <v>Loveday.Malachi</v>
      </c>
      <c r="D124" s="1">
        <v>40103</v>
      </c>
      <c r="E124" s="2">
        <f>ROUNDDOWN((K124-Table13[[#This Row],[DOB]])/365,0)</f>
        <v>11</v>
      </c>
      <c r="F124" t="s">
        <v>49</v>
      </c>
      <c r="G124" t="s">
        <v>198</v>
      </c>
      <c r="H124" t="s">
        <v>317</v>
      </c>
      <c r="K124" s="1">
        <f t="shared" si="2"/>
        <v>44197</v>
      </c>
      <c r="L124" s="2">
        <f>ROUNDDOWN((K124-Table13[[#This Row],[DOB]])/365,0)</f>
        <v>11</v>
      </c>
    </row>
    <row r="125" spans="1:12" x14ac:dyDescent="0.25">
      <c r="A125" t="s">
        <v>25</v>
      </c>
      <c r="B125" t="s">
        <v>40</v>
      </c>
      <c r="C125" t="str">
        <f>Table13[[#This Row],[LastName]]&amp;"."&amp;Table13[[#This Row],[FirstName]]</f>
        <v>Lucy.Sarah</v>
      </c>
      <c r="D125" s="1">
        <v>26742</v>
      </c>
      <c r="E125" s="2">
        <f>ROUNDDOWN((K125-Table13[[#This Row],[DOB]])/365,0)</f>
        <v>47</v>
      </c>
      <c r="F125" t="s">
        <v>11</v>
      </c>
      <c r="G125" t="s">
        <v>198</v>
      </c>
      <c r="H125" t="s">
        <v>316</v>
      </c>
      <c r="K125" s="1">
        <f t="shared" si="2"/>
        <v>44197</v>
      </c>
      <c r="L125" s="2">
        <f>ROUNDDOWN((K125-Table13[[#This Row],[DOB]])/365,0)</f>
        <v>47</v>
      </c>
    </row>
    <row r="126" spans="1:12" x14ac:dyDescent="0.25">
      <c r="A126" t="s">
        <v>72</v>
      </c>
      <c r="B126" t="s">
        <v>73</v>
      </c>
      <c r="C126" t="str">
        <f>Table13[[#This Row],[LastName]]&amp;"."&amp;Table13[[#This Row],[FirstName]]</f>
        <v>Mackenzie.Jonathan</v>
      </c>
      <c r="D126" s="1">
        <v>33491</v>
      </c>
      <c r="E126" s="2">
        <f>ROUNDDOWN((K126-Table13[[#This Row],[DOB]])/365,0)</f>
        <v>29</v>
      </c>
      <c r="F126" t="s">
        <v>51</v>
      </c>
      <c r="G126" t="s">
        <v>198</v>
      </c>
      <c r="H126" t="s">
        <v>317</v>
      </c>
      <c r="K126" s="1">
        <f t="shared" si="2"/>
        <v>44197</v>
      </c>
      <c r="L126" s="2">
        <f>ROUNDDOWN((K126-Table13[[#This Row],[DOB]])/365,0)</f>
        <v>29</v>
      </c>
    </row>
    <row r="127" spans="1:12" x14ac:dyDescent="0.25">
      <c r="A127" t="s">
        <v>254</v>
      </c>
      <c r="B127" t="s">
        <v>255</v>
      </c>
      <c r="C127" t="str">
        <f>Table13[[#This Row],[LastName]]&amp;"."&amp;Table13[[#This Row],[FirstName]]</f>
        <v>Maksimovic.Danica</v>
      </c>
      <c r="D127" s="1">
        <v>38795</v>
      </c>
      <c r="E127" s="2">
        <f>ROUNDDOWN((K127-Table13[[#This Row],[DOB]])/365,0)</f>
        <v>14</v>
      </c>
      <c r="F127" t="s">
        <v>51</v>
      </c>
      <c r="G127" t="s">
        <v>198</v>
      </c>
      <c r="H127" t="s">
        <v>316</v>
      </c>
      <c r="K127" s="1">
        <f t="shared" si="2"/>
        <v>44197</v>
      </c>
      <c r="L127" s="2">
        <f>ROUNDDOWN((K127-Table13[[#This Row],[DOB]])/365,0)</f>
        <v>14</v>
      </c>
    </row>
    <row r="128" spans="1:12" x14ac:dyDescent="0.25">
      <c r="A128" t="s">
        <v>256</v>
      </c>
      <c r="B128" t="s">
        <v>206</v>
      </c>
      <c r="C128" t="str">
        <f>Table13[[#This Row],[LastName]]&amp;"."&amp;Table13[[#This Row],[FirstName]]</f>
        <v>Markham.Daniel</v>
      </c>
      <c r="D128" s="1">
        <v>40283</v>
      </c>
      <c r="E128" s="2">
        <f>ROUNDDOWN((K128-Table13[[#This Row],[DOB]])/365,0)</f>
        <v>10</v>
      </c>
      <c r="F128" t="s">
        <v>49</v>
      </c>
      <c r="G128" t="s">
        <v>198</v>
      </c>
      <c r="H128" t="s">
        <v>317</v>
      </c>
      <c r="K128" s="1">
        <f t="shared" si="2"/>
        <v>44197</v>
      </c>
      <c r="L128" s="2">
        <f>ROUNDDOWN((K128-Table13[[#This Row],[DOB]])/365,0)</f>
        <v>10</v>
      </c>
    </row>
    <row r="129" spans="1:12" x14ac:dyDescent="0.25">
      <c r="A129" t="s">
        <v>74</v>
      </c>
      <c r="B129" t="s">
        <v>75</v>
      </c>
      <c r="C129" t="str">
        <f>Table13[[#This Row],[LastName]]&amp;"."&amp;Table13[[#This Row],[FirstName]]</f>
        <v>Markovs.Arturs</v>
      </c>
      <c r="D129" s="1">
        <v>32224</v>
      </c>
      <c r="E129" s="2">
        <f>ROUNDDOWN((K129-Table13[[#This Row],[DOB]])/365,0)</f>
        <v>32</v>
      </c>
      <c r="F129" t="s">
        <v>50</v>
      </c>
      <c r="G129" t="s">
        <v>198</v>
      </c>
      <c r="H129" t="s">
        <v>317</v>
      </c>
      <c r="K129" s="1">
        <f t="shared" si="2"/>
        <v>44197</v>
      </c>
      <c r="L129" s="2">
        <f>ROUNDDOWN((K129-Table13[[#This Row],[DOB]])/365,0)</f>
        <v>32</v>
      </c>
    </row>
    <row r="130" spans="1:12" x14ac:dyDescent="0.25">
      <c r="A130" t="s">
        <v>310</v>
      </c>
      <c r="B130" t="s">
        <v>311</v>
      </c>
      <c r="C130" s="8" t="str">
        <f>Table13[[#This Row],[LastName]]&amp;"."&amp;Table13[[#This Row],[FirstName]]</f>
        <v>Marshall.Stuart</v>
      </c>
      <c r="D130" s="1">
        <v>31780</v>
      </c>
      <c r="E130" s="2">
        <f>ROUNDDOWN((K130-Table13[[#This Row],[DOB]])/365,0)</f>
        <v>34</v>
      </c>
      <c r="F130" t="s">
        <v>11</v>
      </c>
      <c r="G130" t="s">
        <v>198</v>
      </c>
      <c r="H130" t="s">
        <v>317</v>
      </c>
      <c r="K130" s="1">
        <f t="shared" si="2"/>
        <v>44197</v>
      </c>
      <c r="L130" s="2">
        <f>ROUNDDOWN((K130-Table13[[#This Row],[DOB]])/365,0)</f>
        <v>34</v>
      </c>
    </row>
    <row r="131" spans="1:12" x14ac:dyDescent="0.25">
      <c r="A131" t="s">
        <v>187</v>
      </c>
      <c r="B131" t="s">
        <v>203</v>
      </c>
      <c r="C131" t="str">
        <f>Table13[[#This Row],[LastName]]&amp;"."&amp;Table13[[#This Row],[FirstName]]</f>
        <v>Martin.Errol</v>
      </c>
      <c r="D131" s="1">
        <v>38638</v>
      </c>
      <c r="E131" s="2">
        <f>ROUNDDOWN((K131-Table13[[#This Row],[DOB]])/365,0)</f>
        <v>15</v>
      </c>
      <c r="F131" t="s">
        <v>201</v>
      </c>
      <c r="G131" t="s">
        <v>198</v>
      </c>
      <c r="H131" t="s">
        <v>317</v>
      </c>
      <c r="K131" s="1">
        <f t="shared" si="2"/>
        <v>44197</v>
      </c>
      <c r="L131" s="2">
        <f>ROUNDDOWN((K131-Table13[[#This Row],[DOB]])/365,0)</f>
        <v>15</v>
      </c>
    </row>
    <row r="132" spans="1:12" x14ac:dyDescent="0.25">
      <c r="A132" t="s">
        <v>128</v>
      </c>
      <c r="B132" t="s">
        <v>141</v>
      </c>
      <c r="C132" t="str">
        <f>Table13[[#This Row],[LastName]]&amp;"."&amp;Table13[[#This Row],[FirstName]]</f>
        <v>Mayer.Peter</v>
      </c>
      <c r="D132" s="1">
        <v>15125</v>
      </c>
      <c r="E132" s="2">
        <f>ROUNDDOWN((K132-Table13[[#This Row],[DOB]])/365,0)</f>
        <v>79</v>
      </c>
      <c r="F132" t="s">
        <v>50</v>
      </c>
      <c r="G132" t="s">
        <v>198</v>
      </c>
      <c r="H132" t="s">
        <v>317</v>
      </c>
      <c r="K132" s="1">
        <f t="shared" si="2"/>
        <v>44197</v>
      </c>
      <c r="L132" s="2">
        <f>ROUNDDOWN((K132-Table13[[#This Row],[DOB]])/365,0)</f>
        <v>79</v>
      </c>
    </row>
    <row r="133" spans="1:12" x14ac:dyDescent="0.25">
      <c r="A133" t="s">
        <v>202</v>
      </c>
      <c r="B133" t="s">
        <v>204</v>
      </c>
      <c r="C133" t="str">
        <f>Table13[[#This Row],[LastName]]&amp;"."&amp;Table13[[#This Row],[FirstName]]</f>
        <v>Mckenzie-Campbell.Reegan</v>
      </c>
      <c r="D133" s="1">
        <v>33524</v>
      </c>
      <c r="E133" s="2">
        <f>ROUNDDOWN((K133-Table13[[#This Row],[DOB]])/365,0)</f>
        <v>29</v>
      </c>
      <c r="F133" t="s">
        <v>283</v>
      </c>
      <c r="G133" t="s">
        <v>198</v>
      </c>
      <c r="H133" t="s">
        <v>317</v>
      </c>
      <c r="K133" s="1">
        <f t="shared" si="2"/>
        <v>44197</v>
      </c>
      <c r="L133" s="2">
        <f>ROUNDDOWN((K133-Table13[[#This Row],[DOB]])/365,0)</f>
        <v>29</v>
      </c>
    </row>
    <row r="134" spans="1:12" x14ac:dyDescent="0.25">
      <c r="A134" t="s">
        <v>26</v>
      </c>
      <c r="B134" t="s">
        <v>41</v>
      </c>
      <c r="C134" t="str">
        <f>Table13[[#This Row],[LastName]]&amp;"."&amp;Table13[[#This Row],[FirstName]]</f>
        <v>Menz.Ursula</v>
      </c>
      <c r="D134" s="1">
        <v>32485</v>
      </c>
      <c r="E134" s="2">
        <f>ROUNDDOWN((K134-Table13[[#This Row],[DOB]])/365,0)</f>
        <v>32</v>
      </c>
      <c r="F134" t="s">
        <v>11</v>
      </c>
      <c r="G134" t="s">
        <v>198</v>
      </c>
      <c r="H134" t="s">
        <v>316</v>
      </c>
      <c r="K134" s="1">
        <f t="shared" si="2"/>
        <v>44197</v>
      </c>
      <c r="L134" s="2">
        <f>ROUNDDOWN((K134-Table13[[#This Row],[DOB]])/365,0)</f>
        <v>32</v>
      </c>
    </row>
    <row r="135" spans="1:12" x14ac:dyDescent="0.25">
      <c r="A135" t="s">
        <v>257</v>
      </c>
      <c r="B135" t="s">
        <v>258</v>
      </c>
      <c r="C135" t="str">
        <f>Table13[[#This Row],[LastName]]&amp;"."&amp;Table13[[#This Row],[FirstName]]</f>
        <v>Menzel.Phoebe</v>
      </c>
      <c r="D135" s="1">
        <v>40050</v>
      </c>
      <c r="E135" s="2">
        <f>ROUNDDOWN((K135-Table13[[#This Row],[DOB]])/365,0)</f>
        <v>11</v>
      </c>
      <c r="F135" t="s">
        <v>201</v>
      </c>
      <c r="G135" t="s">
        <v>198</v>
      </c>
      <c r="H135" t="s">
        <v>316</v>
      </c>
      <c r="K135" s="1">
        <f t="shared" si="2"/>
        <v>44197</v>
      </c>
      <c r="L135" s="2">
        <f>ROUNDDOWN((K135-Table13[[#This Row],[DOB]])/365,0)</f>
        <v>11</v>
      </c>
    </row>
    <row r="136" spans="1:12" x14ac:dyDescent="0.25">
      <c r="A136" t="s">
        <v>205</v>
      </c>
      <c r="B136" t="s">
        <v>207</v>
      </c>
      <c r="C136" t="str">
        <f>Table13[[#This Row],[LastName]]&amp;"."&amp;Table13[[#This Row],[FirstName]]</f>
        <v>Metha.Demelza</v>
      </c>
      <c r="D136" s="1">
        <v>37925</v>
      </c>
      <c r="E136" s="2">
        <f>ROUNDDOWN((K136-Table13[[#This Row],[DOB]])/365,0)</f>
        <v>17</v>
      </c>
      <c r="F136" t="s">
        <v>50</v>
      </c>
      <c r="G136" t="s">
        <v>198</v>
      </c>
      <c r="H136" t="s">
        <v>316</v>
      </c>
      <c r="K136" s="1">
        <f t="shared" si="2"/>
        <v>44197</v>
      </c>
      <c r="L136" s="2">
        <f>ROUNDDOWN((K136-Table13[[#This Row],[DOB]])/365,0)</f>
        <v>17</v>
      </c>
    </row>
    <row r="137" spans="1:12" x14ac:dyDescent="0.25">
      <c r="A137" t="s">
        <v>259</v>
      </c>
      <c r="B137" t="s">
        <v>260</v>
      </c>
      <c r="C137" t="str">
        <f>Table13[[#This Row],[LastName]]&amp;"."&amp;Table13[[#This Row],[FirstName]]</f>
        <v>Millard.Eddie</v>
      </c>
      <c r="D137" s="1">
        <v>39961</v>
      </c>
      <c r="E137" s="2">
        <f>ROUNDDOWN((K137-Table13[[#This Row],[DOB]])/365,0)</f>
        <v>11</v>
      </c>
      <c r="F137" t="s">
        <v>201</v>
      </c>
      <c r="G137" t="s">
        <v>198</v>
      </c>
      <c r="H137" t="s">
        <v>317</v>
      </c>
      <c r="K137" s="1">
        <f t="shared" si="2"/>
        <v>44197</v>
      </c>
      <c r="L137" s="2">
        <f>ROUNDDOWN((K137-Table13[[#This Row],[DOB]])/365,0)</f>
        <v>11</v>
      </c>
    </row>
    <row r="138" spans="1:12" x14ac:dyDescent="0.25">
      <c r="A138" t="s">
        <v>412</v>
      </c>
      <c r="B138" t="s">
        <v>413</v>
      </c>
      <c r="C138" s="8" t="str">
        <f>Table13[[#This Row],[LastName]]&amp;"."&amp;Table13[[#This Row],[FirstName]]</f>
        <v>Moorhouse.Alexandra</v>
      </c>
      <c r="D138" s="29">
        <v>32480</v>
      </c>
      <c r="E138" s="2">
        <f>ROUNDDOWN((K137-Table13[[#This Row],[DOB]])/365,0)</f>
        <v>32</v>
      </c>
      <c r="F138" t="s">
        <v>49</v>
      </c>
      <c r="G138" t="s">
        <v>198</v>
      </c>
      <c r="H138" t="s">
        <v>316</v>
      </c>
      <c r="K138" s="1">
        <f t="shared" si="2"/>
        <v>44197</v>
      </c>
      <c r="L138" s="2">
        <f>ROUNDDOWN((K138-Table13[[#This Row],[DOB]])/365,0)</f>
        <v>32</v>
      </c>
    </row>
    <row r="139" spans="1:12" x14ac:dyDescent="0.25">
      <c r="A139" t="s">
        <v>342</v>
      </c>
      <c r="B139" t="s">
        <v>343</v>
      </c>
      <c r="C139" s="8" t="str">
        <f>Table13[[#This Row],[LastName]]&amp;"."&amp;Table13[[#This Row],[FirstName]]</f>
        <v>Morello.Brianna</v>
      </c>
      <c r="D139" s="1">
        <v>35187</v>
      </c>
      <c r="E139" s="2">
        <f>ROUNDDOWN((K138-Table13[[#This Row],[DOB]])/365,0)</f>
        <v>24</v>
      </c>
      <c r="F139" t="s">
        <v>49</v>
      </c>
      <c r="G139" t="s">
        <v>198</v>
      </c>
      <c r="H139" t="s">
        <v>316</v>
      </c>
      <c r="K139" s="1">
        <f t="shared" si="2"/>
        <v>44197</v>
      </c>
      <c r="L139" s="2">
        <f>ROUNDDOWN((K139-Table13[[#This Row],[DOB]])/365,0)</f>
        <v>24</v>
      </c>
    </row>
    <row r="140" spans="1:12" x14ac:dyDescent="0.25">
      <c r="A140" t="s">
        <v>261</v>
      </c>
      <c r="B140" t="s">
        <v>262</v>
      </c>
      <c r="C140" t="str">
        <f>Table13[[#This Row],[LastName]]&amp;"."&amp;Table13[[#This Row],[FirstName]]</f>
        <v>Mortimer.Julian</v>
      </c>
      <c r="D140" s="1">
        <v>37853</v>
      </c>
      <c r="E140" s="2">
        <f>ROUNDDOWN((K139-Table13[[#This Row],[DOB]])/365,0)</f>
        <v>17</v>
      </c>
      <c r="F140" t="s">
        <v>11</v>
      </c>
      <c r="G140" t="s">
        <v>198</v>
      </c>
      <c r="H140" t="s">
        <v>317</v>
      </c>
      <c r="K140" s="1">
        <f t="shared" si="2"/>
        <v>44197</v>
      </c>
      <c r="L140" s="2">
        <f>ROUNDDOWN((K140-Table13[[#This Row],[DOB]])/365,0)</f>
        <v>17</v>
      </c>
    </row>
    <row r="141" spans="1:12" x14ac:dyDescent="0.25">
      <c r="A141" t="s">
        <v>27</v>
      </c>
      <c r="B141" t="s">
        <v>42</v>
      </c>
      <c r="C141" t="str">
        <f>Table13[[#This Row],[LastName]]&amp;"."&amp;Table13[[#This Row],[FirstName]]</f>
        <v>Mowis.Ian</v>
      </c>
      <c r="D141" s="1">
        <v>21377</v>
      </c>
      <c r="E141" s="2">
        <f>ROUNDDOWN((K140-Table13[[#This Row],[DOB]])/365,0)</f>
        <v>62</v>
      </c>
      <c r="F141" t="s">
        <v>49</v>
      </c>
      <c r="G141" t="s">
        <v>198</v>
      </c>
      <c r="H141" t="s">
        <v>317</v>
      </c>
      <c r="K141" s="1">
        <f t="shared" si="2"/>
        <v>44197</v>
      </c>
      <c r="L141" s="2">
        <f>ROUNDDOWN((K141-Table13[[#This Row],[DOB]])/365,0)</f>
        <v>62</v>
      </c>
    </row>
    <row r="142" spans="1:12" x14ac:dyDescent="0.25">
      <c r="A142" s="9" t="s">
        <v>382</v>
      </c>
      <c r="B142" s="9" t="s">
        <v>383</v>
      </c>
      <c r="C142" s="8" t="str">
        <f>Table13[[#This Row],[LastName]]&amp;"."&amp;Table13[[#This Row],[FirstName]]</f>
        <v>Munneke.Cabe</v>
      </c>
      <c r="D142" s="1">
        <v>37417</v>
      </c>
      <c r="E142" s="2">
        <f>ROUNDDOWN((K141-Table13[[#This Row],[DOB]])/365,0)</f>
        <v>18</v>
      </c>
      <c r="F142" t="s">
        <v>309</v>
      </c>
      <c r="G142" t="s">
        <v>198</v>
      </c>
      <c r="H142" t="s">
        <v>317</v>
      </c>
      <c r="K142" s="1">
        <f t="shared" si="2"/>
        <v>44197</v>
      </c>
      <c r="L142" s="2">
        <f>ROUNDDOWN((K142-Table13[[#This Row],[DOB]])/365,0)</f>
        <v>18</v>
      </c>
    </row>
    <row r="143" spans="1:12" x14ac:dyDescent="0.25">
      <c r="A143" t="s">
        <v>263</v>
      </c>
      <c r="B143" t="s">
        <v>264</v>
      </c>
      <c r="C143" t="str">
        <f>Table13[[#This Row],[LastName]]&amp;"."&amp;Table13[[#This Row],[FirstName]]</f>
        <v>Murphy.Adrian</v>
      </c>
      <c r="D143" s="1">
        <v>23836</v>
      </c>
      <c r="E143" s="2">
        <f>ROUNDDOWN((K142-Table13[[#This Row],[DOB]])/365,0)</f>
        <v>55</v>
      </c>
      <c r="G143" t="s">
        <v>198</v>
      </c>
      <c r="H143" t="s">
        <v>317</v>
      </c>
      <c r="K143" s="1">
        <f t="shared" si="2"/>
        <v>44197</v>
      </c>
      <c r="L143" s="2">
        <f>ROUNDDOWN((K143-Table13[[#This Row],[DOB]])/365,0)</f>
        <v>55</v>
      </c>
    </row>
    <row r="144" spans="1:12" x14ac:dyDescent="0.25">
      <c r="A144" t="s">
        <v>192</v>
      </c>
      <c r="B144" t="s">
        <v>188</v>
      </c>
      <c r="C144" t="str">
        <f>Table13[[#This Row],[LastName]]&amp;"."&amp;Table13[[#This Row],[FirstName]]</f>
        <v>Nejat.Latifa</v>
      </c>
      <c r="D144" s="1">
        <v>39316</v>
      </c>
      <c r="E144" s="2">
        <f>ROUNDDOWN((K143-Table13[[#This Row],[DOB]])/365,0)</f>
        <v>13</v>
      </c>
      <c r="F144" t="s">
        <v>208</v>
      </c>
      <c r="G144" t="s">
        <v>198</v>
      </c>
      <c r="H144" t="s">
        <v>316</v>
      </c>
      <c r="K144" s="1">
        <f t="shared" si="2"/>
        <v>44197</v>
      </c>
      <c r="L144" s="2">
        <f>ROUNDDOWN((K144-Table13[[#This Row],[DOB]])/365,0)</f>
        <v>13</v>
      </c>
    </row>
    <row r="145" spans="1:12" x14ac:dyDescent="0.25">
      <c r="A145" t="s">
        <v>192</v>
      </c>
      <c r="B145" t="s">
        <v>189</v>
      </c>
      <c r="C145" t="str">
        <f>Table13[[#This Row],[LastName]]&amp;"."&amp;Table13[[#This Row],[FirstName]]</f>
        <v>Nejat.Saleem</v>
      </c>
      <c r="D145" s="1">
        <v>40304</v>
      </c>
      <c r="E145" s="2">
        <f>ROUNDDOWN((K144-Table13[[#This Row],[DOB]])/365,0)</f>
        <v>10</v>
      </c>
      <c r="F145" t="s">
        <v>208</v>
      </c>
      <c r="G145" t="s">
        <v>198</v>
      </c>
      <c r="H145" t="s">
        <v>317</v>
      </c>
      <c r="K145" s="1">
        <f t="shared" si="2"/>
        <v>44197</v>
      </c>
      <c r="L145" s="2">
        <f>ROUNDDOWN((K145-Table13[[#This Row],[DOB]])/365,0)</f>
        <v>10</v>
      </c>
    </row>
    <row r="146" spans="1:12" x14ac:dyDescent="0.25">
      <c r="A146" t="s">
        <v>76</v>
      </c>
      <c r="B146" t="s">
        <v>77</v>
      </c>
      <c r="C146" t="str">
        <f>Table13[[#This Row],[LastName]]&amp;"."&amp;Table13[[#This Row],[FirstName]]</f>
        <v>Newitt.Jesse</v>
      </c>
      <c r="D146" s="1">
        <v>35374</v>
      </c>
      <c r="E146" s="2">
        <f>ROUNDDOWN((K145-Table13[[#This Row],[DOB]])/365,0)</f>
        <v>24</v>
      </c>
      <c r="F146" t="s">
        <v>11</v>
      </c>
      <c r="G146" t="s">
        <v>198</v>
      </c>
      <c r="H146" t="s">
        <v>317</v>
      </c>
      <c r="K146" s="1">
        <f t="shared" si="2"/>
        <v>44197</v>
      </c>
      <c r="L146" s="2">
        <f>ROUNDDOWN((K146-Table13[[#This Row],[DOB]])/365,0)</f>
        <v>24</v>
      </c>
    </row>
    <row r="147" spans="1:12" x14ac:dyDescent="0.25">
      <c r="A147" s="9" t="s">
        <v>367</v>
      </c>
      <c r="B147" s="9" t="s">
        <v>368</v>
      </c>
      <c r="C147" s="8" t="str">
        <f>Table13[[#This Row],[LastName]]&amp;"."&amp;Table13[[#This Row],[FirstName]]</f>
        <v>Ngo.Edward</v>
      </c>
      <c r="D147" s="1">
        <v>40188</v>
      </c>
      <c r="E147" s="2">
        <f>ROUNDDOWN((K146-Table13[[#This Row],[DOB]])/365,0)</f>
        <v>10</v>
      </c>
      <c r="F147" t="s">
        <v>11</v>
      </c>
      <c r="G147" t="s">
        <v>198</v>
      </c>
      <c r="H147" t="s">
        <v>317</v>
      </c>
      <c r="K147" s="1">
        <f t="shared" si="2"/>
        <v>44197</v>
      </c>
      <c r="L147" s="2">
        <f>ROUNDDOWN((K147-Table13[[#This Row],[DOB]])/365,0)</f>
        <v>10</v>
      </c>
    </row>
    <row r="148" spans="1:12" x14ac:dyDescent="0.25">
      <c r="A148" t="s">
        <v>265</v>
      </c>
      <c r="B148" t="s">
        <v>48</v>
      </c>
      <c r="C148" t="str">
        <f>Table13[[#This Row],[LastName]]&amp;"."&amp;Table13[[#This Row],[FirstName]]</f>
        <v>Nielsen.Angus</v>
      </c>
      <c r="D148" s="1">
        <v>40240</v>
      </c>
      <c r="E148" s="2">
        <f>ROUNDDOWN((K147-Table13[[#This Row],[DOB]])/365,0)</f>
        <v>10</v>
      </c>
      <c r="F148" t="s">
        <v>50</v>
      </c>
      <c r="G148" t="s">
        <v>198</v>
      </c>
      <c r="H148" t="s">
        <v>317</v>
      </c>
      <c r="K148" s="1">
        <f t="shared" si="2"/>
        <v>44197</v>
      </c>
      <c r="L148" s="2">
        <f>ROUNDDOWN((K148-Table13[[#This Row],[DOB]])/365,0)</f>
        <v>10</v>
      </c>
    </row>
    <row r="149" spans="1:12" x14ac:dyDescent="0.25">
      <c r="A149" t="s">
        <v>129</v>
      </c>
      <c r="B149" t="s">
        <v>82</v>
      </c>
      <c r="C149" t="str">
        <f>Table13[[#This Row],[LastName]]&amp;"."&amp;Table13[[#This Row],[FirstName]]</f>
        <v>Omari.Felix</v>
      </c>
      <c r="D149" s="1">
        <v>39686</v>
      </c>
      <c r="E149" s="2">
        <f>ROUNDDOWN((K148-Table13[[#This Row],[DOB]])/365,0)</f>
        <v>12</v>
      </c>
      <c r="F149" t="s">
        <v>11</v>
      </c>
      <c r="G149" t="s">
        <v>198</v>
      </c>
      <c r="H149" t="s">
        <v>317</v>
      </c>
      <c r="K149" s="1">
        <f t="shared" si="2"/>
        <v>44197</v>
      </c>
      <c r="L149" s="2">
        <f>ROUNDDOWN((K149-Table13[[#This Row],[DOB]])/365,0)</f>
        <v>12</v>
      </c>
    </row>
    <row r="150" spans="1:12" x14ac:dyDescent="0.25">
      <c r="A150" s="9" t="s">
        <v>328</v>
      </c>
      <c r="B150" s="9" t="s">
        <v>329</v>
      </c>
      <c r="C150" s="8" t="str">
        <f>Table13[[#This Row],[LastName]]&amp;"."&amp;Table13[[#This Row],[FirstName]]</f>
        <v>Oshaghi.Pouyan</v>
      </c>
      <c r="D150" s="1">
        <v>31564</v>
      </c>
      <c r="E150" s="2">
        <f>ROUNDDOWN((K149-Table13[[#This Row],[DOB]])/365,0)</f>
        <v>34</v>
      </c>
      <c r="F150" t="s">
        <v>49</v>
      </c>
      <c r="G150" t="s">
        <v>198</v>
      </c>
      <c r="H150" t="s">
        <v>317</v>
      </c>
      <c r="K150" s="1">
        <f t="shared" si="2"/>
        <v>44197</v>
      </c>
      <c r="L150" s="2">
        <f>ROUNDDOWN((K150-Table13[[#This Row],[DOB]])/365,0)</f>
        <v>34</v>
      </c>
    </row>
    <row r="151" spans="1:12" x14ac:dyDescent="0.25">
      <c r="A151" t="s">
        <v>78</v>
      </c>
      <c r="B151" t="s">
        <v>48</v>
      </c>
      <c r="C151" t="str">
        <f>Table13[[#This Row],[LastName]]&amp;"."&amp;Table13[[#This Row],[FirstName]]</f>
        <v>Pattinson.Angus</v>
      </c>
      <c r="D151" s="1">
        <v>37348</v>
      </c>
      <c r="E151" s="2">
        <f>ROUNDDOWN((K150-Table13[[#This Row],[DOB]])/365,0)</f>
        <v>18</v>
      </c>
      <c r="F151" t="s">
        <v>11</v>
      </c>
      <c r="G151" t="s">
        <v>198</v>
      </c>
      <c r="H151" t="s">
        <v>317</v>
      </c>
      <c r="K151" s="1">
        <f t="shared" si="2"/>
        <v>44197</v>
      </c>
      <c r="L151" s="2">
        <f>ROUNDDOWN((K151-Table13[[#This Row],[DOB]])/365,0)</f>
        <v>18</v>
      </c>
    </row>
    <row r="152" spans="1:12" x14ac:dyDescent="0.25">
      <c r="A152" t="s">
        <v>78</v>
      </c>
      <c r="B152" t="s">
        <v>79</v>
      </c>
      <c r="C152" t="str">
        <f>Table13[[#This Row],[LastName]]&amp;"."&amp;Table13[[#This Row],[FirstName]]</f>
        <v>Pattinson.Finn</v>
      </c>
      <c r="D152" s="1">
        <v>37837</v>
      </c>
      <c r="E152" s="2">
        <f>ROUNDDOWN((K151-Table13[[#This Row],[DOB]])/365,0)</f>
        <v>17</v>
      </c>
      <c r="F152" t="s">
        <v>49</v>
      </c>
      <c r="G152" t="s">
        <v>198</v>
      </c>
      <c r="H152" t="s">
        <v>317</v>
      </c>
      <c r="K152" s="1">
        <f t="shared" si="2"/>
        <v>44197</v>
      </c>
      <c r="L152" s="2">
        <f>ROUNDDOWN((K152-Table13[[#This Row],[DOB]])/365,0)</f>
        <v>17</v>
      </c>
    </row>
    <row r="153" spans="1:12" x14ac:dyDescent="0.25">
      <c r="A153" t="s">
        <v>28</v>
      </c>
      <c r="B153" t="s">
        <v>43</v>
      </c>
      <c r="C153" t="str">
        <f>Table13[[#This Row],[LastName]]&amp;"."&amp;Table13[[#This Row],[FirstName]]</f>
        <v>Pay.Shayne</v>
      </c>
      <c r="D153" s="1">
        <v>23630</v>
      </c>
      <c r="E153" s="2">
        <f>ROUNDDOWN((K152-Table13[[#This Row],[DOB]])/365,0)</f>
        <v>56</v>
      </c>
      <c r="F153" t="s">
        <v>49</v>
      </c>
      <c r="G153" t="s">
        <v>198</v>
      </c>
      <c r="H153" t="s">
        <v>317</v>
      </c>
      <c r="K153" s="1">
        <f t="shared" si="2"/>
        <v>44197</v>
      </c>
      <c r="L153" s="2">
        <f>ROUNDDOWN((K153-Table13[[#This Row],[DOB]])/365,0)</f>
        <v>56</v>
      </c>
    </row>
    <row r="154" spans="1:12" x14ac:dyDescent="0.25">
      <c r="A154" t="s">
        <v>166</v>
      </c>
      <c r="B154" t="s">
        <v>172</v>
      </c>
      <c r="C154" t="str">
        <f>Table13[[#This Row],[LastName]]&amp;"."&amp;Table13[[#This Row],[FirstName]]</f>
        <v>Pearce.Elsie</v>
      </c>
      <c r="D154" s="1">
        <v>38505</v>
      </c>
      <c r="E154" s="2">
        <f>ROUNDDOWN((K153-Table13[[#This Row],[DOB]])/365,0)</f>
        <v>15</v>
      </c>
      <c r="F154" t="s">
        <v>50</v>
      </c>
      <c r="G154" t="s">
        <v>198</v>
      </c>
      <c r="H154" t="s">
        <v>316</v>
      </c>
      <c r="K154" s="1">
        <f t="shared" si="2"/>
        <v>44197</v>
      </c>
      <c r="L154" s="2">
        <f>ROUNDDOWN((K154-Table13[[#This Row],[DOB]])/365,0)</f>
        <v>15</v>
      </c>
    </row>
    <row r="155" spans="1:12" x14ac:dyDescent="0.25">
      <c r="A155" t="s">
        <v>266</v>
      </c>
      <c r="B155" t="s">
        <v>251</v>
      </c>
      <c r="C155" t="str">
        <f>Table13[[#This Row],[LastName]]&amp;"."&amp;Table13[[#This Row],[FirstName]]</f>
        <v>Pitkin.Noah</v>
      </c>
      <c r="D155" s="1">
        <v>38048</v>
      </c>
      <c r="E155" s="2">
        <f>ROUNDDOWN((K154-Table13[[#This Row],[DOB]])/365,0)</f>
        <v>16</v>
      </c>
      <c r="F155" t="s">
        <v>49</v>
      </c>
      <c r="G155" t="s">
        <v>198</v>
      </c>
      <c r="H155" t="s">
        <v>317</v>
      </c>
      <c r="K155" s="1">
        <f t="shared" si="2"/>
        <v>44197</v>
      </c>
      <c r="L155" s="2">
        <f>ROUNDDOWN((K155-Table13[[#This Row],[DOB]])/365,0)</f>
        <v>16</v>
      </c>
    </row>
    <row r="156" spans="1:12" x14ac:dyDescent="0.25">
      <c r="A156" t="s">
        <v>267</v>
      </c>
      <c r="B156" t="s">
        <v>47</v>
      </c>
      <c r="C156" t="str">
        <f>Table13[[#This Row],[LastName]]&amp;"."&amp;Table13[[#This Row],[FirstName]]</f>
        <v>Pook-Kathriner.Max</v>
      </c>
      <c r="D156" s="1">
        <v>39075</v>
      </c>
      <c r="E156" s="2">
        <f>ROUNDDOWN((K155-Table13[[#This Row],[DOB]])/365,0)</f>
        <v>14</v>
      </c>
      <c r="F156" t="s">
        <v>49</v>
      </c>
      <c r="G156" t="s">
        <v>198</v>
      </c>
      <c r="H156" t="s">
        <v>317</v>
      </c>
      <c r="K156" s="1">
        <f t="shared" si="2"/>
        <v>44197</v>
      </c>
      <c r="L156" s="2">
        <f>ROUNDDOWN((K156-Table13[[#This Row],[DOB]])/365,0)</f>
        <v>14</v>
      </c>
    </row>
    <row r="157" spans="1:12" x14ac:dyDescent="0.25">
      <c r="A157" t="s">
        <v>268</v>
      </c>
      <c r="B157" t="s">
        <v>269</v>
      </c>
      <c r="C157" t="str">
        <f>Table13[[#This Row],[LastName]]&amp;"."&amp;Table13[[#This Row],[FirstName]]</f>
        <v>Potter.Matilda</v>
      </c>
      <c r="D157" s="1">
        <v>39794</v>
      </c>
      <c r="E157" s="2">
        <f>ROUNDDOWN((K156-Table13[[#This Row],[DOB]])/365,0)</f>
        <v>12</v>
      </c>
      <c r="F157" t="s">
        <v>51</v>
      </c>
      <c r="G157" t="s">
        <v>198</v>
      </c>
      <c r="H157" t="s">
        <v>316</v>
      </c>
      <c r="K157" s="1">
        <f t="shared" ref="K157:K220" si="3">$K$1</f>
        <v>44197</v>
      </c>
      <c r="L157" s="2">
        <f>ROUNDDOWN((K157-Table13[[#This Row],[DOB]])/365,0)</f>
        <v>12</v>
      </c>
    </row>
    <row r="158" spans="1:12" x14ac:dyDescent="0.25">
      <c r="A158" t="s">
        <v>268</v>
      </c>
      <c r="B158" t="s">
        <v>270</v>
      </c>
      <c r="C158" t="str">
        <f>Table13[[#This Row],[LastName]]&amp;"."&amp;Table13[[#This Row],[FirstName]]</f>
        <v>Potter.Willem</v>
      </c>
      <c r="D158" s="1">
        <v>39170</v>
      </c>
      <c r="E158" s="2">
        <f>ROUNDDOWN((K157-Table13[[#This Row],[DOB]])/365,0)</f>
        <v>13</v>
      </c>
      <c r="F158" t="s">
        <v>51</v>
      </c>
      <c r="G158" t="s">
        <v>198</v>
      </c>
      <c r="H158" t="s">
        <v>317</v>
      </c>
      <c r="K158" s="1">
        <f t="shared" si="3"/>
        <v>44197</v>
      </c>
      <c r="L158" s="2">
        <f>ROUNDDOWN((K158-Table13[[#This Row],[DOB]])/365,0)</f>
        <v>13</v>
      </c>
    </row>
    <row r="159" spans="1:12" x14ac:dyDescent="0.25">
      <c r="A159" t="s">
        <v>81</v>
      </c>
      <c r="B159" t="s">
        <v>82</v>
      </c>
      <c r="C159" t="str">
        <f>Table13[[#This Row],[LastName]]&amp;"."&amp;Table13[[#This Row],[FirstName]]</f>
        <v>Probert.Felix</v>
      </c>
      <c r="D159" s="1">
        <v>38492</v>
      </c>
      <c r="E159" s="2">
        <f>ROUNDDOWN((K158-Table13[[#This Row],[DOB]])/365,0)</f>
        <v>15</v>
      </c>
      <c r="F159" t="s">
        <v>50</v>
      </c>
      <c r="G159" t="s">
        <v>198</v>
      </c>
      <c r="H159" t="s">
        <v>317</v>
      </c>
      <c r="K159" s="1">
        <f t="shared" si="3"/>
        <v>44197</v>
      </c>
      <c r="L159" s="2">
        <f>ROUNDDOWN((K159-Table13[[#This Row],[DOB]])/365,0)</f>
        <v>15</v>
      </c>
    </row>
    <row r="160" spans="1:12" x14ac:dyDescent="0.25">
      <c r="A160" t="s">
        <v>331</v>
      </c>
      <c r="B160" t="s">
        <v>332</v>
      </c>
      <c r="C160" t="str">
        <f>Table13[[#This Row],[LastName]]&amp;"."&amp;Table13[[#This Row],[FirstName]]</f>
        <v>Qian.Ying</v>
      </c>
      <c r="D160" s="1">
        <v>28706</v>
      </c>
      <c r="E160" s="2">
        <f>ROUNDDOWN((K159-Table13[[#This Row],[DOB]])/365,0)</f>
        <v>42</v>
      </c>
      <c r="F160" t="s">
        <v>309</v>
      </c>
      <c r="G160" t="s">
        <v>198</v>
      </c>
      <c r="H160" t="s">
        <v>316</v>
      </c>
      <c r="K160" s="1">
        <f t="shared" si="3"/>
        <v>44197</v>
      </c>
      <c r="L160" s="2">
        <f>ROUNDDOWN((K160-Table13[[#This Row],[DOB]])/365,0)</f>
        <v>42</v>
      </c>
    </row>
    <row r="161" spans="1:12" x14ac:dyDescent="0.25">
      <c r="A161" t="s">
        <v>84</v>
      </c>
      <c r="B161" t="s">
        <v>85</v>
      </c>
      <c r="C161" t="str">
        <f>Table13[[#This Row],[LastName]]&amp;"."&amp;Table13[[#This Row],[FirstName]]</f>
        <v>Rendo.Carlos</v>
      </c>
      <c r="D161" s="1">
        <v>25841</v>
      </c>
      <c r="E161" s="2">
        <f>ROUNDDOWN((K160-Table13[[#This Row],[DOB]])/365,0)</f>
        <v>50</v>
      </c>
      <c r="F161" t="s">
        <v>50</v>
      </c>
      <c r="G161" t="s">
        <v>198</v>
      </c>
      <c r="H161" t="s">
        <v>317</v>
      </c>
      <c r="K161" s="1">
        <f t="shared" si="3"/>
        <v>44197</v>
      </c>
      <c r="L161" s="2">
        <f>ROUNDDOWN((K161-Table13[[#This Row],[DOB]])/365,0)</f>
        <v>50</v>
      </c>
    </row>
    <row r="162" spans="1:12" x14ac:dyDescent="0.25">
      <c r="A162" t="s">
        <v>84</v>
      </c>
      <c r="B162" t="s">
        <v>86</v>
      </c>
      <c r="C162" t="str">
        <f>Table13[[#This Row],[LastName]]&amp;"."&amp;Table13[[#This Row],[FirstName]]</f>
        <v>Rendo.Lucas</v>
      </c>
      <c r="D162" s="1">
        <v>39286</v>
      </c>
      <c r="E162" s="2">
        <f>ROUNDDOWN((K161-Table13[[#This Row],[DOB]])/365,0)</f>
        <v>13</v>
      </c>
      <c r="F162" t="s">
        <v>50</v>
      </c>
      <c r="G162" t="s">
        <v>198</v>
      </c>
      <c r="H162" t="s">
        <v>317</v>
      </c>
      <c r="K162" s="1">
        <f t="shared" si="3"/>
        <v>44197</v>
      </c>
      <c r="L162" s="2">
        <f>ROUNDDOWN((K162-Table13[[#This Row],[DOB]])/365,0)</f>
        <v>13</v>
      </c>
    </row>
    <row r="163" spans="1:12" x14ac:dyDescent="0.25">
      <c r="A163" t="s">
        <v>130</v>
      </c>
      <c r="B163" t="s">
        <v>142</v>
      </c>
      <c r="C163" t="str">
        <f>Table13[[#This Row],[LastName]]&amp;"."&amp;Table13[[#This Row],[FirstName]]</f>
        <v>Roberts.Alisha</v>
      </c>
      <c r="D163" s="1">
        <v>38786</v>
      </c>
      <c r="E163" s="2">
        <f>ROUNDDOWN((K162-Table13[[#This Row],[DOB]])/365,0)</f>
        <v>14</v>
      </c>
      <c r="F163" t="s">
        <v>49</v>
      </c>
      <c r="G163" t="s">
        <v>198</v>
      </c>
      <c r="H163" t="s">
        <v>316</v>
      </c>
      <c r="K163" s="1">
        <f t="shared" si="3"/>
        <v>44197</v>
      </c>
      <c r="L163" s="2">
        <f>ROUNDDOWN((K163-Table13[[#This Row],[DOB]])/365,0)</f>
        <v>14</v>
      </c>
    </row>
    <row r="164" spans="1:12" x14ac:dyDescent="0.25">
      <c r="A164" t="s">
        <v>292</v>
      </c>
      <c r="B164" t="s">
        <v>294</v>
      </c>
      <c r="C164" t="str">
        <f>Table13[[#This Row],[LastName]]&amp;"."&amp;Table13[[#This Row],[FirstName]]</f>
        <v>Saifuddin S Mohd Ezanie Fikrie.Muhammad</v>
      </c>
      <c r="D164" s="1">
        <v>39938</v>
      </c>
      <c r="E164" s="2">
        <f>ROUNDDOWN((K163-Table13[[#This Row],[DOB]])/365,0)</f>
        <v>11</v>
      </c>
      <c r="F164" t="s">
        <v>208</v>
      </c>
      <c r="G164" t="s">
        <v>198</v>
      </c>
      <c r="H164" t="s">
        <v>317</v>
      </c>
      <c r="K164" s="1">
        <f t="shared" si="3"/>
        <v>44197</v>
      </c>
      <c r="L164" s="2">
        <f>ROUNDDOWN((K164-Table13[[#This Row],[DOB]])/365,0)</f>
        <v>11</v>
      </c>
    </row>
    <row r="165" spans="1:12" x14ac:dyDescent="0.25">
      <c r="A165" t="s">
        <v>339</v>
      </c>
      <c r="B165" t="s">
        <v>340</v>
      </c>
      <c r="C165" s="8" t="str">
        <f>Table13[[#This Row],[LastName]]&amp;"."&amp;Table13[[#This Row],[FirstName]]</f>
        <v>Sayed Ahmed.Yassin</v>
      </c>
      <c r="D165" s="1">
        <v>40760</v>
      </c>
      <c r="E165" s="2">
        <f>ROUNDDOWN((K164-Table13[[#This Row],[DOB]])/365,0)</f>
        <v>9</v>
      </c>
      <c r="F165" t="s">
        <v>208</v>
      </c>
      <c r="G165" t="s">
        <v>198</v>
      </c>
      <c r="H165" t="s">
        <v>317</v>
      </c>
      <c r="K165" s="1">
        <f t="shared" si="3"/>
        <v>44197</v>
      </c>
      <c r="L165" s="2">
        <f>ROUNDDOWN((K165-Table13[[#This Row],[DOB]])/365,0)</f>
        <v>9</v>
      </c>
    </row>
    <row r="166" spans="1:12" x14ac:dyDescent="0.25">
      <c r="A166" t="s">
        <v>337</v>
      </c>
      <c r="B166" t="s">
        <v>338</v>
      </c>
      <c r="C166" s="8" t="str">
        <f>Table13[[#This Row],[LastName]]&amp;"."&amp;Table13[[#This Row],[FirstName]]</f>
        <v>Schembri.Emile</v>
      </c>
      <c r="D166" s="1">
        <v>40240</v>
      </c>
      <c r="E166" s="2">
        <f>ROUNDDOWN((K165-Table13[[#This Row],[DOB]])/365,0)</f>
        <v>10</v>
      </c>
      <c r="F166" t="s">
        <v>11</v>
      </c>
      <c r="G166" t="s">
        <v>198</v>
      </c>
      <c r="H166" t="s">
        <v>317</v>
      </c>
      <c r="K166" s="1">
        <f t="shared" si="3"/>
        <v>44197</v>
      </c>
      <c r="L166" s="2">
        <f>ROUNDDOWN((K166-Table13[[#This Row],[DOB]])/365,0)</f>
        <v>10</v>
      </c>
    </row>
    <row r="167" spans="1:12" x14ac:dyDescent="0.25">
      <c r="A167" t="s">
        <v>337</v>
      </c>
      <c r="B167" t="s">
        <v>140</v>
      </c>
      <c r="C167" s="8" t="str">
        <f>Table13[[#This Row],[LastName]]&amp;"."&amp;Table13[[#This Row],[FirstName]]</f>
        <v>Schembri.Milan</v>
      </c>
      <c r="D167" s="1">
        <v>40240</v>
      </c>
      <c r="E167" s="2">
        <f>ROUNDDOWN((K166-Table13[[#This Row],[DOB]])/365,0)</f>
        <v>10</v>
      </c>
      <c r="F167" t="s">
        <v>11</v>
      </c>
      <c r="G167" t="s">
        <v>198</v>
      </c>
      <c r="H167" t="s">
        <v>317</v>
      </c>
      <c r="K167" s="1">
        <f t="shared" si="3"/>
        <v>44197</v>
      </c>
      <c r="L167" s="2">
        <f>ROUNDDOWN((K167-Table13[[#This Row],[DOB]])/365,0)</f>
        <v>10</v>
      </c>
    </row>
    <row r="168" spans="1:12" x14ac:dyDescent="0.25">
      <c r="A168" t="s">
        <v>410</v>
      </c>
      <c r="B168" t="s">
        <v>411</v>
      </c>
      <c r="C168" s="8" t="str">
        <f>Table13[[#This Row],[LastName]]&amp;"."&amp;Table13[[#This Row],[FirstName]]</f>
        <v>Scully.Mark</v>
      </c>
      <c r="D168" s="29">
        <v>25027</v>
      </c>
      <c r="E168" s="2">
        <f>ROUNDDOWN((K167-Table13[[#This Row],[DOB]])/365,0)</f>
        <v>52</v>
      </c>
      <c r="F168" t="s">
        <v>416</v>
      </c>
      <c r="G168" t="s">
        <v>198</v>
      </c>
      <c r="H168" t="s">
        <v>317</v>
      </c>
      <c r="K168" s="1">
        <f t="shared" si="3"/>
        <v>44197</v>
      </c>
      <c r="L168" s="2">
        <f>ROUNDDOWN((K168-Table13[[#This Row],[DOB]])/365,0)</f>
        <v>52</v>
      </c>
    </row>
    <row r="169" spans="1:12" x14ac:dyDescent="0.25">
      <c r="A169" t="s">
        <v>174</v>
      </c>
      <c r="B169" t="s">
        <v>177</v>
      </c>
      <c r="C169" t="str">
        <f>Table13[[#This Row],[LastName]]&amp;"."&amp;Table13[[#This Row],[FirstName]]</f>
        <v>Skrabanich.Sunday</v>
      </c>
      <c r="D169" s="1">
        <v>40742</v>
      </c>
      <c r="E169" s="2">
        <f>ROUNDDOWN((K167-Table13[[#This Row],[DOB]])/365,0)</f>
        <v>9</v>
      </c>
      <c r="F169" t="s">
        <v>11</v>
      </c>
      <c r="G169" t="s">
        <v>198</v>
      </c>
      <c r="H169" t="s">
        <v>316</v>
      </c>
      <c r="K169" s="1">
        <f t="shared" si="3"/>
        <v>44197</v>
      </c>
      <c r="L169" s="2">
        <f>ROUNDDOWN((K169-Table13[[#This Row],[DOB]])/365,0)</f>
        <v>9</v>
      </c>
    </row>
    <row r="170" spans="1:12" x14ac:dyDescent="0.25">
      <c r="A170" t="s">
        <v>271</v>
      </c>
      <c r="B170" t="s">
        <v>272</v>
      </c>
      <c r="C170" t="str">
        <f>Table13[[#This Row],[LastName]]&amp;"."&amp;Table13[[#This Row],[FirstName]]</f>
        <v>Smith.Jacob</v>
      </c>
      <c r="D170" s="1">
        <v>39567</v>
      </c>
      <c r="E170" s="2">
        <f>ROUNDDOWN((K168-Table13[[#This Row],[DOB]])/365,0)</f>
        <v>12</v>
      </c>
      <c r="F170" t="s">
        <v>11</v>
      </c>
      <c r="G170" t="s">
        <v>178</v>
      </c>
      <c r="H170" t="s">
        <v>317</v>
      </c>
      <c r="K170" s="1">
        <f t="shared" si="3"/>
        <v>44197</v>
      </c>
      <c r="L170" s="2">
        <f>ROUNDDOWN((K170-Table13[[#This Row],[DOB]])/365,0)</f>
        <v>12</v>
      </c>
    </row>
    <row r="171" spans="1:12" x14ac:dyDescent="0.25">
      <c r="A171" t="s">
        <v>153</v>
      </c>
      <c r="B171" t="s">
        <v>157</v>
      </c>
      <c r="C171" t="str">
        <f>Table13[[#This Row],[LastName]]&amp;"."&amp;Table13[[#This Row],[FirstName]]</f>
        <v>Sollars.Alan</v>
      </c>
      <c r="D171" s="1">
        <v>16615</v>
      </c>
      <c r="E171" s="2">
        <f>ROUNDDOWN((K169-Table13[[#This Row],[DOB]])/365,0)</f>
        <v>75</v>
      </c>
      <c r="F171" t="s">
        <v>51</v>
      </c>
      <c r="G171" t="s">
        <v>198</v>
      </c>
      <c r="H171" t="s">
        <v>317</v>
      </c>
      <c r="K171" s="1">
        <f t="shared" si="3"/>
        <v>44197</v>
      </c>
      <c r="L171" s="2">
        <f>ROUNDDOWN((K171-Table13[[#This Row],[DOB]])/365,0)</f>
        <v>75</v>
      </c>
    </row>
    <row r="172" spans="1:12" x14ac:dyDescent="0.25">
      <c r="A172" t="s">
        <v>29</v>
      </c>
      <c r="B172" t="s">
        <v>44</v>
      </c>
      <c r="C172" t="str">
        <f>Table13[[#This Row],[LastName]]&amp;"."&amp;Table13[[#This Row],[FirstName]]</f>
        <v>Sopru.Coraine</v>
      </c>
      <c r="D172" s="1">
        <v>17487</v>
      </c>
      <c r="E172" s="2">
        <f>ROUNDDOWN((K170-Table13[[#This Row],[DOB]])/365,0)</f>
        <v>73</v>
      </c>
      <c r="F172" t="s">
        <v>11</v>
      </c>
      <c r="G172" t="s">
        <v>198</v>
      </c>
      <c r="H172" t="s">
        <v>316</v>
      </c>
      <c r="K172" s="1">
        <f t="shared" si="3"/>
        <v>44197</v>
      </c>
      <c r="L172" s="2">
        <f>ROUNDDOWN((K172-Table13[[#This Row],[DOB]])/365,0)</f>
        <v>73</v>
      </c>
    </row>
    <row r="173" spans="1:12" x14ac:dyDescent="0.25">
      <c r="A173" t="s">
        <v>87</v>
      </c>
      <c r="B173" t="s">
        <v>88</v>
      </c>
      <c r="C173" t="str">
        <f>Table13[[#This Row],[LastName]]&amp;"."&amp;Table13[[#This Row],[FirstName]]</f>
        <v>Spangler.Ashton</v>
      </c>
      <c r="D173" s="1">
        <v>32198</v>
      </c>
      <c r="E173" s="2">
        <f>ROUNDDOWN((K171-Table13[[#This Row],[DOB]])/365,0)</f>
        <v>32</v>
      </c>
      <c r="F173" t="s">
        <v>50</v>
      </c>
      <c r="G173" t="s">
        <v>198</v>
      </c>
      <c r="H173" t="s">
        <v>317</v>
      </c>
      <c r="K173" s="1">
        <f t="shared" si="3"/>
        <v>44197</v>
      </c>
      <c r="L173" s="2">
        <f>ROUNDDOWN((K173-Table13[[#This Row],[DOB]])/365,0)</f>
        <v>32</v>
      </c>
    </row>
    <row r="174" spans="1:12" x14ac:dyDescent="0.25">
      <c r="A174" t="s">
        <v>30</v>
      </c>
      <c r="B174" t="s">
        <v>45</v>
      </c>
      <c r="C174" t="str">
        <f>Table13[[#This Row],[LastName]]&amp;"."&amp;Table13[[#This Row],[FirstName]]</f>
        <v>Spinks.Dov</v>
      </c>
      <c r="D174" s="1">
        <v>28067</v>
      </c>
      <c r="E174" s="2">
        <f>ROUNDDOWN((K172-Table13[[#This Row],[DOB]])/365,0)</f>
        <v>44</v>
      </c>
      <c r="F174" t="s">
        <v>50</v>
      </c>
      <c r="G174" t="s">
        <v>198</v>
      </c>
      <c r="H174" t="s">
        <v>317</v>
      </c>
      <c r="K174" s="1">
        <f t="shared" si="3"/>
        <v>44197</v>
      </c>
      <c r="L174" s="2">
        <f>ROUNDDOWN((K174-Table13[[#This Row],[DOB]])/365,0)</f>
        <v>44</v>
      </c>
    </row>
    <row r="175" spans="1:12" x14ac:dyDescent="0.25">
      <c r="A175" t="s">
        <v>30</v>
      </c>
      <c r="B175" t="s">
        <v>89</v>
      </c>
      <c r="C175" t="str">
        <f>Table13[[#This Row],[LastName]]&amp;"."&amp;Table13[[#This Row],[FirstName]]</f>
        <v>Spinks.Ranger</v>
      </c>
      <c r="D175" s="1">
        <v>39299</v>
      </c>
      <c r="E175" s="2">
        <f>ROUNDDOWN((K173-Table13[[#This Row],[DOB]])/365,0)</f>
        <v>13</v>
      </c>
      <c r="F175" t="s">
        <v>50</v>
      </c>
      <c r="G175" t="s">
        <v>198</v>
      </c>
      <c r="H175" t="s">
        <v>317</v>
      </c>
      <c r="K175" s="1">
        <f t="shared" si="3"/>
        <v>44197</v>
      </c>
      <c r="L175" s="2">
        <f>ROUNDDOWN((K175-Table13[[#This Row],[DOB]])/365,0)</f>
        <v>13</v>
      </c>
    </row>
    <row r="176" spans="1:12" x14ac:dyDescent="0.25">
      <c r="A176" t="s">
        <v>159</v>
      </c>
      <c r="B176" t="s">
        <v>160</v>
      </c>
      <c r="C176" t="str">
        <f>Table13[[#This Row],[LastName]]&amp;"."&amp;Table13[[#This Row],[FirstName]]</f>
        <v>Staehr.Craig</v>
      </c>
      <c r="D176" s="1">
        <v>26410</v>
      </c>
      <c r="E176" s="2">
        <f>ROUNDDOWN((K174-Table13[[#This Row],[DOB]])/365,0)</f>
        <v>48</v>
      </c>
      <c r="F176" t="s">
        <v>11</v>
      </c>
      <c r="G176" t="s">
        <v>198</v>
      </c>
      <c r="H176" t="s">
        <v>317</v>
      </c>
      <c r="K176" s="1">
        <f t="shared" si="3"/>
        <v>44197</v>
      </c>
      <c r="L176" s="2">
        <f>ROUNDDOWN((K176-Table13[[#This Row],[DOB]])/365,0)</f>
        <v>48</v>
      </c>
    </row>
    <row r="177" spans="1:12" x14ac:dyDescent="0.25">
      <c r="A177" t="s">
        <v>273</v>
      </c>
      <c r="B177" t="s">
        <v>274</v>
      </c>
      <c r="C177" t="str">
        <f>Table13[[#This Row],[LastName]]&amp;"."&amp;Table13[[#This Row],[FirstName]]</f>
        <v>Stewart.Alex</v>
      </c>
      <c r="D177" s="1">
        <v>24576</v>
      </c>
      <c r="E177" s="2">
        <f>ROUNDDOWN((K175-Table13[[#This Row],[DOB]])/365,0)</f>
        <v>53</v>
      </c>
      <c r="F177" t="s">
        <v>49</v>
      </c>
      <c r="G177" t="s">
        <v>198</v>
      </c>
      <c r="H177" t="s">
        <v>317</v>
      </c>
      <c r="K177" s="1">
        <f t="shared" si="3"/>
        <v>44197</v>
      </c>
      <c r="L177" s="2">
        <f>ROUNDDOWN((K177-Table13[[#This Row],[DOB]])/365,0)</f>
        <v>53</v>
      </c>
    </row>
    <row r="178" spans="1:12" x14ac:dyDescent="0.25">
      <c r="A178" t="s">
        <v>275</v>
      </c>
      <c r="B178" t="s">
        <v>276</v>
      </c>
      <c r="C178" t="str">
        <f>Table13[[#This Row],[LastName]]&amp;"."&amp;Table13[[#This Row],[FirstName]]</f>
        <v>Strangis.Cesidio</v>
      </c>
      <c r="D178" s="1">
        <v>40676</v>
      </c>
      <c r="E178" s="2">
        <f>ROUNDDOWN((K176-Table13[[#This Row],[DOB]])/365,0)</f>
        <v>9</v>
      </c>
      <c r="F178" t="s">
        <v>50</v>
      </c>
      <c r="G178" t="s">
        <v>198</v>
      </c>
      <c r="H178" t="s">
        <v>317</v>
      </c>
      <c r="K178" s="1">
        <f t="shared" si="3"/>
        <v>44197</v>
      </c>
      <c r="L178" s="2">
        <f>ROUNDDOWN((K178-Table13[[#This Row],[DOB]])/365,0)</f>
        <v>9</v>
      </c>
    </row>
    <row r="179" spans="1:12" x14ac:dyDescent="0.25">
      <c r="A179" t="s">
        <v>98</v>
      </c>
      <c r="B179" t="s">
        <v>102</v>
      </c>
      <c r="C179" t="str">
        <f>Table13[[#This Row],[LastName]]&amp;"."&amp;Table13[[#This Row],[FirstName]]</f>
        <v>Stratton.Ben</v>
      </c>
      <c r="D179" s="1">
        <v>28944</v>
      </c>
      <c r="E179" s="2">
        <f>ROUNDDOWN((K177-Table13[[#This Row],[DOB]])/365,0)</f>
        <v>41</v>
      </c>
      <c r="F179" t="s">
        <v>50</v>
      </c>
      <c r="G179" t="s">
        <v>198</v>
      </c>
      <c r="H179" t="s">
        <v>317</v>
      </c>
      <c r="K179" s="1">
        <f t="shared" si="3"/>
        <v>44197</v>
      </c>
      <c r="L179" s="2">
        <f>ROUNDDOWN((K179-Table13[[#This Row],[DOB]])/365,0)</f>
        <v>41</v>
      </c>
    </row>
    <row r="180" spans="1:12" x14ac:dyDescent="0.25">
      <c r="A180" t="s">
        <v>98</v>
      </c>
      <c r="B180" t="s">
        <v>80</v>
      </c>
      <c r="C180" t="str">
        <f>Table13[[#This Row],[LastName]]&amp;"."&amp;Table13[[#This Row],[FirstName]]</f>
        <v>Stratton.Oliver</v>
      </c>
      <c r="D180" s="1">
        <v>38925</v>
      </c>
      <c r="E180" s="2">
        <f>ROUNDDOWN((K178-Table13[[#This Row],[DOB]])/365,0)</f>
        <v>14</v>
      </c>
      <c r="F180" t="s">
        <v>50</v>
      </c>
      <c r="G180" t="s">
        <v>198</v>
      </c>
      <c r="H180" t="s">
        <v>317</v>
      </c>
      <c r="K180" s="1">
        <f t="shared" si="3"/>
        <v>44197</v>
      </c>
      <c r="L180" s="2">
        <f>ROUNDDOWN((K180-Table13[[#This Row],[DOB]])/365,0)</f>
        <v>14</v>
      </c>
    </row>
    <row r="181" spans="1:12" x14ac:dyDescent="0.25">
      <c r="A181" t="s">
        <v>335</v>
      </c>
      <c r="B181" t="s">
        <v>336</v>
      </c>
      <c r="C181" s="8" t="str">
        <f>Table13[[#This Row],[LastName]]&amp;"."&amp;Table13[[#This Row],[FirstName]]</f>
        <v>Swift-Turtur.Samson</v>
      </c>
      <c r="D181" s="1">
        <v>39808</v>
      </c>
      <c r="E181" s="2">
        <f>ROUNDDOWN((K179-Table13[[#This Row],[DOB]])/365,0)</f>
        <v>12</v>
      </c>
      <c r="F181" t="s">
        <v>11</v>
      </c>
      <c r="G181" t="s">
        <v>198</v>
      </c>
      <c r="H181" t="s">
        <v>317</v>
      </c>
      <c r="K181" s="1">
        <f t="shared" si="3"/>
        <v>44197</v>
      </c>
      <c r="L181" s="2">
        <f>ROUNDDOWN((K181-Table13[[#This Row],[DOB]])/365,0)</f>
        <v>12</v>
      </c>
    </row>
    <row r="182" spans="1:12" x14ac:dyDescent="0.25">
      <c r="A182" t="s">
        <v>293</v>
      </c>
      <c r="B182" t="s">
        <v>294</v>
      </c>
      <c r="C182" t="str">
        <f>Table13[[#This Row],[LastName]]&amp;"."&amp;Table13[[#This Row],[FirstName]]</f>
        <v>Tajuddin Sh Mohd Ezanie Fikrie.Muhammad</v>
      </c>
      <c r="D182" s="1">
        <v>40524</v>
      </c>
      <c r="E182" s="2">
        <f>ROUNDDOWN((K180-Table13[[#This Row],[DOB]])/365,0)</f>
        <v>10</v>
      </c>
      <c r="F182" t="s">
        <v>208</v>
      </c>
      <c r="G182" t="s">
        <v>198</v>
      </c>
      <c r="H182" t="s">
        <v>317</v>
      </c>
      <c r="K182" s="1">
        <f t="shared" si="3"/>
        <v>44197</v>
      </c>
      <c r="L182" s="2">
        <f>ROUNDDOWN((K182-Table13[[#This Row],[DOB]])/365,0)</f>
        <v>10</v>
      </c>
    </row>
    <row r="183" spans="1:12" x14ac:dyDescent="0.25">
      <c r="A183" t="s">
        <v>199</v>
      </c>
      <c r="B183" t="s">
        <v>200</v>
      </c>
      <c r="C183" t="str">
        <f>Table13[[#This Row],[LastName]]&amp;"."&amp;Table13[[#This Row],[FirstName]]</f>
        <v>Tang.Chin Ton Naomi</v>
      </c>
      <c r="D183" s="1">
        <v>37418</v>
      </c>
      <c r="E183" s="2">
        <f>ROUNDDOWN((K181-Table13[[#This Row],[DOB]])/365,0)</f>
        <v>18</v>
      </c>
      <c r="F183" t="s">
        <v>49</v>
      </c>
      <c r="G183" t="s">
        <v>198</v>
      </c>
      <c r="H183" t="s">
        <v>316</v>
      </c>
      <c r="K183" s="1">
        <f t="shared" si="3"/>
        <v>44197</v>
      </c>
      <c r="L183" s="2">
        <f>ROUNDDOWN((K183-Table13[[#This Row],[DOB]])/365,0)</f>
        <v>18</v>
      </c>
    </row>
    <row r="184" spans="1:12" x14ac:dyDescent="0.25">
      <c r="A184" t="s">
        <v>167</v>
      </c>
      <c r="B184" t="s">
        <v>173</v>
      </c>
      <c r="C184" t="str">
        <f>Table13[[#This Row],[LastName]]&amp;"."&amp;Table13[[#This Row],[FirstName]]</f>
        <v>Taylor.Blake</v>
      </c>
      <c r="D184" s="1">
        <v>39384</v>
      </c>
      <c r="E184" s="2">
        <f>ROUNDDOWN((K182-Table13[[#This Row],[DOB]])/365,0)</f>
        <v>13</v>
      </c>
      <c r="F184" t="s">
        <v>201</v>
      </c>
      <c r="G184" t="s">
        <v>198</v>
      </c>
      <c r="H184" t="s">
        <v>317</v>
      </c>
      <c r="K184" s="1">
        <f t="shared" si="3"/>
        <v>44197</v>
      </c>
      <c r="L184" s="2">
        <f>ROUNDDOWN((K184-Table13[[#This Row],[DOB]])/365,0)</f>
        <v>13</v>
      </c>
    </row>
    <row r="185" spans="1:12" x14ac:dyDescent="0.25">
      <c r="A185" t="s">
        <v>167</v>
      </c>
      <c r="B185" t="s">
        <v>151</v>
      </c>
      <c r="C185" s="8" t="str">
        <f>Table13[[#This Row],[LastName]]&amp;"."&amp;Table13[[#This Row],[FirstName]]</f>
        <v>Taylor.Henry</v>
      </c>
      <c r="D185" s="1">
        <v>39489</v>
      </c>
      <c r="E185" s="2">
        <f>ROUNDDOWN((K183-Table13[[#This Row],[DOB]])/365,0)</f>
        <v>12</v>
      </c>
      <c r="F185" t="s">
        <v>11</v>
      </c>
      <c r="G185" t="s">
        <v>198</v>
      </c>
      <c r="H185" t="s">
        <v>317</v>
      </c>
      <c r="K185" s="1">
        <f t="shared" si="3"/>
        <v>44197</v>
      </c>
      <c r="L185" s="2">
        <f>ROUNDDOWN((K185-Table13[[#This Row],[DOB]])/365,0)</f>
        <v>12</v>
      </c>
    </row>
    <row r="186" spans="1:12" x14ac:dyDescent="0.25">
      <c r="A186" t="s">
        <v>31</v>
      </c>
      <c r="B186" t="s">
        <v>48</v>
      </c>
      <c r="C186" t="str">
        <f>Table13[[#This Row],[LastName]]&amp;"."&amp;Table13[[#This Row],[FirstName]]</f>
        <v>Thomas.Angus</v>
      </c>
      <c r="D186" s="1">
        <v>37883</v>
      </c>
      <c r="E186" s="2">
        <f>ROUNDDOWN((K184-Table13[[#This Row],[DOB]])/365,0)</f>
        <v>17</v>
      </c>
      <c r="F186" t="s">
        <v>49</v>
      </c>
      <c r="G186" t="s">
        <v>198</v>
      </c>
      <c r="H186" t="s">
        <v>317</v>
      </c>
      <c r="K186" s="1">
        <f t="shared" si="3"/>
        <v>44197</v>
      </c>
      <c r="L186" s="2">
        <f>ROUNDDOWN((K186-Table13[[#This Row],[DOB]])/365,0)</f>
        <v>17</v>
      </c>
    </row>
    <row r="187" spans="1:12" x14ac:dyDescent="0.25">
      <c r="A187" t="s">
        <v>31</v>
      </c>
      <c r="B187" t="s">
        <v>277</v>
      </c>
      <c r="C187" t="str">
        <f>Table13[[#This Row],[LastName]]&amp;"."&amp;Table13[[#This Row],[FirstName]]</f>
        <v>Thomas.Leon</v>
      </c>
      <c r="D187" s="1">
        <v>20700</v>
      </c>
      <c r="E187" s="2">
        <f>ROUNDDOWN((K185-Table13[[#This Row],[DOB]])/365,0)</f>
        <v>64</v>
      </c>
      <c r="F187" t="s">
        <v>11</v>
      </c>
      <c r="G187" t="s">
        <v>198</v>
      </c>
      <c r="H187" t="s">
        <v>317</v>
      </c>
      <c r="K187" s="1">
        <f t="shared" si="3"/>
        <v>44197</v>
      </c>
      <c r="L187" s="2">
        <f>ROUNDDOWN((K187-Table13[[#This Row],[DOB]])/365,0)</f>
        <v>64</v>
      </c>
    </row>
    <row r="188" spans="1:12" x14ac:dyDescent="0.25">
      <c r="A188" t="s">
        <v>31</v>
      </c>
      <c r="B188" t="s">
        <v>47</v>
      </c>
      <c r="C188" t="str">
        <f>Table13[[#This Row],[LastName]]&amp;"."&amp;Table13[[#This Row],[FirstName]]</f>
        <v>Thomas.Max</v>
      </c>
      <c r="D188" s="1">
        <v>37303</v>
      </c>
      <c r="E188" s="2">
        <f>ROUNDDOWN((K186-Table13[[#This Row],[DOB]])/365,0)</f>
        <v>18</v>
      </c>
      <c r="F188" t="s">
        <v>11</v>
      </c>
      <c r="G188" t="s">
        <v>198</v>
      </c>
      <c r="H188" t="s">
        <v>317</v>
      </c>
      <c r="K188" s="1">
        <f t="shared" si="3"/>
        <v>44197</v>
      </c>
      <c r="L188" s="2">
        <f>ROUNDDOWN((K188-Table13[[#This Row],[DOB]])/365,0)</f>
        <v>18</v>
      </c>
    </row>
    <row r="189" spans="1:12" x14ac:dyDescent="0.25">
      <c r="A189" t="s">
        <v>31</v>
      </c>
      <c r="B189" t="s">
        <v>46</v>
      </c>
      <c r="C189" t="str">
        <f>Table13[[#This Row],[LastName]]&amp;"."&amp;Table13[[#This Row],[FirstName]]</f>
        <v>Thomas.Rob</v>
      </c>
      <c r="D189" s="1">
        <v>23857</v>
      </c>
      <c r="E189" s="2">
        <f>ROUNDDOWN((K187-Table13[[#This Row],[DOB]])/365,0)</f>
        <v>55</v>
      </c>
      <c r="F189" t="s">
        <v>49</v>
      </c>
      <c r="G189" t="s">
        <v>198</v>
      </c>
      <c r="H189" t="s">
        <v>317</v>
      </c>
      <c r="K189" s="1">
        <f t="shared" si="3"/>
        <v>44197</v>
      </c>
      <c r="L189" s="2">
        <f>ROUNDDOWN((K189-Table13[[#This Row],[DOB]])/365,0)</f>
        <v>55</v>
      </c>
    </row>
    <row r="190" spans="1:12" x14ac:dyDescent="0.25">
      <c r="A190" t="s">
        <v>278</v>
      </c>
      <c r="B190" t="s">
        <v>279</v>
      </c>
      <c r="C190" t="str">
        <f>Table13[[#This Row],[LastName]]&amp;"."&amp;Table13[[#This Row],[FirstName]]</f>
        <v>Veaney.Gabriel</v>
      </c>
      <c r="D190" s="1">
        <v>38450</v>
      </c>
      <c r="E190" s="2">
        <f>ROUNDDOWN((K188-Table13[[#This Row],[DOB]])/365,0)</f>
        <v>15</v>
      </c>
      <c r="F190" t="s">
        <v>49</v>
      </c>
      <c r="G190" t="s">
        <v>198</v>
      </c>
      <c r="H190" t="s">
        <v>317</v>
      </c>
      <c r="K190" s="1">
        <f t="shared" si="3"/>
        <v>44197</v>
      </c>
      <c r="L190" s="2">
        <f>ROUNDDOWN((K190-Table13[[#This Row],[DOB]])/365,0)</f>
        <v>15</v>
      </c>
    </row>
    <row r="191" spans="1:12" x14ac:dyDescent="0.25">
      <c r="A191" t="s">
        <v>107</v>
      </c>
      <c r="B191" t="s">
        <v>144</v>
      </c>
      <c r="C191" t="str">
        <f>Table13[[#This Row],[LastName]]&amp;"."&amp;Table13[[#This Row],[FirstName]]</f>
        <v>Vingelis-Plant.Arky</v>
      </c>
      <c r="D191" s="1">
        <v>40326</v>
      </c>
      <c r="E191" s="2">
        <f>ROUNDDOWN((K189-Table13[[#This Row],[DOB]])/365,0)</f>
        <v>10</v>
      </c>
      <c r="F191" t="s">
        <v>11</v>
      </c>
      <c r="G191" t="s">
        <v>198</v>
      </c>
      <c r="H191" t="s">
        <v>317</v>
      </c>
      <c r="K191" s="1">
        <f t="shared" si="3"/>
        <v>44197</v>
      </c>
      <c r="L191" s="2">
        <f>ROUNDDOWN((K191-Table13[[#This Row],[DOB]])/365,0)</f>
        <v>10</v>
      </c>
    </row>
    <row r="192" spans="1:12" x14ac:dyDescent="0.25">
      <c r="A192" t="s">
        <v>107</v>
      </c>
      <c r="B192" t="s">
        <v>114</v>
      </c>
      <c r="C192" t="str">
        <f>Table13[[#This Row],[LastName]]&amp;"."&amp;Table13[[#This Row],[FirstName]]</f>
        <v>Vingelis-Plant.Keith</v>
      </c>
      <c r="D192" s="1">
        <v>25771</v>
      </c>
      <c r="E192" s="2">
        <f>ROUNDDOWN((K190-Table13[[#This Row],[DOB]])/365,0)</f>
        <v>50</v>
      </c>
      <c r="F192" t="s">
        <v>11</v>
      </c>
      <c r="G192" t="s">
        <v>198</v>
      </c>
      <c r="H192" t="s">
        <v>317</v>
      </c>
      <c r="K192" s="1">
        <f t="shared" si="3"/>
        <v>44197</v>
      </c>
      <c r="L192" s="2">
        <f>ROUNDDOWN((K192-Table13[[#This Row],[DOB]])/365,0)</f>
        <v>50</v>
      </c>
    </row>
    <row r="193" spans="1:12" x14ac:dyDescent="0.25">
      <c r="A193" t="s">
        <v>107</v>
      </c>
      <c r="B193" t="s">
        <v>143</v>
      </c>
      <c r="C193" t="str">
        <f>Table13[[#This Row],[LastName]]&amp;"."&amp;Table13[[#This Row],[FirstName]]</f>
        <v>Vingelis-Plant.Myka</v>
      </c>
      <c r="D193" s="1">
        <v>38849</v>
      </c>
      <c r="E193" s="2">
        <f>ROUNDDOWN((K191-Table13[[#This Row],[DOB]])/365,0)</f>
        <v>14</v>
      </c>
      <c r="F193" t="s">
        <v>11</v>
      </c>
      <c r="G193" t="s">
        <v>198</v>
      </c>
      <c r="H193" t="s">
        <v>317</v>
      </c>
      <c r="K193" s="1">
        <f t="shared" si="3"/>
        <v>44197</v>
      </c>
      <c r="L193" s="2">
        <f>ROUNDDOWN((K193-Table13[[#This Row],[DOB]])/365,0)</f>
        <v>14</v>
      </c>
    </row>
    <row r="194" spans="1:12" x14ac:dyDescent="0.25">
      <c r="A194" t="s">
        <v>179</v>
      </c>
      <c r="B194" t="s">
        <v>180</v>
      </c>
      <c r="C194" t="str">
        <f>Table13[[#This Row],[LastName]]&amp;"."&amp;Table13[[#This Row],[FirstName]]</f>
        <v>Walmsley.Amelia</v>
      </c>
      <c r="D194" s="1">
        <v>35641</v>
      </c>
      <c r="E194" s="2">
        <f>ROUNDDOWN((K192-Table13[[#This Row],[DOB]])/365,0)</f>
        <v>23</v>
      </c>
      <c r="F194" t="s">
        <v>11</v>
      </c>
      <c r="G194" t="s">
        <v>198</v>
      </c>
      <c r="H194" t="s">
        <v>316</v>
      </c>
      <c r="K194" s="1">
        <f t="shared" si="3"/>
        <v>44197</v>
      </c>
      <c r="L194" s="2">
        <f>ROUNDDOWN((K194-Table13[[#This Row],[DOB]])/365,0)</f>
        <v>23</v>
      </c>
    </row>
    <row r="195" spans="1:12" x14ac:dyDescent="0.25">
      <c r="A195" s="9" t="s">
        <v>354</v>
      </c>
      <c r="B195" s="9" t="s">
        <v>355</v>
      </c>
      <c r="C195" s="8" t="str">
        <f>Table13[[#This Row],[LastName]]&amp;"."&amp;Table13[[#This Row],[FirstName]]</f>
        <v>Walters.Emma</v>
      </c>
      <c r="D195" s="1">
        <v>38830</v>
      </c>
      <c r="E195" s="2">
        <f>ROUNDDOWN((K193-Table13[[#This Row],[DOB]])/365,0)</f>
        <v>14</v>
      </c>
      <c r="F195" t="s">
        <v>51</v>
      </c>
      <c r="G195" t="s">
        <v>198</v>
      </c>
      <c r="H195" t="s">
        <v>316</v>
      </c>
      <c r="K195" s="1">
        <f t="shared" si="3"/>
        <v>44197</v>
      </c>
      <c r="L195" s="2">
        <f>ROUNDDOWN((K195-Table13[[#This Row],[DOB]])/365,0)</f>
        <v>14</v>
      </c>
    </row>
    <row r="196" spans="1:12" x14ac:dyDescent="0.25">
      <c r="A196" t="s">
        <v>131</v>
      </c>
      <c r="B196" t="s">
        <v>60</v>
      </c>
      <c r="C196" t="str">
        <f>Table13[[#This Row],[LastName]]&amp;"."&amp;Table13[[#This Row],[FirstName]]</f>
        <v>Wells.Samuel</v>
      </c>
      <c r="D196" s="1">
        <v>29892</v>
      </c>
      <c r="E196" s="2">
        <f>ROUNDDOWN((K194-Table13[[#This Row],[DOB]])/365,0)</f>
        <v>39</v>
      </c>
      <c r="F196" t="s">
        <v>49</v>
      </c>
      <c r="G196" t="s">
        <v>198</v>
      </c>
      <c r="H196" t="s">
        <v>317</v>
      </c>
      <c r="K196" s="1">
        <f t="shared" si="3"/>
        <v>44197</v>
      </c>
      <c r="L196" s="2">
        <f>ROUNDDOWN((K196-Table13[[#This Row],[DOB]])/365,0)</f>
        <v>39</v>
      </c>
    </row>
    <row r="197" spans="1:12" x14ac:dyDescent="0.25">
      <c r="A197" t="s">
        <v>90</v>
      </c>
      <c r="B197" t="s">
        <v>91</v>
      </c>
      <c r="C197" t="str">
        <f>Table13[[#This Row],[LastName]]&amp;"."&amp;Table13[[#This Row],[FirstName]]</f>
        <v>Wheeler.Hugh</v>
      </c>
      <c r="D197" s="1">
        <v>26124</v>
      </c>
      <c r="E197" s="2">
        <f>ROUNDDOWN((K195-Table13[[#This Row],[DOB]])/365,0)</f>
        <v>49</v>
      </c>
      <c r="F197" t="s">
        <v>51</v>
      </c>
      <c r="G197" t="s">
        <v>198</v>
      </c>
      <c r="H197" t="s">
        <v>317</v>
      </c>
      <c r="K197" s="1">
        <f t="shared" si="3"/>
        <v>44197</v>
      </c>
      <c r="L197" s="2">
        <f>ROUNDDOWN((K197-Table13[[#This Row],[DOB]])/365,0)</f>
        <v>49</v>
      </c>
    </row>
    <row r="198" spans="1:12" x14ac:dyDescent="0.25">
      <c r="A198" t="s">
        <v>116</v>
      </c>
      <c r="B198" t="s">
        <v>117</v>
      </c>
      <c r="C198" t="str">
        <f>Table13[[#This Row],[LastName]]&amp;"."&amp;Table13[[#This Row],[FirstName]]</f>
        <v>Wilson.Evelyn</v>
      </c>
      <c r="D198" s="1">
        <v>39128</v>
      </c>
      <c r="E198" s="2">
        <f>ROUNDDOWN((K196-Table13[[#This Row],[DOB]])/365,0)</f>
        <v>13</v>
      </c>
      <c r="F198" t="s">
        <v>50</v>
      </c>
      <c r="G198" t="s">
        <v>198</v>
      </c>
      <c r="H198" t="s">
        <v>316</v>
      </c>
      <c r="K198" s="1">
        <f t="shared" si="3"/>
        <v>44197</v>
      </c>
      <c r="L198" s="2">
        <f>ROUNDDOWN((K198-Table13[[#This Row],[DOB]])/365,0)</f>
        <v>13</v>
      </c>
    </row>
    <row r="199" spans="1:12" x14ac:dyDescent="0.25">
      <c r="A199" t="s">
        <v>108</v>
      </c>
      <c r="B199" t="s">
        <v>115</v>
      </c>
      <c r="C199" t="str">
        <f>Table13[[#This Row],[LastName]]&amp;"."&amp;Table13[[#This Row],[FirstName]]</f>
        <v>Wotherspoon.Alison</v>
      </c>
      <c r="D199" s="1">
        <v>22085</v>
      </c>
      <c r="E199" s="2">
        <f>ROUNDDOWN((K197-Table13[[#This Row],[DOB]])/365,0)</f>
        <v>60</v>
      </c>
      <c r="F199" t="s">
        <v>11</v>
      </c>
      <c r="G199" t="s">
        <v>198</v>
      </c>
      <c r="H199" t="s">
        <v>316</v>
      </c>
      <c r="K199" s="1">
        <f t="shared" si="3"/>
        <v>44197</v>
      </c>
      <c r="L199" s="2">
        <f>ROUNDDOWN((K199-Table13[[#This Row],[DOB]])/365,0)</f>
        <v>60</v>
      </c>
    </row>
    <row r="200" spans="1:12" x14ac:dyDescent="0.25">
      <c r="A200" s="9" t="s">
        <v>282</v>
      </c>
      <c r="B200" s="9" t="s">
        <v>368</v>
      </c>
      <c r="C200" s="8" t="str">
        <f>Table13[[#This Row],[LastName]]&amp;"."&amp;Table13[[#This Row],[FirstName]]</f>
        <v>Xiao.Edward</v>
      </c>
      <c r="D200" s="1">
        <v>38742</v>
      </c>
      <c r="E200" s="2">
        <f>ROUNDDOWN((K198-Table13[[#This Row],[DOB]])/365,0)</f>
        <v>14</v>
      </c>
      <c r="F200" t="s">
        <v>11</v>
      </c>
      <c r="G200" t="s">
        <v>198</v>
      </c>
      <c r="H200" t="s">
        <v>317</v>
      </c>
      <c r="K200" s="1">
        <f t="shared" si="3"/>
        <v>44197</v>
      </c>
      <c r="L200" s="2">
        <f>ROUNDDOWN((K200-Table13[[#This Row],[DOB]])/365,0)</f>
        <v>14</v>
      </c>
    </row>
    <row r="201" spans="1:12" x14ac:dyDescent="0.25">
      <c r="A201" s="9" t="s">
        <v>282</v>
      </c>
      <c r="B201" s="9" t="s">
        <v>322</v>
      </c>
      <c r="C201" s="8" t="str">
        <f>Table13[[#This Row],[LastName]]&amp;"."&amp;Table13[[#This Row],[FirstName]]</f>
        <v>Xiao.Zhaoxuan</v>
      </c>
      <c r="D201" s="1">
        <v>38742</v>
      </c>
      <c r="E201" s="2">
        <f>ROUNDDOWN((K199-Table13[[#This Row],[DOB]])/365,0)</f>
        <v>14</v>
      </c>
      <c r="F201" t="s">
        <v>49</v>
      </c>
      <c r="G201" t="s">
        <v>198</v>
      </c>
      <c r="H201" t="s">
        <v>317</v>
      </c>
      <c r="K201" s="1">
        <f t="shared" si="3"/>
        <v>44197</v>
      </c>
      <c r="L201" s="2">
        <f>ROUNDDOWN((K201-Table13[[#This Row],[DOB]])/365,0)</f>
        <v>14</v>
      </c>
    </row>
    <row r="202" spans="1:12" x14ac:dyDescent="0.25">
      <c r="A202" t="s">
        <v>175</v>
      </c>
      <c r="B202" t="s">
        <v>132</v>
      </c>
      <c r="C202" t="str">
        <f>Table13[[#This Row],[LastName]]&amp;"."&amp;Table13[[#This Row],[FirstName]]</f>
        <v>Yang.Luke</v>
      </c>
      <c r="D202" s="1">
        <v>40399</v>
      </c>
      <c r="E202" s="2">
        <f>ROUNDDOWN((K200-Table13[[#This Row],[DOB]])/365,0)</f>
        <v>10</v>
      </c>
      <c r="F202" t="s">
        <v>11</v>
      </c>
      <c r="G202" t="s">
        <v>198</v>
      </c>
      <c r="H202" t="s">
        <v>317</v>
      </c>
      <c r="K202" s="1">
        <f t="shared" si="3"/>
        <v>44197</v>
      </c>
      <c r="L202" s="2">
        <f>ROUNDDOWN((K202-Table13[[#This Row],[DOB]])/365,0)</f>
        <v>10</v>
      </c>
    </row>
    <row r="203" spans="1:12" x14ac:dyDescent="0.25">
      <c r="A203" t="s">
        <v>280</v>
      </c>
      <c r="B203" t="s">
        <v>281</v>
      </c>
      <c r="C203" t="str">
        <f>Table13[[#This Row],[LastName]]&amp;"."&amp;Table13[[#This Row],[FirstName]]</f>
        <v>Yeo.Doyoon</v>
      </c>
      <c r="D203" s="1">
        <v>40454</v>
      </c>
      <c r="E203" s="2">
        <f>ROUNDDOWN((K201-Table13[[#This Row],[DOB]])/365,0)</f>
        <v>10</v>
      </c>
      <c r="F203" t="s">
        <v>11</v>
      </c>
      <c r="G203" t="s">
        <v>198</v>
      </c>
      <c r="H203" t="s">
        <v>317</v>
      </c>
      <c r="K203" s="1">
        <f t="shared" si="3"/>
        <v>44197</v>
      </c>
      <c r="L203" s="2">
        <f>ROUNDDOWN((K203-Table13[[#This Row],[DOB]])/365,0)</f>
        <v>10</v>
      </c>
    </row>
    <row r="204" spans="1:12" x14ac:dyDescent="0.25">
      <c r="A204" s="9" t="s">
        <v>377</v>
      </c>
      <c r="B204" s="9" t="s">
        <v>378</v>
      </c>
      <c r="C204" s="8" t="str">
        <f>Table13[[#This Row],[LastName]]&amp;"."&amp;Table13[[#This Row],[FirstName]]</f>
        <v>Yu.Jerry</v>
      </c>
      <c r="D204" s="1">
        <v>37149</v>
      </c>
      <c r="E204" s="2">
        <f>ROUNDDOWN((K202-Table13[[#This Row],[DOB]])/365,0)</f>
        <v>19</v>
      </c>
      <c r="F204" t="s">
        <v>11</v>
      </c>
      <c r="G204" t="s">
        <v>198</v>
      </c>
      <c r="H204" t="s">
        <v>317</v>
      </c>
      <c r="K204" s="1">
        <f t="shared" si="3"/>
        <v>44197</v>
      </c>
      <c r="L204" s="2">
        <f>ROUNDDOWN((K204-Table13[[#This Row],[DOB]])/365,0)</f>
        <v>19</v>
      </c>
    </row>
    <row r="205" spans="1:12" x14ac:dyDescent="0.25">
      <c r="A205" t="s">
        <v>92</v>
      </c>
      <c r="B205" t="s">
        <v>93</v>
      </c>
      <c r="C205" t="str">
        <f>Table13[[#This Row],[LastName]]&amp;"."&amp;Table13[[#This Row],[FirstName]]</f>
        <v>Zhang.Jiarui</v>
      </c>
      <c r="D205" s="1">
        <v>38124</v>
      </c>
      <c r="E205" s="2">
        <f>ROUNDDOWN((K203-Table13[[#This Row],[DOB]])/365,0)</f>
        <v>16</v>
      </c>
      <c r="F205" t="s">
        <v>11</v>
      </c>
      <c r="G205" t="s">
        <v>198</v>
      </c>
      <c r="H205" t="s">
        <v>317</v>
      </c>
      <c r="K205" s="1">
        <f t="shared" si="3"/>
        <v>44197</v>
      </c>
      <c r="L205" s="2">
        <f>ROUNDDOWN((K205-Table13[[#This Row],[DOB]])/365,0)</f>
        <v>16</v>
      </c>
    </row>
    <row r="206" spans="1:12" x14ac:dyDescent="0.25">
      <c r="A206" t="s">
        <v>304</v>
      </c>
      <c r="B206" t="s">
        <v>305</v>
      </c>
      <c r="C206" t="str">
        <f>Table13[[#This Row],[LastName]]&amp;"."&amp;Table13[[#This Row],[FirstName]]</f>
        <v>Zhdanovich.Maria</v>
      </c>
      <c r="D206" s="1">
        <v>36468</v>
      </c>
      <c r="E206" s="2">
        <f>ROUNDDOWN((K204-Table13[[#This Row],[DOB]])/365,0)</f>
        <v>21</v>
      </c>
      <c r="F206" t="s">
        <v>11</v>
      </c>
      <c r="G206" t="s">
        <v>198</v>
      </c>
      <c r="H206" t="s">
        <v>316</v>
      </c>
      <c r="K206" s="1">
        <f t="shared" si="3"/>
        <v>44197</v>
      </c>
      <c r="L206" s="2">
        <f>ROUNDDOWN((K206-Table13[[#This Row],[DOB]])/365,0)</f>
        <v>21</v>
      </c>
    </row>
    <row r="207" spans="1:12" x14ac:dyDescent="0.25">
      <c r="A207" s="19" t="s">
        <v>397</v>
      </c>
      <c r="B207" s="19" t="s">
        <v>398</v>
      </c>
      <c r="C207" s="8" t="str">
        <f>Table13[[#This Row],[LastName]]&amp;"."&amp;Table13[[#This Row],[FirstName]]</f>
        <v>Andriono.Raymond Rafael</v>
      </c>
      <c r="D207" s="1">
        <v>37118</v>
      </c>
      <c r="E207" s="2">
        <f>ROUNDDOWN((K205-Table13[[#This Row],[DOB]])/365,0)</f>
        <v>19</v>
      </c>
      <c r="F207" t="s">
        <v>11</v>
      </c>
      <c r="G207" t="s">
        <v>198</v>
      </c>
      <c r="H207" t="s">
        <v>317</v>
      </c>
      <c r="K207" s="1">
        <f t="shared" si="3"/>
        <v>44197</v>
      </c>
      <c r="L207" s="2">
        <f>ROUNDDOWN((K207-Table13[[#This Row],[DOB]])/365,0)</f>
        <v>19</v>
      </c>
    </row>
    <row r="208" spans="1:12" x14ac:dyDescent="0.25">
      <c r="A208" s="19" t="s">
        <v>400</v>
      </c>
      <c r="B208" s="19" t="s">
        <v>401</v>
      </c>
      <c r="C208" s="8" t="str">
        <f>Table13[[#This Row],[LastName]]&amp;"."&amp;Table13[[#This Row],[FirstName]]</f>
        <v>Toronjo Urquiza.Luis</v>
      </c>
      <c r="D208" s="1">
        <v>32091</v>
      </c>
      <c r="E208" s="2">
        <f>ROUNDDOWN((K206-Table13[[#This Row],[DOB]])/365,0)</f>
        <v>33</v>
      </c>
      <c r="F208" t="s">
        <v>49</v>
      </c>
      <c r="G208" t="s">
        <v>198</v>
      </c>
      <c r="H208" t="s">
        <v>317</v>
      </c>
      <c r="K208" s="1">
        <f t="shared" si="3"/>
        <v>44197</v>
      </c>
      <c r="L208" s="2">
        <f>ROUNDDOWN((K208-Table13[[#This Row],[DOB]])/365,0)</f>
        <v>33</v>
      </c>
    </row>
    <row r="209" spans="1:12" x14ac:dyDescent="0.25">
      <c r="A209" s="19" t="s">
        <v>402</v>
      </c>
      <c r="B209" s="19" t="s">
        <v>403</v>
      </c>
      <c r="C209" s="8" t="str">
        <f>Table13[[#This Row],[LastName]]&amp;"."&amp;Table13[[#This Row],[FirstName]]</f>
        <v>Kress.Liam</v>
      </c>
      <c r="D209" s="1">
        <v>35661</v>
      </c>
      <c r="E209" s="2">
        <f>ROUNDDOWN((K207-Table13[[#This Row],[DOB]])/365,0)</f>
        <v>23</v>
      </c>
      <c r="F209" t="s">
        <v>11</v>
      </c>
      <c r="G209" t="s">
        <v>198</v>
      </c>
      <c r="H209" t="s">
        <v>317</v>
      </c>
      <c r="K209" s="1">
        <f t="shared" si="3"/>
        <v>44197</v>
      </c>
      <c r="L209" s="2">
        <f>ROUNDDOWN((K209-Table13[[#This Row],[DOB]])/365,0)</f>
        <v>23</v>
      </c>
    </row>
    <row r="210" spans="1:12" x14ac:dyDescent="0.25">
      <c r="A210" s="19" t="s">
        <v>404</v>
      </c>
      <c r="B210" s="19" t="s">
        <v>405</v>
      </c>
      <c r="C210" s="8" t="str">
        <f>Table13[[#This Row],[LastName]]&amp;"."&amp;Table13[[#This Row],[FirstName]]</f>
        <v>Idris.Moaz Mohamed Daoud Sheikh</v>
      </c>
      <c r="D210" s="1">
        <v>34731</v>
      </c>
      <c r="E210" s="2">
        <f>ROUNDDOWN((K208-Table13[[#This Row],[DOB]])/365,0)</f>
        <v>25</v>
      </c>
      <c r="F210" t="s">
        <v>49</v>
      </c>
      <c r="G210" t="s">
        <v>198</v>
      </c>
      <c r="H210" t="s">
        <v>317</v>
      </c>
      <c r="K210" s="1">
        <f t="shared" si="3"/>
        <v>44197</v>
      </c>
      <c r="L210" s="2">
        <f>ROUNDDOWN((K210-Table13[[#This Row],[DOB]])/365,0)</f>
        <v>25</v>
      </c>
    </row>
    <row r="211" spans="1:12" x14ac:dyDescent="0.25">
      <c r="A211" s="19" t="s">
        <v>407</v>
      </c>
      <c r="B211" s="19" t="s">
        <v>408</v>
      </c>
      <c r="C211" s="8" t="str">
        <f>Table13[[#This Row],[LastName]]&amp;"."&amp;Table13[[#This Row],[FirstName]]</f>
        <v>Nguyen.Lily</v>
      </c>
      <c r="D211" s="1">
        <v>34609</v>
      </c>
      <c r="E211" s="2">
        <f>ROUNDDOWN((K209-Table13[[#This Row],[DOB]])/365,0)</f>
        <v>26</v>
      </c>
      <c r="F211" t="s">
        <v>49</v>
      </c>
      <c r="G211" t="s">
        <v>198</v>
      </c>
      <c r="H211" t="s">
        <v>316</v>
      </c>
      <c r="K211" s="1">
        <f t="shared" si="3"/>
        <v>44197</v>
      </c>
      <c r="L211" s="2">
        <f>ROUNDDOWN((K211-Table13[[#This Row],[DOB]])/365,0)</f>
        <v>26</v>
      </c>
    </row>
    <row r="212" spans="1:12" x14ac:dyDescent="0.25">
      <c r="A212" s="19" t="s">
        <v>409</v>
      </c>
      <c r="B212" s="19" t="s">
        <v>406</v>
      </c>
      <c r="C212" s="8" t="str">
        <f>Table13[[#This Row],[LastName]]&amp;"."&amp;Table13[[#This Row],[FirstName]]</f>
        <v>Lim.Benjamin</v>
      </c>
      <c r="D212" s="1">
        <v>36582</v>
      </c>
      <c r="E212" s="2">
        <f>ROUNDDOWN((K210-Table13[[#This Row],[DOB]])/365,0)</f>
        <v>20</v>
      </c>
      <c r="F212" t="s">
        <v>309</v>
      </c>
      <c r="G212" t="s">
        <v>198</v>
      </c>
      <c r="H212" t="s">
        <v>317</v>
      </c>
      <c r="K212" s="1">
        <f t="shared" si="3"/>
        <v>44197</v>
      </c>
      <c r="L212" s="2">
        <f>ROUNDDOWN((K212-Table13[[#This Row],[DOB]])/365,0)</f>
        <v>20</v>
      </c>
    </row>
    <row r="213" spans="1:12" x14ac:dyDescent="0.25">
      <c r="A213" t="s">
        <v>417</v>
      </c>
      <c r="B213" t="s">
        <v>112</v>
      </c>
      <c r="C213" s="8" t="str">
        <f>Table13[[#This Row],[LastName]]&amp;"."&amp;Table13[[#This Row],[FirstName]]</f>
        <v>Doolan.Patrick</v>
      </c>
      <c r="D213" s="1">
        <v>39860</v>
      </c>
      <c r="E213" s="2">
        <f>ROUNDDOWN((K211-Table13[[#This Row],[DOB]])/365,0)</f>
        <v>11</v>
      </c>
      <c r="F213" t="s">
        <v>50</v>
      </c>
      <c r="G213" t="s">
        <v>198</v>
      </c>
      <c r="H213" t="s">
        <v>316</v>
      </c>
      <c r="K213" s="1">
        <f t="shared" si="3"/>
        <v>44197</v>
      </c>
      <c r="L213" s="2">
        <f>ROUNDDOWN((K213-Table13[[#This Row],[DOB]])/365,0)</f>
        <v>11</v>
      </c>
    </row>
    <row r="214" spans="1:12" x14ac:dyDescent="0.25">
      <c r="A214" t="s">
        <v>419</v>
      </c>
      <c r="B214" t="s">
        <v>418</v>
      </c>
      <c r="C214" s="8" t="str">
        <f>Table13[[#This Row],[LastName]]&amp;"."&amp;Table13[[#This Row],[FirstName]]</f>
        <v>Sage-Hoff.Quinn</v>
      </c>
      <c r="D214" s="29">
        <v>39580</v>
      </c>
      <c r="E214" s="2">
        <f>ROUNDDOWN((K214-Table13[[#This Row],[DOB]])/365,0)</f>
        <v>12</v>
      </c>
      <c r="F214" t="s">
        <v>420</v>
      </c>
      <c r="G214" t="s">
        <v>198</v>
      </c>
      <c r="H214" t="s">
        <v>316</v>
      </c>
      <c r="K214" s="1">
        <f t="shared" si="3"/>
        <v>44197</v>
      </c>
      <c r="L214" s="2">
        <f>ROUNDDOWN((K214-Table13[[#This Row],[DOB]])/365,0)</f>
        <v>12</v>
      </c>
    </row>
    <row r="215" spans="1:12" x14ac:dyDescent="0.25">
      <c r="A215" t="s">
        <v>421</v>
      </c>
      <c r="B215" t="s">
        <v>422</v>
      </c>
      <c r="C215" s="8" t="str">
        <f>Table13[[#This Row],[LastName]]&amp;"."&amp;Table13[[#This Row],[FirstName]]</f>
        <v>Guan.Nicole</v>
      </c>
      <c r="D215" s="29">
        <v>40944</v>
      </c>
      <c r="E215" s="2">
        <f>ROUNDDOWN((K215-Table13[[#This Row],[DOB]])/365,0)</f>
        <v>8</v>
      </c>
      <c r="F215" t="s">
        <v>11</v>
      </c>
      <c r="G215" t="s">
        <v>198</v>
      </c>
      <c r="H215" t="s">
        <v>316</v>
      </c>
      <c r="K215" s="1">
        <f t="shared" si="3"/>
        <v>44197</v>
      </c>
      <c r="L215" s="2">
        <f>ROUNDDOWN((K215-Table13[[#This Row],[DOB]])/365,0)</f>
        <v>8</v>
      </c>
    </row>
    <row r="216" spans="1:12" x14ac:dyDescent="0.25">
      <c r="A216" t="s">
        <v>423</v>
      </c>
      <c r="B216" t="s">
        <v>424</v>
      </c>
      <c r="C216" s="8" t="str">
        <f>Table13[[#This Row],[LastName]]&amp;"."&amp;Table13[[#This Row],[FirstName]]</f>
        <v>Adams.Keira</v>
      </c>
      <c r="D216" s="29">
        <v>39275</v>
      </c>
      <c r="E216" s="2">
        <f>ROUNDDOWN((K216-Table13[[#This Row],[DOB]])/365,0)</f>
        <v>13</v>
      </c>
      <c r="F216" t="s">
        <v>50</v>
      </c>
      <c r="G216" t="s">
        <v>198</v>
      </c>
      <c r="H216" t="s">
        <v>316</v>
      </c>
      <c r="K216" s="1">
        <f t="shared" si="3"/>
        <v>44197</v>
      </c>
      <c r="L216" s="2">
        <f>ROUNDDOWN((K216-Table13[[#This Row],[DOB]])/365,0)</f>
        <v>13</v>
      </c>
    </row>
    <row r="217" spans="1:12" x14ac:dyDescent="0.25">
      <c r="A217" t="s">
        <v>23</v>
      </c>
      <c r="B217" t="s">
        <v>325</v>
      </c>
      <c r="C217" s="8" t="str">
        <f>Table13[[#This Row],[LastName]]&amp;"."&amp;Table13[[#This Row],[FirstName]]</f>
        <v>Kasperski.Sebastian</v>
      </c>
      <c r="D217" s="29">
        <v>40730</v>
      </c>
      <c r="E217" s="2">
        <f>ROUNDDOWN((K217-Table13[[#This Row],[DOB]])/365,0)</f>
        <v>9</v>
      </c>
      <c r="F217" t="s">
        <v>49</v>
      </c>
      <c r="G217" t="s">
        <v>198</v>
      </c>
      <c r="H217" t="s">
        <v>317</v>
      </c>
      <c r="K217" s="1">
        <f t="shared" si="3"/>
        <v>44197</v>
      </c>
      <c r="L217" s="2">
        <f>ROUNDDOWN((K217-Table13[[#This Row],[DOB]])/365,0)</f>
        <v>9</v>
      </c>
    </row>
    <row r="218" spans="1:12" x14ac:dyDescent="0.25">
      <c r="A218" t="s">
        <v>425</v>
      </c>
      <c r="B218" t="s">
        <v>426</v>
      </c>
      <c r="C218" s="8" t="str">
        <f>Table13[[#This Row],[LastName]]&amp;"."&amp;Table13[[#This Row],[FirstName]]</f>
        <v>Cooper.Lachlan</v>
      </c>
      <c r="D218" s="29">
        <v>40280</v>
      </c>
      <c r="E218" s="2">
        <f>ROUNDDOWN((K218-Table13[[#This Row],[DOB]])/365,0)</f>
        <v>10</v>
      </c>
      <c r="F218" t="s">
        <v>11</v>
      </c>
      <c r="G218" t="s">
        <v>198</v>
      </c>
      <c r="H218" t="s">
        <v>317</v>
      </c>
      <c r="K218" s="1">
        <f t="shared" si="3"/>
        <v>44197</v>
      </c>
      <c r="L218" s="2">
        <f>ROUNDDOWN((K218-Table13[[#This Row],[DOB]])/365,0)</f>
        <v>10</v>
      </c>
    </row>
    <row r="219" spans="1:12" x14ac:dyDescent="0.25">
      <c r="A219" t="s">
        <v>427</v>
      </c>
      <c r="B219" t="s">
        <v>428</v>
      </c>
      <c r="C219" s="8" t="str">
        <f>Table13[[#This Row],[LastName]]&amp;"."&amp;Table13[[#This Row],[FirstName]]</f>
        <v>Minyaev.Plato</v>
      </c>
      <c r="D219" s="29">
        <v>40814</v>
      </c>
      <c r="E219" s="2">
        <f>ROUNDDOWN((K219-Table13[[#This Row],[DOB]])/365,0)</f>
        <v>9</v>
      </c>
      <c r="F219" t="s">
        <v>11</v>
      </c>
      <c r="G219" t="s">
        <v>198</v>
      </c>
      <c r="H219" t="s">
        <v>317</v>
      </c>
      <c r="K219" s="1">
        <f t="shared" si="3"/>
        <v>44197</v>
      </c>
      <c r="L219" s="2">
        <f>ROUNDDOWN((K219-Table13[[#This Row],[DOB]])/365,0)</f>
        <v>9</v>
      </c>
    </row>
    <row r="220" spans="1:12" x14ac:dyDescent="0.25">
      <c r="A220" t="s">
        <v>429</v>
      </c>
      <c r="B220" t="s">
        <v>430</v>
      </c>
      <c r="C220" s="8" t="str">
        <f>Table13[[#This Row],[LastName]]&amp;"."&amp;Table13[[#This Row],[FirstName]]</f>
        <v>Lucas-Elliott.Indy</v>
      </c>
      <c r="D220" s="29">
        <v>40970</v>
      </c>
      <c r="E220" s="2">
        <f>ROUNDDOWN((K220-Table13[[#This Row],[DOB]])/365,0)</f>
        <v>8</v>
      </c>
      <c r="F220" t="s">
        <v>11</v>
      </c>
      <c r="G220" t="s">
        <v>198</v>
      </c>
      <c r="H220" t="s">
        <v>317</v>
      </c>
      <c r="K220" s="1">
        <f t="shared" si="3"/>
        <v>44197</v>
      </c>
      <c r="L220" s="2">
        <f>ROUNDDOWN((K220-Table13[[#This Row],[DOB]])/365,0)</f>
        <v>8</v>
      </c>
    </row>
    <row r="221" spans="1:12" x14ac:dyDescent="0.25">
      <c r="A221" t="s">
        <v>295</v>
      </c>
      <c r="B221" t="s">
        <v>431</v>
      </c>
      <c r="C221" s="8" t="str">
        <f>Table13[[#This Row],[LastName]]&amp;"."&amp;Table13[[#This Row],[FirstName]]</f>
        <v>Brammer.Reuben</v>
      </c>
      <c r="D221" s="29">
        <v>41698</v>
      </c>
      <c r="E221" s="2">
        <f>ROUNDDOWN((K221-Table13[[#This Row],[DOB]])/365,0)</f>
        <v>6</v>
      </c>
      <c r="F221" t="s">
        <v>11</v>
      </c>
      <c r="G221" t="s">
        <v>198</v>
      </c>
      <c r="H221" t="s">
        <v>317</v>
      </c>
      <c r="K221" s="1">
        <f t="shared" ref="K221:K234" si="4">$K$1</f>
        <v>44197</v>
      </c>
      <c r="L221" s="2">
        <f>ROUNDDOWN((K221-Table13[[#This Row],[DOB]])/365,0)</f>
        <v>6</v>
      </c>
    </row>
    <row r="222" spans="1:12" x14ac:dyDescent="0.25">
      <c r="A222" t="s">
        <v>295</v>
      </c>
      <c r="B222" s="9" t="s">
        <v>432</v>
      </c>
      <c r="C222" s="8" t="str">
        <f>Table13[[#This Row],[LastName]]&amp;"."&amp;Table13[[#This Row],[FirstName]]</f>
        <v>Brammer.Amelie</v>
      </c>
      <c r="D222" s="29">
        <v>41078</v>
      </c>
      <c r="E222" s="2">
        <f>ROUNDDOWN((K222-Table13[[#This Row],[DOB]])/365,0)</f>
        <v>8</v>
      </c>
      <c r="F222" t="s">
        <v>11</v>
      </c>
      <c r="G222" t="s">
        <v>198</v>
      </c>
      <c r="H222" t="s">
        <v>316</v>
      </c>
      <c r="K222" s="1">
        <f t="shared" si="4"/>
        <v>44197</v>
      </c>
      <c r="L222" s="2">
        <f>ROUNDDOWN((K222-Table13[[#This Row],[DOB]])/365,0)</f>
        <v>8</v>
      </c>
    </row>
    <row r="223" spans="1:12" x14ac:dyDescent="0.25">
      <c r="A223" t="s">
        <v>433</v>
      </c>
      <c r="B223" t="s">
        <v>434</v>
      </c>
      <c r="C223" s="8" t="str">
        <f>Table13[[#This Row],[LastName]]&amp;"."&amp;Table13[[#This Row],[FirstName]]</f>
        <v>Ryntjes.Amon</v>
      </c>
      <c r="D223" s="29">
        <v>40136</v>
      </c>
      <c r="E223" s="2">
        <f>ROUNDDOWN((K223-Table13[[#This Row],[DOB]])/365,0)</f>
        <v>11</v>
      </c>
      <c r="F223" t="s">
        <v>49</v>
      </c>
      <c r="G223" t="s">
        <v>198</v>
      </c>
      <c r="H223" t="s">
        <v>317</v>
      </c>
      <c r="K223" s="1">
        <f t="shared" si="4"/>
        <v>44197</v>
      </c>
      <c r="L223" s="2">
        <f>ROUNDDOWN((K223-Table13[[#This Row],[DOB]])/365,0)</f>
        <v>11</v>
      </c>
    </row>
    <row r="224" spans="1:12" x14ac:dyDescent="0.25">
      <c r="A224" t="s">
        <v>436</v>
      </c>
      <c r="B224" t="s">
        <v>435</v>
      </c>
      <c r="C224" s="8" t="str">
        <f>Table13[[#This Row],[LastName]]&amp;"."&amp;Table13[[#This Row],[FirstName]]</f>
        <v>Eckermann.Edmund</v>
      </c>
      <c r="D224" s="29">
        <v>41166</v>
      </c>
      <c r="E224" s="2">
        <f>ROUNDDOWN((K224-Table13[[#This Row],[DOB]])/365,0)</f>
        <v>8</v>
      </c>
      <c r="F224" t="s">
        <v>49</v>
      </c>
      <c r="G224" t="s">
        <v>198</v>
      </c>
      <c r="H224" t="s">
        <v>317</v>
      </c>
      <c r="K224" s="1">
        <f t="shared" si="4"/>
        <v>44197</v>
      </c>
      <c r="L224" s="2">
        <f>ROUNDDOWN((K224-Table13[[#This Row],[DOB]])/365,0)</f>
        <v>8</v>
      </c>
    </row>
    <row r="225" spans="1:12" x14ac:dyDescent="0.25">
      <c r="A225" t="s">
        <v>437</v>
      </c>
      <c r="B225" t="s">
        <v>438</v>
      </c>
      <c r="C225" s="8" t="str">
        <f>Table13[[#This Row],[LastName]]&amp;"."&amp;Table13[[#This Row],[FirstName]]</f>
        <v>Hampton.Marley</v>
      </c>
      <c r="D225" s="29">
        <v>40207</v>
      </c>
      <c r="E225" s="2">
        <f>ROUNDDOWN((K225-Table13[[#This Row],[DOB]])/365,0)</f>
        <v>10</v>
      </c>
      <c r="F225" t="s">
        <v>50</v>
      </c>
      <c r="G225" t="s">
        <v>198</v>
      </c>
      <c r="H225" t="s">
        <v>317</v>
      </c>
      <c r="K225" s="1">
        <f t="shared" si="4"/>
        <v>44197</v>
      </c>
      <c r="L225" s="2">
        <f>ROUNDDOWN((K225-Table13[[#This Row],[DOB]])/365,0)</f>
        <v>10</v>
      </c>
    </row>
    <row r="226" spans="1:12" x14ac:dyDescent="0.25">
      <c r="A226" t="s">
        <v>440</v>
      </c>
      <c r="B226" t="s">
        <v>439</v>
      </c>
      <c r="C226" s="8" t="str">
        <f>Table13[[#This Row],[LastName]]&amp;"."&amp;Table13[[#This Row],[FirstName]]</f>
        <v>Bruer.Juliet</v>
      </c>
      <c r="D226" s="29">
        <v>40651</v>
      </c>
      <c r="E226" s="2">
        <f>ROUNDDOWN((K226-Table13[[#This Row],[DOB]])/365,0)</f>
        <v>9</v>
      </c>
      <c r="F226" t="s">
        <v>50</v>
      </c>
      <c r="G226" t="s">
        <v>198</v>
      </c>
      <c r="H226" t="s">
        <v>316</v>
      </c>
      <c r="K226" s="1">
        <f t="shared" si="4"/>
        <v>44197</v>
      </c>
      <c r="L226" s="2">
        <f>ROUNDDOWN((K226-Table13[[#This Row],[DOB]])/365,0)</f>
        <v>9</v>
      </c>
    </row>
    <row r="227" spans="1:12" x14ac:dyDescent="0.25">
      <c r="A227" t="s">
        <v>442</v>
      </c>
      <c r="B227" t="s">
        <v>441</v>
      </c>
      <c r="C227" s="8" t="str">
        <f>Table13[[#This Row],[LastName]]&amp;"."&amp;Table13[[#This Row],[FirstName]]</f>
        <v>Sinclair.Edison</v>
      </c>
      <c r="D227" s="29">
        <v>40871</v>
      </c>
      <c r="E227" s="2">
        <f>ROUNDDOWN((K227-Table13[[#This Row],[DOB]])/365,0)</f>
        <v>9</v>
      </c>
      <c r="F227" t="s">
        <v>50</v>
      </c>
      <c r="G227" t="s">
        <v>198</v>
      </c>
      <c r="H227" t="s">
        <v>317</v>
      </c>
      <c r="K227" s="1">
        <f t="shared" si="4"/>
        <v>44197</v>
      </c>
      <c r="L227" s="2">
        <f>ROUNDDOWN((K227-Table13[[#This Row],[DOB]])/365,0)</f>
        <v>9</v>
      </c>
    </row>
    <row r="228" spans="1:12" x14ac:dyDescent="0.25">
      <c r="A228" t="s">
        <v>443</v>
      </c>
      <c r="B228" t="s">
        <v>80</v>
      </c>
      <c r="C228" s="8" t="str">
        <f>Table13[[#This Row],[LastName]]&amp;"."&amp;Table13[[#This Row],[FirstName]]</f>
        <v>Dennis.Oliver</v>
      </c>
      <c r="D228" s="29">
        <v>40664</v>
      </c>
      <c r="E228" s="2">
        <f>ROUNDDOWN((K228-Table13[[#This Row],[DOB]])/365,0)</f>
        <v>9</v>
      </c>
      <c r="F228" t="s">
        <v>50</v>
      </c>
      <c r="G228" t="s">
        <v>198</v>
      </c>
      <c r="H228" t="s">
        <v>317</v>
      </c>
      <c r="K228" s="1">
        <f t="shared" si="4"/>
        <v>44197</v>
      </c>
      <c r="L228" s="2">
        <f>ROUNDDOWN((K228-Table13[[#This Row],[DOB]])/365,0)</f>
        <v>9</v>
      </c>
    </row>
    <row r="229" spans="1:12" x14ac:dyDescent="0.25">
      <c r="A229" t="s">
        <v>444</v>
      </c>
      <c r="B229" t="s">
        <v>269</v>
      </c>
      <c r="C229" s="8" t="str">
        <f>Table13[[#This Row],[LastName]]&amp;"."&amp;Table13[[#This Row],[FirstName]]</f>
        <v>Northey.Matilda</v>
      </c>
      <c r="D229" s="29">
        <v>40071</v>
      </c>
      <c r="E229" s="2">
        <f>ROUNDDOWN((K229-Table13[[#This Row],[DOB]])/365,0)</f>
        <v>11</v>
      </c>
      <c r="F229" t="s">
        <v>11</v>
      </c>
      <c r="G229" t="s">
        <v>198</v>
      </c>
      <c r="H229" t="s">
        <v>316</v>
      </c>
      <c r="K229" s="1">
        <f t="shared" si="4"/>
        <v>44197</v>
      </c>
      <c r="L229" s="2">
        <f>ROUNDDOWN((K229-Table13[[#This Row],[DOB]])/365,0)</f>
        <v>11</v>
      </c>
    </row>
    <row r="230" spans="1:12" x14ac:dyDescent="0.25">
      <c r="C230" s="8" t="str">
        <f>Table13[[#This Row],[LastName]]&amp;"."&amp;Table13[[#This Row],[FirstName]]</f>
        <v>.</v>
      </c>
      <c r="D230" s="29"/>
      <c r="E230" s="2">
        <f>ROUNDDOWN((K230-Table13[[#This Row],[DOB]])/365,0)</f>
        <v>121</v>
      </c>
      <c r="K230" s="1">
        <f t="shared" si="4"/>
        <v>44197</v>
      </c>
      <c r="L230" s="2">
        <f>ROUNDDOWN((K230-Table13[[#This Row],[DOB]])/365,0)</f>
        <v>121</v>
      </c>
    </row>
    <row r="231" spans="1:12" x14ac:dyDescent="0.25">
      <c r="C231" s="8" t="str">
        <f>Table13[[#This Row],[LastName]]&amp;"."&amp;Table13[[#This Row],[FirstName]]</f>
        <v>.</v>
      </c>
      <c r="D231" s="29"/>
      <c r="E231" s="2">
        <f>ROUNDDOWN((K231-Table13[[#This Row],[DOB]])/365,0)</f>
        <v>121</v>
      </c>
      <c r="K231" s="1">
        <f t="shared" si="4"/>
        <v>44197</v>
      </c>
      <c r="L231" s="2">
        <f>ROUNDDOWN((K231-Table13[[#This Row],[DOB]])/365,0)</f>
        <v>121</v>
      </c>
    </row>
    <row r="232" spans="1:12" x14ac:dyDescent="0.25">
      <c r="C232" s="8" t="str">
        <f>Table13[[#This Row],[LastName]]&amp;"."&amp;Table13[[#This Row],[FirstName]]</f>
        <v>.</v>
      </c>
      <c r="D232" s="29"/>
      <c r="E232" s="2">
        <f>ROUNDDOWN((K232-Table13[[#This Row],[DOB]])/365,0)</f>
        <v>121</v>
      </c>
      <c r="K232" s="1">
        <f t="shared" si="4"/>
        <v>44197</v>
      </c>
      <c r="L232" s="2">
        <f>ROUNDDOWN((K232-Table13[[#This Row],[DOB]])/365,0)</f>
        <v>121</v>
      </c>
    </row>
    <row r="233" spans="1:12" x14ac:dyDescent="0.25">
      <c r="C233" s="8" t="str">
        <f>Table13[[#This Row],[LastName]]&amp;"."&amp;Table13[[#This Row],[FirstName]]</f>
        <v>.</v>
      </c>
      <c r="D233" s="29"/>
      <c r="E233" s="2">
        <f>ROUNDDOWN((K233-Table13[[#This Row],[DOB]])/365,0)</f>
        <v>121</v>
      </c>
      <c r="K233" s="1">
        <f t="shared" si="4"/>
        <v>44197</v>
      </c>
      <c r="L233" s="2">
        <f>ROUNDDOWN((K233-Table13[[#This Row],[DOB]])/365,0)</f>
        <v>121</v>
      </c>
    </row>
    <row r="234" spans="1:12" x14ac:dyDescent="0.25">
      <c r="C234" s="8" t="str">
        <f>Table13[[#This Row],[LastName]]&amp;"."&amp;Table13[[#This Row],[FirstName]]</f>
        <v>.</v>
      </c>
      <c r="D234" s="29"/>
      <c r="E234" s="2">
        <f>ROUNDDOWN((K234-Table13[[#This Row],[DOB]])/365,0)</f>
        <v>121</v>
      </c>
      <c r="K234" s="1">
        <f t="shared" si="4"/>
        <v>44197</v>
      </c>
      <c r="L234" s="2">
        <f>ROUNDDOWN((K234-Table13[[#This Row],[DOB]])/365,0)</f>
        <v>121</v>
      </c>
    </row>
    <row r="235" spans="1:12" x14ac:dyDescent="0.25">
      <c r="C235" s="8" t="str">
        <f>Table13[[#This Row],[LastName]]&amp;"."&amp;Table13[[#This Row],[FirstName]]</f>
        <v>.</v>
      </c>
      <c r="D235" s="29"/>
      <c r="E235" s="2">
        <f>ROUNDDOWN((K235-Table13[[#This Row],[DOB]])/365,0)</f>
        <v>0</v>
      </c>
    </row>
    <row r="236" spans="1:12" x14ac:dyDescent="0.25">
      <c r="C236" s="8" t="str">
        <f>Table13[[#This Row],[LastName]]&amp;"."&amp;Table13[[#This Row],[FirstName]]</f>
        <v>.</v>
      </c>
      <c r="D236" s="29"/>
      <c r="E236" s="2">
        <f>ROUNDDOWN((K236-Table13[[#This Row],[DOB]])/365,0)</f>
        <v>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F130"/>
  <sheetViews>
    <sheetView topLeftCell="A95" workbookViewId="0">
      <selection activeCell="A16" sqref="A16"/>
    </sheetView>
  </sheetViews>
  <sheetFormatPr defaultRowHeight="15" x14ac:dyDescent="0.25"/>
  <cols>
    <col min="1" max="1" width="9.7109375" bestFit="1" customWidth="1"/>
    <col min="2" max="2" width="7.5703125" bestFit="1" customWidth="1"/>
    <col min="3" max="3" width="7.28515625" bestFit="1" customWidth="1"/>
    <col min="5" max="5" width="10.7109375" bestFit="1" customWidth="1"/>
    <col min="6" max="6" width="9.85546875" bestFit="1" customWidth="1"/>
  </cols>
  <sheetData>
    <row r="1" spans="1:6" x14ac:dyDescent="0.25">
      <c r="A1" t="s">
        <v>0</v>
      </c>
      <c r="B1" t="s">
        <v>1</v>
      </c>
      <c r="C1" t="s">
        <v>2</v>
      </c>
      <c r="E1" t="s">
        <v>344</v>
      </c>
      <c r="F1" t="s">
        <v>345</v>
      </c>
    </row>
    <row r="2" spans="1:6" x14ac:dyDescent="0.25">
      <c r="A2">
        <v>1</v>
      </c>
      <c r="B2">
        <v>28</v>
      </c>
      <c r="C2">
        <v>32</v>
      </c>
      <c r="E2">
        <v>1</v>
      </c>
      <c r="F2">
        <v>0.2</v>
      </c>
    </row>
    <row r="3" spans="1:6" x14ac:dyDescent="0.25">
      <c r="A3">
        <v>2</v>
      </c>
      <c r="B3">
        <v>23</v>
      </c>
      <c r="C3">
        <v>26</v>
      </c>
      <c r="E3">
        <v>2</v>
      </c>
      <c r="F3">
        <v>0.4</v>
      </c>
    </row>
    <row r="4" spans="1:6" x14ac:dyDescent="0.25">
      <c r="A4">
        <v>3</v>
      </c>
      <c r="B4">
        <v>18</v>
      </c>
      <c r="C4">
        <v>20</v>
      </c>
      <c r="E4">
        <v>3</v>
      </c>
      <c r="F4">
        <v>0.6</v>
      </c>
    </row>
    <row r="5" spans="1:6" x14ac:dyDescent="0.25">
      <c r="A5">
        <v>4</v>
      </c>
      <c r="B5">
        <v>18</v>
      </c>
      <c r="C5">
        <v>20</v>
      </c>
      <c r="E5">
        <v>4</v>
      </c>
      <c r="F5">
        <v>0.8</v>
      </c>
    </row>
    <row r="6" spans="1:6" x14ac:dyDescent="0.25">
      <c r="A6">
        <v>5</v>
      </c>
      <c r="B6">
        <v>12</v>
      </c>
      <c r="C6">
        <v>14</v>
      </c>
      <c r="E6">
        <v>5</v>
      </c>
      <c r="F6">
        <v>1</v>
      </c>
    </row>
    <row r="7" spans="1:6" x14ac:dyDescent="0.25">
      <c r="A7">
        <v>6</v>
      </c>
      <c r="B7">
        <v>12</v>
      </c>
      <c r="C7">
        <v>14</v>
      </c>
      <c r="E7">
        <v>6</v>
      </c>
      <c r="F7">
        <v>1</v>
      </c>
    </row>
    <row r="8" spans="1:6" x14ac:dyDescent="0.25">
      <c r="A8">
        <v>7</v>
      </c>
      <c r="B8">
        <v>12</v>
      </c>
      <c r="C8">
        <v>14</v>
      </c>
      <c r="E8">
        <v>7</v>
      </c>
      <c r="F8">
        <v>1</v>
      </c>
    </row>
    <row r="9" spans="1:6" x14ac:dyDescent="0.25">
      <c r="A9">
        <v>8</v>
      </c>
      <c r="B9">
        <v>12</v>
      </c>
      <c r="C9">
        <v>14</v>
      </c>
      <c r="E9">
        <v>8</v>
      </c>
      <c r="F9">
        <v>1</v>
      </c>
    </row>
    <row r="10" spans="1:6" x14ac:dyDescent="0.25">
      <c r="A10">
        <v>9</v>
      </c>
      <c r="B10">
        <v>7</v>
      </c>
      <c r="C10">
        <v>8</v>
      </c>
      <c r="E10">
        <v>9</v>
      </c>
      <c r="F10">
        <v>1</v>
      </c>
    </row>
    <row r="11" spans="1:6" x14ac:dyDescent="0.25">
      <c r="A11">
        <v>10</v>
      </c>
      <c r="B11">
        <v>7</v>
      </c>
      <c r="C11">
        <v>8</v>
      </c>
      <c r="E11">
        <v>10</v>
      </c>
      <c r="F11">
        <v>1</v>
      </c>
    </row>
    <row r="12" spans="1:6" x14ac:dyDescent="0.25">
      <c r="A12">
        <v>11</v>
      </c>
      <c r="B12">
        <v>7</v>
      </c>
      <c r="C12">
        <v>8</v>
      </c>
      <c r="E12">
        <v>11</v>
      </c>
      <c r="F12">
        <v>1</v>
      </c>
    </row>
    <row r="13" spans="1:6" x14ac:dyDescent="0.25">
      <c r="A13">
        <v>12</v>
      </c>
      <c r="B13">
        <v>7</v>
      </c>
      <c r="C13">
        <v>8</v>
      </c>
      <c r="E13">
        <v>12</v>
      </c>
      <c r="F13">
        <v>1</v>
      </c>
    </row>
    <row r="14" spans="1:6" x14ac:dyDescent="0.25">
      <c r="A14">
        <v>13</v>
      </c>
      <c r="B14">
        <v>7</v>
      </c>
      <c r="C14">
        <v>8</v>
      </c>
      <c r="E14">
        <v>13</v>
      </c>
      <c r="F14">
        <v>1</v>
      </c>
    </row>
    <row r="15" spans="1:6" x14ac:dyDescent="0.25">
      <c r="A15">
        <v>14</v>
      </c>
      <c r="B15">
        <v>7</v>
      </c>
      <c r="C15">
        <v>8</v>
      </c>
      <c r="E15">
        <v>14</v>
      </c>
      <c r="F15">
        <v>1</v>
      </c>
    </row>
    <row r="16" spans="1:6" x14ac:dyDescent="0.25">
      <c r="A16">
        <v>15</v>
      </c>
      <c r="B16">
        <v>7</v>
      </c>
      <c r="C16">
        <v>8</v>
      </c>
      <c r="E16">
        <v>15</v>
      </c>
      <c r="F16">
        <v>1</v>
      </c>
    </row>
    <row r="17" spans="1:6" x14ac:dyDescent="0.25">
      <c r="A17">
        <v>16</v>
      </c>
      <c r="B17">
        <v>7</v>
      </c>
      <c r="C17">
        <v>8</v>
      </c>
      <c r="E17">
        <v>16</v>
      </c>
      <c r="F17">
        <v>1</v>
      </c>
    </row>
    <row r="18" spans="1:6" x14ac:dyDescent="0.25">
      <c r="A18">
        <v>17</v>
      </c>
      <c r="B18">
        <v>3</v>
      </c>
      <c r="C18">
        <v>4</v>
      </c>
      <c r="E18">
        <v>17</v>
      </c>
      <c r="F18">
        <v>1.2</v>
      </c>
    </row>
    <row r="19" spans="1:6" x14ac:dyDescent="0.25">
      <c r="A19">
        <v>18</v>
      </c>
      <c r="B19">
        <v>3</v>
      </c>
      <c r="C19">
        <v>4</v>
      </c>
      <c r="E19">
        <v>18</v>
      </c>
      <c r="F19">
        <v>1.2</v>
      </c>
    </row>
    <row r="20" spans="1:6" x14ac:dyDescent="0.25">
      <c r="A20">
        <v>19</v>
      </c>
      <c r="B20">
        <v>3</v>
      </c>
      <c r="C20">
        <v>4</v>
      </c>
      <c r="E20">
        <v>19</v>
      </c>
      <c r="F20">
        <v>1.2</v>
      </c>
    </row>
    <row r="21" spans="1:6" x14ac:dyDescent="0.25">
      <c r="A21">
        <v>20</v>
      </c>
      <c r="B21">
        <v>3</v>
      </c>
      <c r="C21">
        <v>4</v>
      </c>
      <c r="E21">
        <v>20</v>
      </c>
      <c r="F21">
        <v>1.2</v>
      </c>
    </row>
    <row r="22" spans="1:6" x14ac:dyDescent="0.25">
      <c r="A22">
        <v>21</v>
      </c>
      <c r="B22">
        <v>3</v>
      </c>
      <c r="C22">
        <v>4</v>
      </c>
      <c r="E22">
        <v>21</v>
      </c>
      <c r="F22">
        <v>1.2</v>
      </c>
    </row>
    <row r="23" spans="1:6" x14ac:dyDescent="0.25">
      <c r="A23">
        <v>22</v>
      </c>
      <c r="B23">
        <v>3</v>
      </c>
      <c r="C23">
        <v>4</v>
      </c>
      <c r="E23">
        <v>22</v>
      </c>
      <c r="F23">
        <v>1.2</v>
      </c>
    </row>
    <row r="24" spans="1:6" x14ac:dyDescent="0.25">
      <c r="A24">
        <v>23</v>
      </c>
      <c r="B24">
        <v>3</v>
      </c>
      <c r="C24">
        <v>4</v>
      </c>
      <c r="E24">
        <v>23</v>
      </c>
      <c r="F24">
        <v>1.2</v>
      </c>
    </row>
    <row r="25" spans="1:6" x14ac:dyDescent="0.25">
      <c r="A25">
        <v>24</v>
      </c>
      <c r="B25">
        <v>3</v>
      </c>
      <c r="C25">
        <v>4</v>
      </c>
      <c r="E25">
        <v>24</v>
      </c>
      <c r="F25">
        <v>1.2</v>
      </c>
    </row>
    <row r="26" spans="1:6" x14ac:dyDescent="0.25">
      <c r="A26">
        <v>25</v>
      </c>
      <c r="B26">
        <v>3</v>
      </c>
      <c r="C26">
        <v>4</v>
      </c>
      <c r="E26">
        <v>25</v>
      </c>
      <c r="F26">
        <v>1.2</v>
      </c>
    </row>
    <row r="27" spans="1:6" x14ac:dyDescent="0.25">
      <c r="A27">
        <v>26</v>
      </c>
      <c r="B27">
        <v>3</v>
      </c>
      <c r="C27">
        <v>4</v>
      </c>
      <c r="E27">
        <v>26</v>
      </c>
      <c r="F27">
        <v>1.2</v>
      </c>
    </row>
    <row r="28" spans="1:6" x14ac:dyDescent="0.25">
      <c r="A28">
        <v>27</v>
      </c>
      <c r="B28">
        <v>3</v>
      </c>
      <c r="C28">
        <v>4</v>
      </c>
      <c r="E28">
        <v>27</v>
      </c>
      <c r="F28">
        <v>1.2</v>
      </c>
    </row>
    <row r="29" spans="1:6" x14ac:dyDescent="0.25">
      <c r="A29">
        <v>28</v>
      </c>
      <c r="B29">
        <v>3</v>
      </c>
      <c r="C29">
        <v>4</v>
      </c>
      <c r="E29">
        <v>28</v>
      </c>
      <c r="F29">
        <v>1.2</v>
      </c>
    </row>
    <row r="30" spans="1:6" x14ac:dyDescent="0.25">
      <c r="A30">
        <v>29</v>
      </c>
      <c r="B30">
        <v>3</v>
      </c>
      <c r="C30">
        <v>4</v>
      </c>
      <c r="E30">
        <v>29</v>
      </c>
      <c r="F30">
        <v>1.2</v>
      </c>
    </row>
    <row r="31" spans="1:6" x14ac:dyDescent="0.25">
      <c r="A31">
        <v>30</v>
      </c>
      <c r="B31">
        <v>3</v>
      </c>
      <c r="C31">
        <v>4</v>
      </c>
      <c r="E31">
        <v>30</v>
      </c>
      <c r="F31">
        <v>1.2</v>
      </c>
    </row>
    <row r="32" spans="1:6" x14ac:dyDescent="0.25">
      <c r="A32">
        <v>31</v>
      </c>
      <c r="B32">
        <v>3</v>
      </c>
      <c r="C32">
        <v>4</v>
      </c>
      <c r="E32">
        <v>31</v>
      </c>
      <c r="F32">
        <v>1.2</v>
      </c>
    </row>
    <row r="33" spans="1:6" x14ac:dyDescent="0.25">
      <c r="A33">
        <v>32</v>
      </c>
      <c r="B33">
        <v>3</v>
      </c>
      <c r="C33">
        <v>4</v>
      </c>
      <c r="E33">
        <v>32</v>
      </c>
      <c r="F33">
        <v>1.2</v>
      </c>
    </row>
    <row r="34" spans="1:6" x14ac:dyDescent="0.25">
      <c r="A34">
        <v>33</v>
      </c>
      <c r="B34">
        <v>1</v>
      </c>
      <c r="C34">
        <v>2</v>
      </c>
      <c r="E34">
        <v>33</v>
      </c>
      <c r="F34">
        <v>1.4</v>
      </c>
    </row>
    <row r="35" spans="1:6" x14ac:dyDescent="0.25">
      <c r="A35">
        <v>34</v>
      </c>
      <c r="B35">
        <v>1</v>
      </c>
      <c r="C35">
        <v>2</v>
      </c>
      <c r="E35">
        <v>34</v>
      </c>
      <c r="F35">
        <v>1.4</v>
      </c>
    </row>
    <row r="36" spans="1:6" x14ac:dyDescent="0.25">
      <c r="A36">
        <v>35</v>
      </c>
      <c r="B36">
        <v>1</v>
      </c>
      <c r="C36">
        <v>2</v>
      </c>
      <c r="E36">
        <v>35</v>
      </c>
      <c r="F36">
        <v>1.4</v>
      </c>
    </row>
    <row r="37" spans="1:6" x14ac:dyDescent="0.25">
      <c r="A37">
        <v>36</v>
      </c>
      <c r="B37">
        <v>1</v>
      </c>
      <c r="C37">
        <v>2</v>
      </c>
      <c r="E37">
        <v>36</v>
      </c>
      <c r="F37">
        <v>1.4</v>
      </c>
    </row>
    <row r="38" spans="1:6" x14ac:dyDescent="0.25">
      <c r="A38">
        <v>37</v>
      </c>
      <c r="B38">
        <v>1</v>
      </c>
      <c r="C38">
        <v>2</v>
      </c>
      <c r="E38">
        <v>37</v>
      </c>
      <c r="F38">
        <v>1.4</v>
      </c>
    </row>
    <row r="39" spans="1:6" x14ac:dyDescent="0.25">
      <c r="A39">
        <v>38</v>
      </c>
      <c r="B39">
        <v>1</v>
      </c>
      <c r="C39">
        <v>2</v>
      </c>
      <c r="E39">
        <v>38</v>
      </c>
      <c r="F39">
        <v>1.4</v>
      </c>
    </row>
    <row r="40" spans="1:6" x14ac:dyDescent="0.25">
      <c r="A40">
        <v>39</v>
      </c>
      <c r="B40">
        <v>1</v>
      </c>
      <c r="C40">
        <v>2</v>
      </c>
      <c r="E40">
        <v>39</v>
      </c>
      <c r="F40">
        <v>1.4</v>
      </c>
    </row>
    <row r="41" spans="1:6" x14ac:dyDescent="0.25">
      <c r="A41">
        <v>40</v>
      </c>
      <c r="B41">
        <v>1</v>
      </c>
      <c r="C41">
        <v>2</v>
      </c>
      <c r="E41">
        <v>40</v>
      </c>
      <c r="F41">
        <v>1.4</v>
      </c>
    </row>
    <row r="42" spans="1:6" x14ac:dyDescent="0.25">
      <c r="A42">
        <v>41</v>
      </c>
      <c r="B42">
        <v>1</v>
      </c>
      <c r="C42">
        <v>2</v>
      </c>
      <c r="E42">
        <v>41</v>
      </c>
      <c r="F42">
        <v>1.4</v>
      </c>
    </row>
    <row r="43" spans="1:6" x14ac:dyDescent="0.25">
      <c r="A43">
        <v>42</v>
      </c>
      <c r="B43">
        <v>1</v>
      </c>
      <c r="C43">
        <v>2</v>
      </c>
      <c r="E43">
        <v>42</v>
      </c>
      <c r="F43">
        <v>1.4</v>
      </c>
    </row>
    <row r="44" spans="1:6" x14ac:dyDescent="0.25">
      <c r="A44">
        <v>43</v>
      </c>
      <c r="B44">
        <v>1</v>
      </c>
      <c r="C44">
        <v>2</v>
      </c>
      <c r="E44">
        <v>43</v>
      </c>
      <c r="F44">
        <v>1.4</v>
      </c>
    </row>
    <row r="45" spans="1:6" x14ac:dyDescent="0.25">
      <c r="A45">
        <v>44</v>
      </c>
      <c r="B45">
        <v>1</v>
      </c>
      <c r="C45">
        <v>2</v>
      </c>
      <c r="E45">
        <v>44</v>
      </c>
      <c r="F45">
        <v>1.4</v>
      </c>
    </row>
    <row r="46" spans="1:6" x14ac:dyDescent="0.25">
      <c r="A46">
        <v>45</v>
      </c>
      <c r="B46">
        <v>1</v>
      </c>
      <c r="C46">
        <v>2</v>
      </c>
      <c r="E46">
        <v>45</v>
      </c>
      <c r="F46">
        <v>1.4</v>
      </c>
    </row>
    <row r="47" spans="1:6" x14ac:dyDescent="0.25">
      <c r="A47">
        <v>46</v>
      </c>
      <c r="B47">
        <v>1</v>
      </c>
      <c r="C47">
        <v>2</v>
      </c>
      <c r="E47">
        <v>46</v>
      </c>
      <c r="F47">
        <v>1.4</v>
      </c>
    </row>
    <row r="48" spans="1:6" x14ac:dyDescent="0.25">
      <c r="A48">
        <v>47</v>
      </c>
      <c r="B48">
        <v>1</v>
      </c>
      <c r="C48">
        <v>2</v>
      </c>
      <c r="E48">
        <v>47</v>
      </c>
      <c r="F48">
        <v>1.4</v>
      </c>
    </row>
    <row r="49" spans="1:6" x14ac:dyDescent="0.25">
      <c r="A49">
        <v>48</v>
      </c>
      <c r="B49">
        <v>1</v>
      </c>
      <c r="C49">
        <v>2</v>
      </c>
      <c r="E49">
        <v>48</v>
      </c>
      <c r="F49">
        <v>1.4</v>
      </c>
    </row>
    <row r="50" spans="1:6" x14ac:dyDescent="0.25">
      <c r="A50">
        <v>49</v>
      </c>
      <c r="B50">
        <v>1</v>
      </c>
      <c r="C50">
        <v>2</v>
      </c>
      <c r="E50">
        <v>49</v>
      </c>
      <c r="F50">
        <v>1.4</v>
      </c>
    </row>
    <row r="51" spans="1:6" x14ac:dyDescent="0.25">
      <c r="A51">
        <v>50</v>
      </c>
      <c r="B51">
        <v>1</v>
      </c>
      <c r="C51">
        <v>2</v>
      </c>
      <c r="E51">
        <v>50</v>
      </c>
      <c r="F51">
        <v>1.4</v>
      </c>
    </row>
    <row r="52" spans="1:6" x14ac:dyDescent="0.25">
      <c r="A52">
        <v>51</v>
      </c>
      <c r="B52">
        <v>1</v>
      </c>
      <c r="C52">
        <v>2</v>
      </c>
      <c r="E52">
        <v>51</v>
      </c>
      <c r="F52">
        <v>1.4</v>
      </c>
    </row>
    <row r="53" spans="1:6" x14ac:dyDescent="0.25">
      <c r="A53">
        <v>52</v>
      </c>
      <c r="B53">
        <v>1</v>
      </c>
      <c r="C53">
        <v>2</v>
      </c>
      <c r="E53">
        <v>52</v>
      </c>
      <c r="F53">
        <v>1.4</v>
      </c>
    </row>
    <row r="54" spans="1:6" x14ac:dyDescent="0.25">
      <c r="A54">
        <v>53</v>
      </c>
      <c r="B54">
        <v>1</v>
      </c>
      <c r="C54">
        <v>2</v>
      </c>
      <c r="E54">
        <v>53</v>
      </c>
      <c r="F54">
        <v>1.4</v>
      </c>
    </row>
    <row r="55" spans="1:6" x14ac:dyDescent="0.25">
      <c r="A55">
        <v>54</v>
      </c>
      <c r="B55">
        <v>1</v>
      </c>
      <c r="C55">
        <v>2</v>
      </c>
      <c r="E55">
        <v>54</v>
      </c>
      <c r="F55">
        <v>1.4</v>
      </c>
    </row>
    <row r="56" spans="1:6" x14ac:dyDescent="0.25">
      <c r="A56">
        <v>55</v>
      </c>
      <c r="B56">
        <v>1</v>
      </c>
      <c r="C56">
        <v>2</v>
      </c>
      <c r="E56">
        <v>55</v>
      </c>
      <c r="F56">
        <v>1.4</v>
      </c>
    </row>
    <row r="57" spans="1:6" x14ac:dyDescent="0.25">
      <c r="A57">
        <v>56</v>
      </c>
      <c r="B57">
        <v>1</v>
      </c>
      <c r="C57">
        <v>2</v>
      </c>
      <c r="E57">
        <v>56</v>
      </c>
      <c r="F57">
        <v>1.4</v>
      </c>
    </row>
    <row r="58" spans="1:6" x14ac:dyDescent="0.25">
      <c r="A58">
        <v>57</v>
      </c>
      <c r="B58">
        <v>1</v>
      </c>
      <c r="C58">
        <v>2</v>
      </c>
      <c r="E58">
        <v>57</v>
      </c>
      <c r="F58">
        <v>1.4</v>
      </c>
    </row>
    <row r="59" spans="1:6" x14ac:dyDescent="0.25">
      <c r="A59">
        <v>58</v>
      </c>
      <c r="B59">
        <v>1</v>
      </c>
      <c r="C59">
        <v>2</v>
      </c>
      <c r="E59">
        <v>58</v>
      </c>
      <c r="F59">
        <v>1.4</v>
      </c>
    </row>
    <row r="60" spans="1:6" x14ac:dyDescent="0.25">
      <c r="A60">
        <v>59</v>
      </c>
      <c r="B60">
        <v>1</v>
      </c>
      <c r="C60">
        <v>2</v>
      </c>
      <c r="E60">
        <v>59</v>
      </c>
      <c r="F60">
        <v>1.4</v>
      </c>
    </row>
    <row r="61" spans="1:6" x14ac:dyDescent="0.25">
      <c r="A61">
        <v>60</v>
      </c>
      <c r="B61">
        <v>1</v>
      </c>
      <c r="C61">
        <v>2</v>
      </c>
      <c r="E61">
        <v>60</v>
      </c>
      <c r="F61">
        <v>1.4</v>
      </c>
    </row>
    <row r="62" spans="1:6" x14ac:dyDescent="0.25">
      <c r="A62">
        <v>61</v>
      </c>
      <c r="B62">
        <v>1</v>
      </c>
      <c r="C62">
        <v>2</v>
      </c>
      <c r="E62">
        <v>61</v>
      </c>
      <c r="F62">
        <v>1.4</v>
      </c>
    </row>
    <row r="63" spans="1:6" x14ac:dyDescent="0.25">
      <c r="A63">
        <v>62</v>
      </c>
      <c r="B63">
        <v>1</v>
      </c>
      <c r="C63">
        <v>2</v>
      </c>
      <c r="E63">
        <v>62</v>
      </c>
      <c r="F63">
        <v>1.4</v>
      </c>
    </row>
    <row r="64" spans="1:6" x14ac:dyDescent="0.25">
      <c r="A64">
        <v>63</v>
      </c>
      <c r="B64">
        <v>1</v>
      </c>
      <c r="C64">
        <v>2</v>
      </c>
      <c r="E64">
        <v>63</v>
      </c>
      <c r="F64">
        <v>1.4</v>
      </c>
    </row>
    <row r="65" spans="1:6" x14ac:dyDescent="0.25">
      <c r="A65">
        <v>64</v>
      </c>
      <c r="B65">
        <v>1</v>
      </c>
      <c r="C65">
        <v>2</v>
      </c>
      <c r="E65">
        <v>64</v>
      </c>
      <c r="F65">
        <v>1.4</v>
      </c>
    </row>
    <row r="66" spans="1:6" x14ac:dyDescent="0.25">
      <c r="A66" t="s">
        <v>17</v>
      </c>
      <c r="B66">
        <v>1</v>
      </c>
      <c r="C66">
        <v>1</v>
      </c>
      <c r="E66">
        <v>65</v>
      </c>
      <c r="F66">
        <v>1.6</v>
      </c>
    </row>
    <row r="67" spans="1:6" x14ac:dyDescent="0.25">
      <c r="E67">
        <v>66</v>
      </c>
      <c r="F67">
        <v>1.6</v>
      </c>
    </row>
    <row r="68" spans="1:6" x14ac:dyDescent="0.25">
      <c r="E68">
        <v>67</v>
      </c>
      <c r="F68">
        <v>1.6</v>
      </c>
    </row>
    <row r="69" spans="1:6" x14ac:dyDescent="0.25">
      <c r="E69">
        <v>68</v>
      </c>
      <c r="F69">
        <v>1.6</v>
      </c>
    </row>
    <row r="70" spans="1:6" x14ac:dyDescent="0.25">
      <c r="E70">
        <v>69</v>
      </c>
      <c r="F70">
        <v>1.6</v>
      </c>
    </row>
    <row r="71" spans="1:6" x14ac:dyDescent="0.25">
      <c r="E71">
        <v>70</v>
      </c>
      <c r="F71">
        <v>1.6</v>
      </c>
    </row>
    <row r="72" spans="1:6" x14ac:dyDescent="0.25">
      <c r="E72">
        <v>71</v>
      </c>
      <c r="F72">
        <v>1.6</v>
      </c>
    </row>
    <row r="73" spans="1:6" x14ac:dyDescent="0.25">
      <c r="E73">
        <v>72</v>
      </c>
      <c r="F73">
        <v>1.6</v>
      </c>
    </row>
    <row r="74" spans="1:6" x14ac:dyDescent="0.25">
      <c r="E74">
        <v>73</v>
      </c>
      <c r="F74">
        <v>1.6</v>
      </c>
    </row>
    <row r="75" spans="1:6" x14ac:dyDescent="0.25">
      <c r="E75">
        <v>74</v>
      </c>
      <c r="F75">
        <v>1.6</v>
      </c>
    </row>
    <row r="76" spans="1:6" x14ac:dyDescent="0.25">
      <c r="E76">
        <v>75</v>
      </c>
      <c r="F76">
        <v>1.6</v>
      </c>
    </row>
    <row r="77" spans="1:6" x14ac:dyDescent="0.25">
      <c r="E77">
        <v>76</v>
      </c>
      <c r="F77">
        <v>1.6</v>
      </c>
    </row>
    <row r="78" spans="1:6" x14ac:dyDescent="0.25">
      <c r="E78">
        <v>77</v>
      </c>
      <c r="F78">
        <v>1.6</v>
      </c>
    </row>
    <row r="79" spans="1:6" x14ac:dyDescent="0.25">
      <c r="E79">
        <v>78</v>
      </c>
      <c r="F79">
        <v>1.6</v>
      </c>
    </row>
    <row r="80" spans="1:6" x14ac:dyDescent="0.25">
      <c r="E80">
        <v>79</v>
      </c>
      <c r="F80">
        <v>1.6</v>
      </c>
    </row>
    <row r="81" spans="5:6" x14ac:dyDescent="0.25">
      <c r="E81">
        <v>80</v>
      </c>
      <c r="F81">
        <v>1.6</v>
      </c>
    </row>
    <row r="82" spans="5:6" x14ac:dyDescent="0.25">
      <c r="E82">
        <v>81</v>
      </c>
      <c r="F82">
        <v>1.6</v>
      </c>
    </row>
    <row r="83" spans="5:6" x14ac:dyDescent="0.25">
      <c r="E83">
        <v>82</v>
      </c>
      <c r="F83">
        <v>1.6</v>
      </c>
    </row>
    <row r="84" spans="5:6" x14ac:dyDescent="0.25">
      <c r="E84">
        <v>83</v>
      </c>
      <c r="F84">
        <v>1.6</v>
      </c>
    </row>
    <row r="85" spans="5:6" x14ac:dyDescent="0.25">
      <c r="E85">
        <v>84</v>
      </c>
      <c r="F85">
        <v>1.6</v>
      </c>
    </row>
    <row r="86" spans="5:6" x14ac:dyDescent="0.25">
      <c r="E86">
        <v>85</v>
      </c>
      <c r="F86">
        <v>1.6</v>
      </c>
    </row>
    <row r="87" spans="5:6" x14ac:dyDescent="0.25">
      <c r="E87">
        <v>86</v>
      </c>
      <c r="F87">
        <v>1.6</v>
      </c>
    </row>
    <row r="88" spans="5:6" x14ac:dyDescent="0.25">
      <c r="E88">
        <v>87</v>
      </c>
      <c r="F88">
        <v>1.6</v>
      </c>
    </row>
    <row r="89" spans="5:6" x14ac:dyDescent="0.25">
      <c r="E89">
        <v>88</v>
      </c>
      <c r="F89">
        <v>1.6</v>
      </c>
    </row>
    <row r="90" spans="5:6" x14ac:dyDescent="0.25">
      <c r="E90">
        <v>89</v>
      </c>
      <c r="F90">
        <v>1.6</v>
      </c>
    </row>
    <row r="91" spans="5:6" x14ac:dyDescent="0.25">
      <c r="E91">
        <v>90</v>
      </c>
      <c r="F91">
        <v>1.6</v>
      </c>
    </row>
    <row r="92" spans="5:6" x14ac:dyDescent="0.25">
      <c r="E92">
        <v>91</v>
      </c>
      <c r="F92">
        <v>1.6</v>
      </c>
    </row>
    <row r="93" spans="5:6" x14ac:dyDescent="0.25">
      <c r="E93">
        <v>92</v>
      </c>
      <c r="F93">
        <v>1.6</v>
      </c>
    </row>
    <row r="94" spans="5:6" x14ac:dyDescent="0.25">
      <c r="E94">
        <v>93</v>
      </c>
      <c r="F94">
        <v>1.6</v>
      </c>
    </row>
    <row r="95" spans="5:6" x14ac:dyDescent="0.25">
      <c r="E95">
        <v>94</v>
      </c>
      <c r="F95">
        <v>1.6</v>
      </c>
    </row>
    <row r="96" spans="5:6" x14ac:dyDescent="0.25">
      <c r="E96">
        <v>95</v>
      </c>
      <c r="F96">
        <v>1.6</v>
      </c>
    </row>
    <row r="97" spans="5:6" x14ac:dyDescent="0.25">
      <c r="E97">
        <v>96</v>
      </c>
      <c r="F97">
        <v>1.6</v>
      </c>
    </row>
    <row r="98" spans="5:6" x14ac:dyDescent="0.25">
      <c r="E98">
        <v>97</v>
      </c>
      <c r="F98">
        <v>1.6</v>
      </c>
    </row>
    <row r="99" spans="5:6" x14ac:dyDescent="0.25">
      <c r="E99">
        <v>98</v>
      </c>
      <c r="F99">
        <v>1.6</v>
      </c>
    </row>
    <row r="100" spans="5:6" x14ac:dyDescent="0.25">
      <c r="E100">
        <v>99</v>
      </c>
      <c r="F100">
        <v>1.6</v>
      </c>
    </row>
    <row r="101" spans="5:6" x14ac:dyDescent="0.25">
      <c r="E101">
        <v>100</v>
      </c>
      <c r="F101">
        <v>1.6</v>
      </c>
    </row>
    <row r="102" spans="5:6" x14ac:dyDescent="0.25">
      <c r="E102">
        <v>101</v>
      </c>
      <c r="F102">
        <v>1.6</v>
      </c>
    </row>
    <row r="103" spans="5:6" x14ac:dyDescent="0.25">
      <c r="E103">
        <v>102</v>
      </c>
      <c r="F103">
        <v>1.6</v>
      </c>
    </row>
    <row r="104" spans="5:6" x14ac:dyDescent="0.25">
      <c r="E104">
        <v>103</v>
      </c>
      <c r="F104">
        <v>1.6</v>
      </c>
    </row>
    <row r="105" spans="5:6" x14ac:dyDescent="0.25">
      <c r="E105">
        <v>104</v>
      </c>
      <c r="F105">
        <v>1.6</v>
      </c>
    </row>
    <row r="106" spans="5:6" x14ac:dyDescent="0.25">
      <c r="E106">
        <v>105</v>
      </c>
      <c r="F106">
        <v>1.6</v>
      </c>
    </row>
    <row r="107" spans="5:6" x14ac:dyDescent="0.25">
      <c r="E107">
        <v>106</v>
      </c>
      <c r="F107">
        <v>1.6</v>
      </c>
    </row>
    <row r="108" spans="5:6" x14ac:dyDescent="0.25">
      <c r="E108">
        <v>107</v>
      </c>
      <c r="F108">
        <v>1.6</v>
      </c>
    </row>
    <row r="109" spans="5:6" x14ac:dyDescent="0.25">
      <c r="E109">
        <v>108</v>
      </c>
      <c r="F109">
        <v>1.6</v>
      </c>
    </row>
    <row r="110" spans="5:6" x14ac:dyDescent="0.25">
      <c r="E110">
        <v>109</v>
      </c>
      <c r="F110">
        <v>1.6</v>
      </c>
    </row>
    <row r="111" spans="5:6" x14ac:dyDescent="0.25">
      <c r="E111">
        <v>110</v>
      </c>
      <c r="F111">
        <v>1.6</v>
      </c>
    </row>
    <row r="112" spans="5:6" x14ac:dyDescent="0.25">
      <c r="E112">
        <v>111</v>
      </c>
      <c r="F112">
        <v>1.6</v>
      </c>
    </row>
    <row r="113" spans="5:6" x14ac:dyDescent="0.25">
      <c r="E113">
        <v>112</v>
      </c>
      <c r="F113">
        <v>1.6</v>
      </c>
    </row>
    <row r="114" spans="5:6" x14ac:dyDescent="0.25">
      <c r="E114">
        <v>113</v>
      </c>
      <c r="F114">
        <v>1.6</v>
      </c>
    </row>
    <row r="115" spans="5:6" x14ac:dyDescent="0.25">
      <c r="E115">
        <v>114</v>
      </c>
      <c r="F115">
        <v>1.6</v>
      </c>
    </row>
    <row r="116" spans="5:6" x14ac:dyDescent="0.25">
      <c r="E116">
        <v>115</v>
      </c>
      <c r="F116">
        <v>1.6</v>
      </c>
    </row>
    <row r="117" spans="5:6" x14ac:dyDescent="0.25">
      <c r="E117">
        <v>116</v>
      </c>
      <c r="F117">
        <v>1.6</v>
      </c>
    </row>
    <row r="118" spans="5:6" x14ac:dyDescent="0.25">
      <c r="E118">
        <v>117</v>
      </c>
      <c r="F118">
        <v>1.6</v>
      </c>
    </row>
    <row r="119" spans="5:6" x14ac:dyDescent="0.25">
      <c r="E119">
        <v>118</v>
      </c>
      <c r="F119">
        <v>1.6</v>
      </c>
    </row>
    <row r="120" spans="5:6" x14ac:dyDescent="0.25">
      <c r="E120">
        <v>119</v>
      </c>
      <c r="F120">
        <v>1.6</v>
      </c>
    </row>
    <row r="121" spans="5:6" x14ac:dyDescent="0.25">
      <c r="E121">
        <v>120</v>
      </c>
      <c r="F121">
        <v>1.6</v>
      </c>
    </row>
    <row r="122" spans="5:6" x14ac:dyDescent="0.25">
      <c r="E122">
        <v>121</v>
      </c>
      <c r="F122">
        <v>1.6</v>
      </c>
    </row>
    <row r="123" spans="5:6" x14ac:dyDescent="0.25">
      <c r="E123">
        <v>122</v>
      </c>
      <c r="F123">
        <v>1.6</v>
      </c>
    </row>
    <row r="124" spans="5:6" x14ac:dyDescent="0.25">
      <c r="E124">
        <v>123</v>
      </c>
      <c r="F124">
        <v>1.6</v>
      </c>
    </row>
    <row r="125" spans="5:6" x14ac:dyDescent="0.25">
      <c r="E125">
        <v>124</v>
      </c>
      <c r="F125">
        <v>1.6</v>
      </c>
    </row>
    <row r="126" spans="5:6" x14ac:dyDescent="0.25">
      <c r="E126">
        <v>125</v>
      </c>
      <c r="F126">
        <v>1.6</v>
      </c>
    </row>
    <row r="127" spans="5:6" x14ac:dyDescent="0.25">
      <c r="E127">
        <v>126</v>
      </c>
      <c r="F127">
        <v>1.6</v>
      </c>
    </row>
    <row r="128" spans="5:6" x14ac:dyDescent="0.25">
      <c r="E128">
        <v>127</v>
      </c>
      <c r="F128">
        <v>1.6</v>
      </c>
    </row>
    <row r="129" spans="5:6" x14ac:dyDescent="0.25">
      <c r="E129">
        <v>128</v>
      </c>
      <c r="F129">
        <v>1.6</v>
      </c>
    </row>
    <row r="130" spans="5:6" x14ac:dyDescent="0.25">
      <c r="E130" t="s">
        <v>17</v>
      </c>
      <c r="F130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Fencers</vt:lpstr>
      <vt:lpstr>Ranking Values</vt:lpstr>
    </vt:vector>
  </TitlesOfParts>
  <Company>Southern Cross Austereo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Thomas</dc:creator>
  <cp:lastModifiedBy>Erwin</cp:lastModifiedBy>
  <dcterms:created xsi:type="dcterms:W3CDTF">2015-02-18T11:57:15Z</dcterms:created>
  <dcterms:modified xsi:type="dcterms:W3CDTF">2021-12-24T06:43:01Z</dcterms:modified>
</cp:coreProperties>
</file>