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ilsavani/Downloads/"/>
    </mc:Choice>
  </mc:AlternateContent>
  <xr:revisionPtr revIDLastSave="0" documentId="13_ncr:1_{3F4C0C07-E66B-BA42-8B39-9FC9F3548373}" xr6:coauthVersionLast="47" xr6:coauthVersionMax="47" xr10:uidLastSave="{00000000-0000-0000-0000-000000000000}"/>
  <bookViews>
    <workbookView xWindow="10820" yWindow="760" windowWidth="19420" windowHeight="17100" xr2:uid="{5ECF019B-D745-4453-A5C5-3DCD8AB4A758}"/>
  </bookViews>
  <sheets>
    <sheet name="WACC" sheetId="1" r:id="rId1"/>
    <sheet name="Beta" sheetId="3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J7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7" i="3"/>
  <c r="E28" i="1"/>
  <c r="J42" i="1" s="1"/>
  <c r="K44" i="1" s="1"/>
  <c r="K43" i="1"/>
  <c r="K42" i="1"/>
  <c r="J43" i="1"/>
  <c r="K29" i="1"/>
  <c r="K28" i="1"/>
  <c r="K37" i="1"/>
  <c r="K36" i="1"/>
  <c r="K35" i="1"/>
  <c r="K34" i="1"/>
  <c r="E39" i="1"/>
  <c r="D39" i="1"/>
  <c r="E37" i="1"/>
  <c r="D37" i="1"/>
  <c r="D36" i="1"/>
  <c r="D35" i="1"/>
  <c r="C37" i="1"/>
  <c r="J20" i="1"/>
  <c r="G20" i="1"/>
  <c r="J19" i="1"/>
  <c r="G19" i="1"/>
  <c r="I14" i="1"/>
  <c r="I15" i="1"/>
  <c r="I16" i="1"/>
  <c r="I17" i="1"/>
  <c r="I13" i="1"/>
  <c r="H14" i="1"/>
  <c r="K14" i="1" s="1"/>
  <c r="H15" i="1"/>
  <c r="K15" i="1" s="1"/>
  <c r="H16" i="1"/>
  <c r="K16" i="1" s="1"/>
  <c r="H17" i="1"/>
  <c r="K17" i="1" s="1"/>
  <c r="H13" i="1"/>
  <c r="M6" i="3" l="1"/>
  <c r="I20" i="1"/>
  <c r="H20" i="1"/>
  <c r="I19" i="1"/>
  <c r="K13" i="1"/>
  <c r="H19" i="1"/>
  <c r="K19" i="1" l="1"/>
  <c r="K20" i="1"/>
</calcChain>
</file>

<file path=xl/sharedStrings.xml><?xml version="1.0" encoding="utf-8"?>
<sst xmlns="http://schemas.openxmlformats.org/spreadsheetml/2006/main" count="97" uniqueCount="83">
  <si>
    <t>Weighted Average Cost of Capital</t>
  </si>
  <si>
    <t>Hind. Unilever</t>
  </si>
  <si>
    <t>India</t>
  </si>
  <si>
    <t>Nestle India</t>
  </si>
  <si>
    <t>Britannia Inds.</t>
  </si>
  <si>
    <t>Godrej Consumer</t>
  </si>
  <si>
    <t>Dabur India</t>
  </si>
  <si>
    <t>Name of the Comp</t>
  </si>
  <si>
    <t>Country</t>
  </si>
  <si>
    <t>Total Debt</t>
  </si>
  <si>
    <t>Total Equity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</si>
  <si>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</si>
  <si>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t>Debt /</t>
  </si>
  <si>
    <t>Equity</t>
  </si>
  <si>
    <t xml:space="preserve">Debt / </t>
  </si>
  <si>
    <t>Capital</t>
  </si>
  <si>
    <t>Levered</t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</si>
  <si>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</si>
  <si>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</si>
  <si>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t>Unlevered</t>
  </si>
  <si>
    <t>Average</t>
  </si>
  <si>
    <t>Median</t>
  </si>
  <si>
    <t>Cost of Debt</t>
  </si>
  <si>
    <t>Pre-Tax Cost of Debt</t>
  </si>
  <si>
    <t>Tax Rate</t>
  </si>
  <si>
    <t>Post Tax Cost of Debt</t>
  </si>
  <si>
    <t>Cost of Equity</t>
  </si>
  <si>
    <t>Risk Free Rate</t>
  </si>
  <si>
    <t>Equity Risk Premium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</si>
  <si>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</si>
  <si>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Capital Stucture</t>
  </si>
  <si>
    <t>Current</t>
  </si>
  <si>
    <t>Target</t>
  </si>
  <si>
    <t>market Capitalization</t>
  </si>
  <si>
    <t>Total Capital</t>
  </si>
  <si>
    <t>Levered Beta</t>
  </si>
  <si>
    <t>Comps median Unlevered Beta</t>
  </si>
  <si>
    <t>Target Debt / Equity</t>
  </si>
  <si>
    <t>Debt / Equity</t>
  </si>
  <si>
    <t>Debt</t>
  </si>
  <si>
    <t>Total Cost</t>
  </si>
  <si>
    <t>Total Weight</t>
  </si>
  <si>
    <t>Weighted Cost of Capital</t>
  </si>
  <si>
    <t>Notes:</t>
  </si>
  <si>
    <t>1. Tax Rate considered as Marginal Tax rate for the Country</t>
  </si>
  <si>
    <t>2. Levered beta is based on 5 years Monthly beta</t>
  </si>
  <si>
    <t>3. Unlevered beta  = levered Beta/(1+(1-Taxrate)*Debt/Equity)</t>
  </si>
  <si>
    <t>4. levered beta  = Unlevered Beta/(1+(1-Taxrate)*Debt/Equity)</t>
  </si>
  <si>
    <t>Regression</t>
  </si>
  <si>
    <t>Date</t>
  </si>
  <si>
    <t>Adj Close</t>
  </si>
  <si>
    <t>SP500</t>
  </si>
  <si>
    <t>NVDA</t>
  </si>
  <si>
    <t>return</t>
  </si>
  <si>
    <t>beta 1</t>
  </si>
  <si>
    <t>beta 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</si>
  <si>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</si>
  <si>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</si>
  <si>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</si>
  <si>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</si>
  <si>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</si>
  <si>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</si>
  <si>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</si>
  <si>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</si>
  <si>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</si>
  <si>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</si>
  <si>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</si>
  <si>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</si>
  <si>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</si>
  <si>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</si>
  <si>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</si>
  <si>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</si>
  <si>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</si>
  <si>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</si>
  <si>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</si>
  <si>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</si>
  <si>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</si>
  <si>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</si>
  <si>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</si>
  <si>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</si>
  <si>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</si>
  <si>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Market Beta</t>
  </si>
  <si>
    <t>Adjusted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</si>
</sst>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77" formatCode="0.00000"/>
  </numFmts>
  <fonts count="11" x14ac:knownFonts="1"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3333FF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164" fontId="2" fillId="0" borderId="0" xfId="0" applyNumberFormat="1" applyFont="1"/>
    <xf numFmtId="10" fontId="0" fillId="0" borderId="0" xfId="2" applyNumberFormat="1" applyFont="1"/>
    <xf numFmtId="10" fontId="2" fillId="0" borderId="0" xfId="2" applyNumberFormat="1" applyFont="1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3" xfId="2" applyNumberFormat="1" applyFont="1" applyBorder="1"/>
    <xf numFmtId="0" fontId="0" fillId="0" borderId="0" xfId="0" applyFill="1" applyBorder="1"/>
    <xf numFmtId="10" fontId="0" fillId="0" borderId="4" xfId="2" applyNumberFormat="1" applyFont="1" applyBorder="1"/>
    <xf numFmtId="0" fontId="0" fillId="0" borderId="4" xfId="0" applyBorder="1"/>
    <xf numFmtId="0" fontId="5" fillId="0" borderId="0" xfId="0" applyFont="1" applyBorder="1"/>
    <xf numFmtId="10" fontId="0" fillId="0" borderId="0" xfId="2" applyNumberFormat="1" applyFont="1" applyBorder="1"/>
    <xf numFmtId="10" fontId="2" fillId="0" borderId="0" xfId="0" applyNumberFormat="1" applyFont="1"/>
    <xf numFmtId="0" fontId="0" fillId="0" borderId="0" xfId="0" applyAlignment="1">
      <alignment horizontal="center"/>
    </xf>
    <xf numFmtId="43" fontId="2" fillId="0" borderId="0" xfId="1" applyFont="1"/>
    <xf numFmtId="10" fontId="0" fillId="4" borderId="0" xfId="2" applyNumberFormat="1" applyFont="1" applyFill="1" applyAlignment="1">
      <alignment horizontal="right"/>
    </xf>
    <xf numFmtId="2" fontId="0" fillId="4" borderId="0" xfId="2" applyNumberFormat="1" applyFont="1" applyFill="1" applyAlignment="1">
      <alignment horizontal="right"/>
    </xf>
    <xf numFmtId="10" fontId="0" fillId="0" borderId="1" xfId="2" applyNumberFormat="1" applyFont="1" applyBorder="1" applyAlignment="1">
      <alignment horizontal="right" vertical="top"/>
    </xf>
    <xf numFmtId="2" fontId="0" fillId="0" borderId="1" xfId="2" applyNumberFormat="1" applyFont="1" applyBorder="1" applyAlignment="1">
      <alignment horizontal="right" vertical="top"/>
    </xf>
    <xf numFmtId="10" fontId="0" fillId="0" borderId="2" xfId="0" applyNumberFormat="1" applyFont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2" fontId="0" fillId="0" borderId="2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0" fontId="0" fillId="4" borderId="4" xfId="0" applyNumberFormat="1" applyFill="1" applyBorder="1" applyAlignment="1">
      <alignment horizontal="right"/>
    </xf>
    <xf numFmtId="10" fontId="0" fillId="0" borderId="0" xfId="2" applyNumberFormat="1" applyFont="1" applyAlignment="1">
      <alignment horizontal="right"/>
    </xf>
    <xf numFmtId="43" fontId="0" fillId="0" borderId="4" xfId="1" applyFont="1" applyBorder="1" applyAlignment="1">
      <alignment horizontal="right"/>
    </xf>
    <xf numFmtId="10" fontId="0" fillId="0" borderId="4" xfId="2" applyNumberFormat="1" applyFon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165" fontId="0" fillId="4" borderId="0" xfId="0" applyNumberFormat="1" applyFill="1" applyAlignment="1">
      <alignment horizontal="right"/>
    </xf>
    <xf numFmtId="0" fontId="6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0" fillId="5" borderId="0" xfId="0" applyFill="1"/>
    <xf numFmtId="14" fontId="0" fillId="0" borderId="0" xfId="0" applyNumberFormat="1"/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 vertical="top"/>
    </xf>
    <xf numFmtId="2" fontId="0" fillId="0" borderId="0" xfId="0" quotePrefix="1" applyNumberFormat="1" applyAlignment="1">
      <alignment horizontal="right"/>
    </xf>
    <xf numFmtId="2" fontId="0" fillId="0" borderId="0" xfId="0" applyNumberFormat="1" applyAlignment="1">
      <alignment horizontal="center"/>
    </xf>
    <xf numFmtId="9" fontId="0" fillId="0" borderId="0" xfId="2" applyFont="1" applyAlignment="1">
      <alignment horizontal="right"/>
    </xf>
    <xf numFmtId="0" fontId="10" fillId="6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Continuous"/>
    </xf>
    <xf numFmtId="177" fontId="0" fillId="0" borderId="0" xfId="0" applyNumberFormat="1"/>
    <xf numFmtId="0" fontId="10" fillId="0" borderId="0" xfId="0" applyFont="1" applyFill="1" applyAlignment="1">
      <alignment horizontal="center"/>
    </xf>
    <xf numFmtId="2" fontId="0" fillId="0" borderId="0" xfId="2" applyNumberFormat="1" applyFont="1" applyAlignment="1">
      <alignment horizontal="right"/>
    </xf>
    <xf numFmtId="9" fontId="0" fillId="0" borderId="0" xfId="2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5">
    <dxf>
      <alignment horizontal="right" vertical="bottom" textRotation="0" wrapText="0" indent="0" justifyLastLine="0" shrinkToFit="0" readingOrder="0"/>
    </dxf>
    <dxf>
      <numFmt numFmtId="4" formatCode="#,##0.00"/>
      <alignment horizontal="right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9" formatCode="m/d/yy"/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1</xdr:col>
      <xdr:colOff>1368092</xdr:colOff>
      <xdr:row>3</xdr:row>
      <xdr:rowOff>168275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11D0C1-5A5C-E3E8-0B7E-225C22F708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19051" y="0"/>
          <a:ext cx="1474920" cy="7334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2FC332-F2E5-4647-815A-466BBEB50D03}" name="Table14" displayName="Table14" ref="F5:G109" totalsRowShown="0">
  <autoFilter ref="F5:G109" xr:uid="{EC2FC332-F2E5-4647-815A-466BBEB50D03}"/>
  <tableColumns count="2">
    <tableColumn id="2" xr3:uid="{CF7B6F5A-2C14-B249-9E05-1BF2C2779C0D}" name="Adj Close" dataDxfId="1"/>
    <tableColumn id="3" xr3:uid="{86599825-4C7A-154B-A8BD-9EE366D3E9D4}" name="return" dataDxfId="0" dataCellStyle="Percent">
      <calculatedColumnFormula>Table14[[#This Row],[Adj Close]]/F5-1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F667-16B7-564A-A04F-BBCCC9E25316}" name="Table4" displayName="Table4" ref="B5:D109" totalsRowShown="0">
  <autoFilter ref="B5:D109" xr:uid="{463BF667-16B7-564A-A04F-BBCCC9E25316}"/>
  <tableColumns count="3">
    <tableColumn id="1" xr3:uid="{3060B2D3-1C07-F84E-B08A-E6660E2451A7}" name="Date" dataDxfId="4"/>
    <tableColumn id="2" xr3:uid="{12559010-1102-1E4A-AC5F-03203DB7BD2E}" name="Adj Close" dataDxfId="3"/>
    <tableColumn id="3" xr3:uid="{FDA1D28D-43F6-624B-A6F0-9EC2F76C3291}" name="return" dataDxfId="2" dataCellStyle="Percent">
      <calculatedColumnFormula>(Table4[[#This Row],[Adj Close]]/C5)-1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5B7B-C668-4751-B269-60A6246385E1}">
  <sheetPr>
    <tabColor rgb="FF00B050"/>
  </sheetPr>
  <dimension ref="A1:L46"/>
  <sheetViews>
    <sheetView showGridLines="0" tabSelected="1" zoomScaleNormal="141" workbookViewId="0">
      <pane ySplit="4" topLeftCell="A5" activePane="bottomLeft" state="frozen"/>
      <selection pane="bottomLeft" activeCell="B49" sqref="B49"/>
    </sheetView>
  </sheetViews>
  <sheetFormatPr baseColWidth="10" defaultColWidth="8.83203125" defaultRowHeight="15" x14ac:dyDescent="0.2"/>
  <cols>
    <col min="1" max="1" width="1.83203125" customWidth="1"/>
    <col min="2" max="2" width="37" customWidth="1"/>
    <col min="3" max="3" width="12.83203125" customWidth="1"/>
    <col min="4" max="4" width="11" customWidth="1"/>
    <col min="5" max="5" width="10.1640625" bestFit="1" customWidth="1"/>
    <col min="6" max="6" width="11.5" bestFit="1" customWidth="1"/>
    <col min="7" max="7" width="11.6640625" bestFit="1" customWidth="1"/>
    <col min="8" max="8" width="10.1640625" customWidth="1"/>
    <col min="9" max="9" width="12" bestFit="1" customWidth="1"/>
    <col min="10" max="10" width="11.6640625" bestFit="1" customWidth="1"/>
    <col min="11" max="11" width="20.1640625" bestFit="1" customWidth="1"/>
    <col min="12" max="12" width="12.5" bestFit="1" customWidth="1"/>
    <col min="13" max="13" width="20.5" bestFit="1" customWidth="1"/>
    <col min="14" max="17" width="9.1640625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42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2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2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2"/>
    </row>
    <row r="5" spans="1:12" x14ac:dyDescent="0.2">
      <c r="L5" s="42"/>
    </row>
    <row r="6" spans="1:12" ht="19" x14ac:dyDescent="0.25">
      <c r="B6" s="2" t="s">
        <v>0</v>
      </c>
      <c r="C6" s="2"/>
      <c r="D6" s="3"/>
      <c r="E6" s="3"/>
      <c r="F6" s="3"/>
      <c r="G6" s="3"/>
      <c r="H6" s="3"/>
      <c r="I6" s="3"/>
      <c r="J6" s="3"/>
      <c r="K6" s="3"/>
      <c r="L6" s="42"/>
    </row>
    <row r="7" spans="1:12" x14ac:dyDescent="0.2">
      <c r="L7" s="42"/>
    </row>
    <row r="8" spans="1:12" x14ac:dyDescent="0.2">
      <c r="L8" s="42"/>
    </row>
    <row r="9" spans="1:12" x14ac:dyDescent="0.2">
      <c r="L9" s="42"/>
    </row>
    <row r="10" spans="1:12" x14ac:dyDescent="0.2">
      <c r="L10" s="42"/>
    </row>
    <row r="11" spans="1:12" x14ac:dyDescent="0.2">
      <c r="B11" s="8"/>
      <c r="C11" s="8"/>
      <c r="D11" s="8"/>
      <c r="E11" s="8"/>
      <c r="F11" s="8"/>
      <c r="G11" s="8"/>
      <c r="H11" s="8" t="s">
        <v>12</v>
      </c>
      <c r="I11" s="8" t="s">
        <v>14</v>
      </c>
      <c r="J11" s="8" t="s">
        <v>16</v>
      </c>
      <c r="K11" s="8" t="s">
        <v>19</v>
      </c>
      <c r="L11" s="42"/>
    </row>
    <row r="12" spans="1:12" ht="17" x14ac:dyDescent="0.2">
      <c r="B12" s="9" t="s">
        <v>7</v>
      </c>
      <c r="C12" s="9"/>
      <c r="D12" s="9" t="s">
        <v>8</v>
      </c>
      <c r="E12" s="9" t="s">
        <v>9</v>
      </c>
      <c r="F12" s="9" t="s">
        <v>10</v>
      </c>
      <c r="G12" s="9" t="s">
        <v>11</v>
      </c>
      <c r="H12" s="9" t="s">
        <v>13</v>
      </c>
      <c r="I12" s="9" t="s">
        <v>15</v>
      </c>
      <c r="J12" s="9" t="s">
        <v>18</v>
      </c>
      <c r="K12" s="9" t="s">
        <v>17</v>
      </c>
      <c r="L12" s="42"/>
    </row>
    <row r="13" spans="1:12" x14ac:dyDescent="0.2">
      <c r="B13" s="4" t="s">
        <v>1</v>
      </c>
      <c r="C13" s="4"/>
      <c r="D13" s="4" t="s">
        <v>2</v>
      </c>
      <c r="E13" s="5">
        <v>1139</v>
      </c>
      <c r="F13" s="5">
        <v>611503.89</v>
      </c>
      <c r="G13" s="7">
        <v>0.3</v>
      </c>
      <c r="H13" s="20">
        <f>E13/F13</f>
        <v>1.8626210211025803E-3</v>
      </c>
      <c r="I13" s="20">
        <f>E13/(E13+F13)</f>
        <v>1.8591581141176713E-3</v>
      </c>
      <c r="J13" s="4">
        <v>1</v>
      </c>
      <c r="K13" s="21">
        <f>1/(1+(1-G13)*H13)</f>
        <v>0.99869786305657837</v>
      </c>
    </row>
    <row r="14" spans="1:12" x14ac:dyDescent="0.2">
      <c r="B14" s="4" t="s">
        <v>3</v>
      </c>
      <c r="C14" s="4"/>
      <c r="D14" s="4" t="s">
        <v>2</v>
      </c>
      <c r="E14" s="5">
        <v>279.93</v>
      </c>
      <c r="F14" s="5">
        <v>182975.03</v>
      </c>
      <c r="G14" s="7">
        <v>0.3</v>
      </c>
      <c r="H14" s="20">
        <f t="shared" ref="H14:H17" si="0">E14/F14</f>
        <v>1.5298808804676792E-3</v>
      </c>
      <c r="I14" s="20">
        <f t="shared" ref="I14:I17" si="1">E14/(E14+F14)</f>
        <v>1.5275439202300446E-3</v>
      </c>
      <c r="J14" s="4">
        <v>1</v>
      </c>
      <c r="K14" s="21">
        <f t="shared" ref="K14:K17" si="2">1/(1+(1-G14)*H14)</f>
        <v>0.9989302290191916</v>
      </c>
    </row>
    <row r="15" spans="1:12" x14ac:dyDescent="0.2">
      <c r="B15" s="4" t="s">
        <v>4</v>
      </c>
      <c r="C15" s="4"/>
      <c r="D15" s="4" t="s">
        <v>2</v>
      </c>
      <c r="E15" s="5">
        <v>3037.7</v>
      </c>
      <c r="F15" s="5">
        <v>110689.96</v>
      </c>
      <c r="G15" s="7">
        <v>0.3</v>
      </c>
      <c r="H15" s="20">
        <f t="shared" si="0"/>
        <v>2.7443320062632597E-2</v>
      </c>
      <c r="I15" s="20">
        <f t="shared" si="1"/>
        <v>2.671030073071054E-2</v>
      </c>
      <c r="J15" s="4">
        <v>1</v>
      </c>
      <c r="K15" s="21">
        <f t="shared" si="2"/>
        <v>0.98115175681539069</v>
      </c>
    </row>
    <row r="16" spans="1:12" x14ac:dyDescent="0.2">
      <c r="B16" s="4" t="s">
        <v>5</v>
      </c>
      <c r="C16" s="4"/>
      <c r="D16" s="4" t="s">
        <v>2</v>
      </c>
      <c r="E16" s="5">
        <v>1164.46</v>
      </c>
      <c r="F16" s="5">
        <v>96256.38</v>
      </c>
      <c r="G16" s="7">
        <v>0.3</v>
      </c>
      <c r="H16" s="20">
        <f t="shared" si="0"/>
        <v>1.2097483823929386E-2</v>
      </c>
      <c r="I16" s="20">
        <f t="shared" si="1"/>
        <v>1.1952884003053145E-2</v>
      </c>
      <c r="J16" s="4">
        <v>1</v>
      </c>
      <c r="K16" s="21">
        <f t="shared" si="2"/>
        <v>0.99160287022240579</v>
      </c>
    </row>
    <row r="17" spans="2:11" x14ac:dyDescent="0.2">
      <c r="B17" s="4" t="s">
        <v>6</v>
      </c>
      <c r="C17" s="4"/>
      <c r="D17" s="4" t="s">
        <v>2</v>
      </c>
      <c r="E17" s="5">
        <v>1068.1099999999999</v>
      </c>
      <c r="F17" s="5">
        <v>94940.38</v>
      </c>
      <c r="G17" s="7">
        <v>0.3</v>
      </c>
      <c r="H17" s="20">
        <f t="shared" si="0"/>
        <v>1.1250323624152335E-2</v>
      </c>
      <c r="I17" s="20">
        <f t="shared" si="1"/>
        <v>1.1125161951823217E-2</v>
      </c>
      <c r="J17" s="4">
        <v>1</v>
      </c>
      <c r="K17" s="21">
        <f t="shared" si="2"/>
        <v>0.99218630805723229</v>
      </c>
    </row>
    <row r="19" spans="2:11" x14ac:dyDescent="0.2">
      <c r="F19" s="8" t="s">
        <v>20</v>
      </c>
      <c r="G19" s="22">
        <f>AVERAGE(G13:G17)</f>
        <v>0.3</v>
      </c>
      <c r="H19" s="22">
        <f t="shared" ref="H19:K19" si="3">AVERAGE(H13:H17)</f>
        <v>1.0836725882456915E-2</v>
      </c>
      <c r="I19" s="22">
        <f t="shared" si="3"/>
        <v>1.0635009743986925E-2</v>
      </c>
      <c r="J19" s="23">
        <f t="shared" si="3"/>
        <v>1</v>
      </c>
      <c r="K19" s="23">
        <f t="shared" si="3"/>
        <v>0.99251380543415968</v>
      </c>
    </row>
    <row r="20" spans="2:11" x14ac:dyDescent="0.2">
      <c r="F20" s="9" t="s">
        <v>21</v>
      </c>
      <c r="G20" s="24">
        <f>MEDIAN(G13:G17)</f>
        <v>0.3</v>
      </c>
      <c r="H20" s="25">
        <f t="shared" ref="H20:K20" si="4">MEDIAN(H13:H17)</f>
        <v>1.1250323624152335E-2</v>
      </c>
      <c r="I20" s="25">
        <f t="shared" si="4"/>
        <v>1.1125161951823217E-2</v>
      </c>
      <c r="J20" s="26">
        <f t="shared" si="4"/>
        <v>1</v>
      </c>
      <c r="K20" s="26">
        <f t="shared" si="4"/>
        <v>0.99218630805723229</v>
      </c>
    </row>
    <row r="24" spans="2:11" x14ac:dyDescent="0.2">
      <c r="B24" s="37" t="s">
        <v>22</v>
      </c>
      <c r="C24" s="9"/>
      <c r="D24" s="9"/>
      <c r="E24" s="9"/>
      <c r="G24" s="37" t="s">
        <v>26</v>
      </c>
      <c r="H24" s="9"/>
      <c r="I24" s="9"/>
      <c r="J24" s="9"/>
      <c r="K24" s="9"/>
    </row>
    <row r="26" spans="2:11" x14ac:dyDescent="0.2">
      <c r="B26" t="s">
        <v>23</v>
      </c>
      <c r="E26" s="6">
        <v>8.4000000000000005E-2</v>
      </c>
      <c r="G26" t="s">
        <v>27</v>
      </c>
      <c r="K26" s="17">
        <v>6.5000000000000002E-2</v>
      </c>
    </row>
    <row r="27" spans="2:11" x14ac:dyDescent="0.2">
      <c r="B27" s="10" t="s">
        <v>24</v>
      </c>
      <c r="C27" s="10"/>
      <c r="D27" s="10"/>
      <c r="E27" s="11">
        <v>0.3</v>
      </c>
      <c r="G27" t="s">
        <v>28</v>
      </c>
      <c r="K27" s="17">
        <v>0.08</v>
      </c>
    </row>
    <row r="28" spans="2:11" ht="17" x14ac:dyDescent="0.2">
      <c r="B28" s="12" t="s">
        <v>25</v>
      </c>
      <c r="C28" s="12"/>
      <c r="E28" s="13">
        <f>E26*(1-E27)</f>
        <v>5.8799999999999998E-2</v>
      </c>
      <c r="G28" t="s">
        <v>29</v>
      </c>
      <c r="K28" s="27">
        <f>K37</f>
        <v>0.67649066458447649</v>
      </c>
    </row>
    <row r="29" spans="2:11" x14ac:dyDescent="0.2">
      <c r="G29" s="14" t="s">
        <v>26</v>
      </c>
      <c r="H29" s="14"/>
      <c r="I29" s="14"/>
      <c r="J29" s="14"/>
      <c r="K29" s="28">
        <f>K26+K27*K28</f>
        <v>0.11911925316675812</v>
      </c>
    </row>
    <row r="32" spans="2:11" x14ac:dyDescent="0.2">
      <c r="B32" s="37" t="s">
        <v>30</v>
      </c>
      <c r="C32" s="9"/>
      <c r="D32" s="9"/>
      <c r="E32" s="9"/>
      <c r="G32" s="37" t="s">
        <v>35</v>
      </c>
      <c r="H32" s="9"/>
      <c r="I32" s="9"/>
      <c r="J32" s="9"/>
      <c r="K32" s="9"/>
    </row>
    <row r="34" spans="2:11" x14ac:dyDescent="0.2">
      <c r="B34" s="15"/>
      <c r="C34" s="15"/>
      <c r="D34" s="38" t="s">
        <v>31</v>
      </c>
      <c r="E34" s="39" t="s">
        <v>32</v>
      </c>
      <c r="G34" t="s">
        <v>36</v>
      </c>
      <c r="K34" s="27">
        <f>K20</f>
        <v>0.99218630805723229</v>
      </c>
    </row>
    <row r="35" spans="2:11" x14ac:dyDescent="0.2">
      <c r="B35" t="s">
        <v>9</v>
      </c>
      <c r="C35" s="19">
        <v>15000</v>
      </c>
      <c r="D35" s="29">
        <f>C35/$C$37</f>
        <v>0.33333333333333331</v>
      </c>
      <c r="E35" s="13">
        <v>0.4</v>
      </c>
      <c r="G35" t="s">
        <v>37</v>
      </c>
      <c r="K35" s="33">
        <f>E39</f>
        <v>0.66666666666666674</v>
      </c>
    </row>
    <row r="36" spans="2:11" x14ac:dyDescent="0.2">
      <c r="B36" t="s">
        <v>33</v>
      </c>
      <c r="C36" s="19">
        <v>30000</v>
      </c>
      <c r="D36" s="29">
        <f>C36/$C$37</f>
        <v>0.66666666666666663</v>
      </c>
      <c r="E36" s="16">
        <v>0.6</v>
      </c>
      <c r="G36" t="s">
        <v>24</v>
      </c>
      <c r="K36" s="34">
        <f>E27</f>
        <v>0.3</v>
      </c>
    </row>
    <row r="37" spans="2:11" x14ac:dyDescent="0.2">
      <c r="B37" s="14" t="s">
        <v>34</v>
      </c>
      <c r="C37" s="30">
        <f>SUM(C35:C36)</f>
        <v>45000</v>
      </c>
      <c r="D37" s="31">
        <f>C37/$C$37</f>
        <v>1</v>
      </c>
      <c r="E37" s="32">
        <f>SUM(E35:E36)</f>
        <v>1</v>
      </c>
      <c r="G37" s="14" t="s">
        <v>35</v>
      </c>
      <c r="H37" s="14"/>
      <c r="I37" s="14"/>
      <c r="J37" s="14"/>
      <c r="K37" s="35">
        <f>K34/(1+(1-K36)*K35)</f>
        <v>0.67649066458447649</v>
      </c>
    </row>
    <row r="39" spans="2:11" x14ac:dyDescent="0.2">
      <c r="B39" t="s">
        <v>38</v>
      </c>
      <c r="D39" s="36">
        <f>D35/D36</f>
        <v>0.5</v>
      </c>
      <c r="E39" s="36">
        <f>E35/E36</f>
        <v>0.66666666666666674</v>
      </c>
      <c r="G39" s="37" t="s">
        <v>0</v>
      </c>
      <c r="H39" s="9"/>
      <c r="I39" s="9"/>
      <c r="J39" s="9"/>
      <c r="K39" s="9"/>
    </row>
    <row r="41" spans="2:11" x14ac:dyDescent="0.2">
      <c r="J41" s="40" t="s">
        <v>40</v>
      </c>
      <c r="K41" s="40" t="s">
        <v>41</v>
      </c>
    </row>
    <row r="42" spans="2:11" x14ac:dyDescent="0.2">
      <c r="B42" s="41" t="s">
        <v>43</v>
      </c>
      <c r="G42" t="s">
        <v>39</v>
      </c>
      <c r="J42" s="34">
        <f>E28</f>
        <v>5.8799999999999998E-2</v>
      </c>
      <c r="K42" s="34">
        <f>E35</f>
        <v>0.4</v>
      </c>
    </row>
    <row r="43" spans="2:11" x14ac:dyDescent="0.2">
      <c r="B43" s="41" t="s">
        <v>44</v>
      </c>
      <c r="G43" t="s">
        <v>13</v>
      </c>
      <c r="J43" s="34">
        <f>K29</f>
        <v>0.11911925316675812</v>
      </c>
      <c r="K43" s="34">
        <f>E36</f>
        <v>0.6</v>
      </c>
    </row>
    <row r="44" spans="2:11" x14ac:dyDescent="0.2">
      <c r="B44" s="41" t="s">
        <v>45</v>
      </c>
      <c r="G44" s="14" t="s">
        <v>42</v>
      </c>
      <c r="H44" s="14"/>
      <c r="I44" s="14"/>
      <c r="J44" s="14"/>
      <c r="K44" s="31">
        <f>SUMPRODUCT(J42:J43,K42:K43)</f>
        <v>9.4991551900054871E-2</v>
      </c>
    </row>
    <row r="45" spans="2:11" x14ac:dyDescent="0.2">
      <c r="B45" s="41" t="s">
        <v>46</v>
      </c>
    </row>
    <row r="46" spans="2:11" x14ac:dyDescent="0.2">
      <c r="B46" s="41" t="s">
        <v>47</v>
      </c>
    </row>
  </sheetData>
  <pageMargins left="0.7" right="0.7" top="0.75" bottom="0.75" header="0.3" footer="0.3"/>
  <pageSetup orientation="portrait" r:id="rId1"/>
  <customProperties>
    <customPr name="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3FCD-42AB-4F7B-8289-06F05E322B16}">
  <sheetPr>
    <tabColor rgb="FF92D050"/>
  </sheetPr>
  <dimension ref="B2:T109"/>
  <sheetViews>
    <sheetView workbookViewId="0">
      <selection activeCell="I16" sqref="I16"/>
    </sheetView>
  </sheetViews>
  <sheetFormatPr baseColWidth="10" defaultColWidth="8.83203125" defaultRowHeight="15" x14ac:dyDescent="0.2"/>
  <cols>
    <col min="2" max="2" width="13" customWidth="1"/>
    <col min="3" max="3" width="23" style="27" customWidth="1"/>
    <col min="4" max="4" width="11.6640625" style="27" customWidth="1"/>
    <col min="5" max="5" width="6.6640625" bestFit="1" customWidth="1"/>
    <col min="6" max="6" width="14.1640625" style="44" customWidth="1"/>
    <col min="8" max="8" width="4.5" customWidth="1"/>
    <col min="9" max="9" width="12.83203125" customWidth="1"/>
    <col min="12" max="12" width="17.5" customWidth="1"/>
  </cols>
  <sheetData>
    <row r="2" spans="2:13" x14ac:dyDescent="0.2">
      <c r="E2" s="5"/>
      <c r="F2" s="45"/>
    </row>
    <row r="3" spans="2:13" x14ac:dyDescent="0.2">
      <c r="B3" s="49" t="s">
        <v>51</v>
      </c>
      <c r="C3" s="49"/>
      <c r="D3" s="18"/>
      <c r="E3" s="5"/>
      <c r="F3" s="49" t="s">
        <v>52</v>
      </c>
      <c r="G3" s="49"/>
      <c r="H3" s="56"/>
      <c r="I3" s="56"/>
      <c r="J3" s="56"/>
    </row>
    <row r="4" spans="2:13" x14ac:dyDescent="0.2">
      <c r="E4" s="5"/>
      <c r="F4" s="45"/>
    </row>
    <row r="5" spans="2:13" x14ac:dyDescent="0.2">
      <c r="B5" t="s">
        <v>49</v>
      </c>
      <c r="C5" s="47" t="s">
        <v>50</v>
      </c>
      <c r="D5" s="47" t="s">
        <v>53</v>
      </c>
      <c r="E5" s="5"/>
      <c r="F5" s="50" t="s">
        <v>50</v>
      </c>
      <c r="G5" s="18" t="s">
        <v>53</v>
      </c>
      <c r="H5" s="18"/>
      <c r="I5" s="49" t="s">
        <v>80</v>
      </c>
      <c r="J5" s="49"/>
    </row>
    <row r="6" spans="2:13" x14ac:dyDescent="0.2">
      <c r="B6" s="43">
        <v>44562</v>
      </c>
      <c r="C6" s="27">
        <v>4677.02978515625</v>
      </c>
      <c r="D6" s="48">
        <v>0</v>
      </c>
      <c r="E6" s="5"/>
      <c r="F6" s="44">
        <v>272.08197000000001</v>
      </c>
      <c r="G6" s="48">
        <v>0</v>
      </c>
      <c r="H6" s="48"/>
      <c r="I6" s="48"/>
      <c r="J6" s="48"/>
      <c r="L6" t="s">
        <v>54</v>
      </c>
      <c r="M6">
        <f>SLOPE(Table14[return],Table4[return])</f>
        <v>1.9311936460539796</v>
      </c>
    </row>
    <row r="7" spans="2:13" x14ac:dyDescent="0.2">
      <c r="B7" s="43">
        <v>44569</v>
      </c>
      <c r="C7" s="27">
        <v>4662.85009765625</v>
      </c>
      <c r="D7" s="48">
        <f>Table4[[#This Row],[Adj Close]]/C6-1</f>
        <v>-3.031771904682512E-3</v>
      </c>
      <c r="F7" s="44">
        <v>269.036316</v>
      </c>
      <c r="G7" s="48">
        <f>Table14[[#This Row],[Adj Close]]/F6-1</f>
        <v>-1.1193883960778472E-2</v>
      </c>
      <c r="H7" s="48"/>
      <c r="I7" s="58" t="s">
        <v>35</v>
      </c>
      <c r="J7" s="57">
        <f>M6</f>
        <v>1.9311936460539796</v>
      </c>
    </row>
    <row r="8" spans="2:13" x14ac:dyDescent="0.2">
      <c r="B8" s="43">
        <v>44576</v>
      </c>
      <c r="C8" s="27">
        <v>4397.93994140625</v>
      </c>
      <c r="D8" s="48">
        <f>Table4[[#This Row],[Adj Close]]/C7-1</f>
        <v>-5.6812925721793084E-2</v>
      </c>
      <c r="F8" s="44">
        <v>233.40711999999999</v>
      </c>
      <c r="G8" s="48">
        <f>Table14[[#This Row],[Adj Close]]/F7-1</f>
        <v>-0.13243266384899499</v>
      </c>
      <c r="H8" s="48"/>
      <c r="I8" s="58"/>
      <c r="J8" s="48"/>
      <c r="M8" s="55"/>
    </row>
    <row r="9" spans="2:13" x14ac:dyDescent="0.2">
      <c r="B9" s="43">
        <v>44583</v>
      </c>
      <c r="C9" s="27">
        <v>4431.85009765625</v>
      </c>
      <c r="D9" s="48">
        <f>Table4[[#This Row],[Adj Close]]/C8-1</f>
        <v>7.7104636947717964E-3</v>
      </c>
      <c r="F9" s="44">
        <v>228.074692</v>
      </c>
      <c r="G9" s="48">
        <f>Table14[[#This Row],[Adj Close]]/F8-1</f>
        <v>-2.2846038287092529E-2</v>
      </c>
      <c r="H9" s="48"/>
      <c r="I9" s="58" t="s">
        <v>81</v>
      </c>
      <c r="J9" s="57">
        <v>1</v>
      </c>
    </row>
    <row r="10" spans="2:13" x14ac:dyDescent="0.2">
      <c r="B10" s="43">
        <v>44590</v>
      </c>
      <c r="C10" s="27">
        <v>4500.52978515625</v>
      </c>
      <c r="D10" s="48">
        <f>Table4[[#This Row],[Adj Close]]/C9-1</f>
        <v>1.5496843527338822E-2</v>
      </c>
      <c r="F10" s="44">
        <v>242.843658</v>
      </c>
      <c r="G10" s="48">
        <f>Table14[[#This Row],[Adj Close]]/F9-1</f>
        <v>6.4754953171218155E-2</v>
      </c>
      <c r="H10" s="48"/>
      <c r="I10" s="58"/>
      <c r="J10" s="48"/>
      <c r="L10" t="s">
        <v>55</v>
      </c>
    </row>
    <row r="11" spans="2:13" x14ac:dyDescent="0.2">
      <c r="B11" s="43">
        <v>44597</v>
      </c>
      <c r="C11" s="27">
        <v>4418.64013671875</v>
      </c>
      <c r="D11" s="48">
        <f>Table4[[#This Row],[Adj Close]]/C10-1</f>
        <v>-1.8195557489162795E-2</v>
      </c>
      <c r="F11" s="44">
        <v>239.14892599999999</v>
      </c>
      <c r="G11" s="48">
        <f>Table14[[#This Row],[Adj Close]]/F10-1</f>
        <v>-1.5214447148543697E-2</v>
      </c>
      <c r="H11" s="48"/>
      <c r="I11" s="58"/>
      <c r="J11" s="48"/>
    </row>
    <row r="12" spans="2:13" x14ac:dyDescent="0.2">
      <c r="B12" s="43">
        <v>44604</v>
      </c>
      <c r="C12" s="27">
        <v>4348.8701171875</v>
      </c>
      <c r="D12" s="48">
        <f>Table4[[#This Row],[Adj Close]]/C11-1</f>
        <v>-1.5789930243801376E-2</v>
      </c>
      <c r="F12" s="44">
        <v>236.083282</v>
      </c>
      <c r="G12" s="48">
        <f>Table14[[#This Row],[Adj Close]]/F11-1</f>
        <v>-1.2818974566500829E-2</v>
      </c>
      <c r="H12" s="48"/>
      <c r="I12" s="58" t="s">
        <v>82</v>
      </c>
      <c r="J12" s="57">
        <f>J7*0.75 + J9*0.25</f>
        <v>1.6983952345404847</v>
      </c>
      <c r="L12" t="s">
        <v>56</v>
      </c>
    </row>
    <row r="13" spans="2:13" ht="16" thickBot="1" x14ac:dyDescent="0.25">
      <c r="B13" s="43">
        <v>44611</v>
      </c>
      <c r="C13" s="27">
        <v>4384.64990234375</v>
      </c>
      <c r="D13" s="48">
        <f>Table4[[#This Row],[Adj Close]]/C12-1</f>
        <v>8.2273749714534272E-3</v>
      </c>
      <c r="F13" s="44">
        <v>241.225967</v>
      </c>
      <c r="G13" s="48">
        <f>Table14[[#This Row],[Adj Close]]/F12-1</f>
        <v>2.178335101254647E-2</v>
      </c>
      <c r="H13" s="48"/>
      <c r="I13" s="48"/>
      <c r="J13" s="48"/>
    </row>
    <row r="14" spans="2:13" x14ac:dyDescent="0.2">
      <c r="B14" s="43">
        <v>44618</v>
      </c>
      <c r="C14" s="27">
        <v>4328.8701171875</v>
      </c>
      <c r="D14" s="48">
        <f>Table4[[#This Row],[Adj Close]]/C13-1</f>
        <v>-1.2721605236129307E-2</v>
      </c>
      <c r="F14" s="44">
        <v>229.033356</v>
      </c>
      <c r="G14" s="48">
        <f>Table14[[#This Row],[Adj Close]]/F13-1</f>
        <v>-5.054435536784474E-2</v>
      </c>
      <c r="H14" s="48"/>
      <c r="I14" s="48"/>
      <c r="J14" s="48"/>
      <c r="L14" s="54" t="s">
        <v>57</v>
      </c>
      <c r="M14" s="54"/>
    </row>
    <row r="15" spans="2:13" x14ac:dyDescent="0.2">
      <c r="B15" s="43">
        <v>44625</v>
      </c>
      <c r="C15" s="27">
        <v>4204.31005859375</v>
      </c>
      <c r="D15" s="48">
        <f>Table4[[#This Row],[Adj Close]]/C14-1</f>
        <v>-2.8774265621690165E-2</v>
      </c>
      <c r="F15" s="44">
        <v>220.72287</v>
      </c>
      <c r="G15" s="48">
        <f>Table14[[#This Row],[Adj Close]]/F14-1</f>
        <v>-3.6285046620021522E-2</v>
      </c>
      <c r="H15" s="48"/>
      <c r="I15" s="48"/>
      <c r="J15" s="48"/>
      <c r="L15" s="51" t="s">
        <v>58</v>
      </c>
      <c r="M15" s="51">
        <v>0.71000794213208762</v>
      </c>
    </row>
    <row r="16" spans="2:13" x14ac:dyDescent="0.2">
      <c r="B16" s="43">
        <v>44632</v>
      </c>
      <c r="C16" s="27">
        <v>4463.1201171875</v>
      </c>
      <c r="D16" s="48">
        <f>Table4[[#This Row],[Adj Close]]/C15-1</f>
        <v>6.155827115194179E-2</v>
      </c>
      <c r="F16" s="44">
        <v>264.19827299999997</v>
      </c>
      <c r="G16" s="48">
        <f>Table14[[#This Row],[Adj Close]]/F15-1</f>
        <v>0.19696827519504412</v>
      </c>
      <c r="H16" s="48"/>
      <c r="I16" s="48"/>
      <c r="J16" s="48"/>
      <c r="L16" s="51" t="s">
        <v>59</v>
      </c>
      <c r="M16" s="51">
        <v>0.50411127789064181</v>
      </c>
    </row>
    <row r="17" spans="2:20" x14ac:dyDescent="0.2">
      <c r="B17" s="43">
        <v>44639</v>
      </c>
      <c r="C17" s="27">
        <v>4543.06005859375</v>
      </c>
      <c r="D17" s="48">
        <f>Table4[[#This Row],[Adj Close]]/C16-1</f>
        <v>1.791122338348039E-2</v>
      </c>
      <c r="F17" s="44">
        <v>276.57275399999997</v>
      </c>
      <c r="G17" s="48">
        <f>Table14[[#This Row],[Adj Close]]/F16-1</f>
        <v>4.6837857263359206E-2</v>
      </c>
      <c r="H17" s="48"/>
      <c r="I17" s="48"/>
      <c r="J17" s="48"/>
      <c r="L17" s="51" t="s">
        <v>60</v>
      </c>
      <c r="M17" s="51">
        <v>0.49924962375231474</v>
      </c>
    </row>
    <row r="18" spans="2:20" x14ac:dyDescent="0.2">
      <c r="B18" s="43">
        <v>44646</v>
      </c>
      <c r="C18" s="27">
        <v>4545.85986328125</v>
      </c>
      <c r="D18" s="48">
        <f>Table4[[#This Row],[Adj Close]]/C17-1</f>
        <v>6.1628168049510101E-4</v>
      </c>
      <c r="F18" s="44">
        <v>266.78500400000001</v>
      </c>
      <c r="G18" s="48">
        <f>Table14[[#This Row],[Adj Close]]/F17-1</f>
        <v>-3.5389422343460319E-2</v>
      </c>
      <c r="H18" s="48"/>
      <c r="I18" s="48"/>
      <c r="J18" s="48"/>
      <c r="L18" s="51" t="s">
        <v>61</v>
      </c>
      <c r="M18" s="51">
        <v>5.0666404162953767E-2</v>
      </c>
    </row>
    <row r="19" spans="2:20" ht="16" thickBot="1" x14ac:dyDescent="0.25">
      <c r="B19" s="43">
        <v>44653</v>
      </c>
      <c r="C19" s="27">
        <v>4488.27978515625</v>
      </c>
      <c r="D19" s="48">
        <f>Table4[[#This Row],[Adj Close]]/C18-1</f>
        <v>-1.2666487717779784E-2</v>
      </c>
      <c r="F19" s="44">
        <v>230.90007</v>
      </c>
      <c r="G19" s="48">
        <f>Table14[[#This Row],[Adj Close]]/F18-1</f>
        <v>-0.13450881219695543</v>
      </c>
      <c r="H19" s="48"/>
      <c r="I19" s="48"/>
      <c r="J19" s="48"/>
      <c r="L19" s="52" t="s">
        <v>62</v>
      </c>
      <c r="M19" s="52">
        <v>104</v>
      </c>
    </row>
    <row r="20" spans="2:20" x14ac:dyDescent="0.2">
      <c r="B20" s="43">
        <v>44660</v>
      </c>
      <c r="C20" s="27">
        <v>4392.58984375</v>
      </c>
      <c r="D20" s="48">
        <f>Table4[[#This Row],[Adj Close]]/C19-1</f>
        <v>-2.1319959090500107E-2</v>
      </c>
      <c r="F20" s="44">
        <v>212.31343100000001</v>
      </c>
      <c r="G20" s="48">
        <f>Table14[[#This Row],[Adj Close]]/F19-1</f>
        <v>-8.0496463253562411E-2</v>
      </c>
      <c r="H20" s="48"/>
      <c r="I20" s="48"/>
      <c r="J20" s="48"/>
    </row>
    <row r="21" spans="2:20" ht="16" thickBot="1" x14ac:dyDescent="0.25">
      <c r="B21" s="43">
        <v>44667</v>
      </c>
      <c r="C21" s="27">
        <v>4271.77978515625</v>
      </c>
      <c r="D21" s="48">
        <f>Table4[[#This Row],[Adj Close]]/C20-1</f>
        <v>-2.7503150280612898E-2</v>
      </c>
      <c r="F21" s="44">
        <v>194.90527299999999</v>
      </c>
      <c r="G21" s="48">
        <f>Table14[[#This Row],[Adj Close]]/F20-1</f>
        <v>-8.1992730831993432E-2</v>
      </c>
      <c r="H21" s="48"/>
      <c r="I21" s="48"/>
      <c r="J21" s="48"/>
      <c r="L21" t="s">
        <v>63</v>
      </c>
    </row>
    <row r="22" spans="2:20" x14ac:dyDescent="0.2">
      <c r="B22" s="43">
        <v>44674</v>
      </c>
      <c r="C22" s="27">
        <v>4131.93017578125</v>
      </c>
      <c r="D22" s="48">
        <f>Table4[[#This Row],[Adj Close]]/C21-1</f>
        <v>-3.2738019375660454E-2</v>
      </c>
      <c r="F22" s="44">
        <v>185.23741100000001</v>
      </c>
      <c r="G22" s="48">
        <f>Table14[[#This Row],[Adj Close]]/F21-1</f>
        <v>-4.9602875546625125E-2</v>
      </c>
      <c r="H22" s="48"/>
      <c r="I22" s="48"/>
      <c r="J22" s="48"/>
      <c r="L22" s="53"/>
      <c r="M22" s="53" t="s">
        <v>67</v>
      </c>
      <c r="N22" s="53" t="s">
        <v>68</v>
      </c>
      <c r="O22" s="53" t="s">
        <v>69</v>
      </c>
      <c r="P22" s="53" t="s">
        <v>70</v>
      </c>
      <c r="Q22" s="53" t="s">
        <v>71</v>
      </c>
    </row>
    <row r="23" spans="2:20" x14ac:dyDescent="0.2">
      <c r="B23" s="43">
        <v>44681</v>
      </c>
      <c r="C23" s="27">
        <v>4123.33984375</v>
      </c>
      <c r="D23" s="48">
        <f>Table4[[#This Row],[Adj Close]]/C22-1</f>
        <v>-2.0790119062517043E-3</v>
      </c>
      <c r="F23" s="44">
        <v>186.515793</v>
      </c>
      <c r="G23" s="48">
        <f>Table14[[#This Row],[Adj Close]]/F22-1</f>
        <v>6.9013164948628081E-3</v>
      </c>
      <c r="H23" s="48"/>
      <c r="I23" s="48"/>
      <c r="J23" s="48"/>
      <c r="L23" s="51" t="s">
        <v>48</v>
      </c>
      <c r="M23" s="51">
        <v>1</v>
      </c>
      <c r="N23" s="51">
        <v>0.26618435132859558</v>
      </c>
      <c r="O23" s="51">
        <v>0.26618435132859558</v>
      </c>
      <c r="P23" s="51">
        <v>103.691308255859</v>
      </c>
      <c r="Q23" s="51">
        <v>3.2054667680212459E-17</v>
      </c>
    </row>
    <row r="24" spans="2:20" x14ac:dyDescent="0.2">
      <c r="B24" s="43">
        <v>44688</v>
      </c>
      <c r="C24" s="46">
        <v>4023.88989257812</v>
      </c>
      <c r="D24" s="48">
        <f>Table4[[#This Row],[Adj Close]]/C23-1</f>
        <v>-2.4118785969733381E-2</v>
      </c>
      <c r="F24" s="44">
        <v>176.83796699999999</v>
      </c>
      <c r="G24" s="48">
        <f>Table14[[#This Row],[Adj Close]]/F23-1</f>
        <v>-5.1887434540194732E-2</v>
      </c>
      <c r="H24" s="48"/>
      <c r="I24" s="48"/>
      <c r="J24" s="48"/>
      <c r="L24" s="51" t="s">
        <v>64</v>
      </c>
      <c r="M24" s="51">
        <v>102</v>
      </c>
      <c r="N24" s="51">
        <v>0.26184262010198539</v>
      </c>
      <c r="O24" s="51">
        <v>2.5670845108037785E-3</v>
      </c>
      <c r="P24" s="51"/>
      <c r="Q24" s="51"/>
    </row>
    <row r="25" spans="2:20" ht="16" thickBot="1" x14ac:dyDescent="0.25">
      <c r="B25" s="43">
        <v>44695</v>
      </c>
      <c r="C25" s="46">
        <v>3901.36010742187</v>
      </c>
      <c r="D25" s="48">
        <f>Table4[[#This Row],[Adj Close]]/C24-1</f>
        <v>-3.045058101173459E-2</v>
      </c>
      <c r="F25" s="44">
        <v>166.73066700000001</v>
      </c>
      <c r="G25" s="48">
        <f>Table14[[#This Row],[Adj Close]]/F24-1</f>
        <v>-5.7155712494704192E-2</v>
      </c>
      <c r="H25" s="48"/>
      <c r="I25" s="48"/>
      <c r="J25" s="48"/>
      <c r="L25" s="52" t="s">
        <v>65</v>
      </c>
      <c r="M25" s="52">
        <v>103</v>
      </c>
      <c r="N25" s="52">
        <v>0.52802697143058097</v>
      </c>
      <c r="O25" s="52"/>
      <c r="P25" s="52"/>
      <c r="Q25" s="52"/>
    </row>
    <row r="26" spans="2:20" ht="16" thickBot="1" x14ac:dyDescent="0.25">
      <c r="B26" s="43">
        <v>44702</v>
      </c>
      <c r="C26" s="27">
        <v>4158.240234375</v>
      </c>
      <c r="D26" s="48">
        <f>Table4[[#This Row],[Adj Close]]/C25-1</f>
        <v>6.5843736512414264E-2</v>
      </c>
      <c r="F26" s="44">
        <v>187.87411499999999</v>
      </c>
      <c r="G26" s="48">
        <f>Table14[[#This Row],[Adj Close]]/F25-1</f>
        <v>0.1268119919414703</v>
      </c>
      <c r="H26" s="48"/>
      <c r="I26" s="48"/>
      <c r="J26" s="48"/>
    </row>
    <row r="27" spans="2:20" x14ac:dyDescent="0.2">
      <c r="B27" s="43">
        <v>44709</v>
      </c>
      <c r="C27" s="27">
        <v>4108.5400390625</v>
      </c>
      <c r="D27" s="48">
        <f>Table4[[#This Row],[Adj Close]]/C26-1</f>
        <v>-1.1952218369117418E-2</v>
      </c>
      <c r="F27" s="44">
        <v>186.96525600000001</v>
      </c>
      <c r="G27" s="48">
        <f>Table14[[#This Row],[Adj Close]]/F26-1</f>
        <v>-4.8375956421670141E-3</v>
      </c>
      <c r="H27" s="48"/>
      <c r="I27" s="48"/>
      <c r="J27" s="48"/>
      <c r="L27" s="53"/>
      <c r="M27" s="53" t="s">
        <v>72</v>
      </c>
      <c r="N27" s="53" t="s">
        <v>61</v>
      </c>
      <c r="O27" s="53" t="s">
        <v>73</v>
      </c>
      <c r="P27" s="53" t="s">
        <v>74</v>
      </c>
      <c r="Q27" s="53" t="s">
        <v>75</v>
      </c>
      <c r="R27" s="53" t="s">
        <v>76</v>
      </c>
      <c r="S27" s="53" t="s">
        <v>77</v>
      </c>
      <c r="T27" s="53" t="s">
        <v>78</v>
      </c>
    </row>
    <row r="28" spans="2:20" x14ac:dyDescent="0.2">
      <c r="B28" s="43">
        <v>44716</v>
      </c>
      <c r="C28" s="46">
        <v>3900.86010742187</v>
      </c>
      <c r="D28" s="48">
        <f>Table4[[#This Row],[Adj Close]]/C27-1</f>
        <v>-5.0548352861621182E-2</v>
      </c>
      <c r="F28" s="44">
        <v>169.52716100000001</v>
      </c>
      <c r="G28" s="48">
        <f>Table14[[#This Row],[Adj Close]]/F27-1</f>
        <v>-9.3269174033062119E-2</v>
      </c>
      <c r="H28" s="48"/>
      <c r="I28" s="48"/>
      <c r="J28" s="48"/>
      <c r="L28" s="51" t="s">
        <v>66</v>
      </c>
      <c r="M28" s="51">
        <v>7.2400940880493082E-3</v>
      </c>
      <c r="N28" s="51">
        <v>4.9692703379100285E-3</v>
      </c>
      <c r="O28" s="51">
        <v>1.4569732769045407</v>
      </c>
      <c r="P28" s="51">
        <v>0.14819543726388709</v>
      </c>
      <c r="Q28" s="51">
        <v>-2.6164300657123994E-3</v>
      </c>
      <c r="R28" s="51">
        <v>1.7096618241811017E-2</v>
      </c>
      <c r="S28" s="51">
        <v>-2.6164300657123994E-3</v>
      </c>
      <c r="T28" s="51">
        <v>1.7096618241811017E-2</v>
      </c>
    </row>
    <row r="29" spans="2:20" ht="16" thickBot="1" x14ac:dyDescent="0.25">
      <c r="B29" s="43">
        <v>44723</v>
      </c>
      <c r="C29" s="46">
        <v>3674.84008789062</v>
      </c>
      <c r="D29" s="48">
        <f>Table4[[#This Row],[Adj Close]]/C28-1</f>
        <v>-5.794107281653571E-2</v>
      </c>
      <c r="F29" s="44">
        <v>158.63441499999999</v>
      </c>
      <c r="G29" s="48">
        <f>Table14[[#This Row],[Adj Close]]/F28-1</f>
        <v>-6.4253692067668289E-2</v>
      </c>
      <c r="H29" s="48"/>
      <c r="I29" s="48"/>
      <c r="J29" s="48"/>
      <c r="L29" s="52" t="s">
        <v>79</v>
      </c>
      <c r="M29" s="52">
        <v>1.931193646053982</v>
      </c>
      <c r="N29" s="52">
        <v>0.18965078596955195</v>
      </c>
      <c r="O29" s="52">
        <v>10.18289292175162</v>
      </c>
      <c r="P29" s="52">
        <v>3.2054667680210623E-17</v>
      </c>
      <c r="Q29" s="52">
        <v>1.555022211300652</v>
      </c>
      <c r="R29" s="52">
        <v>2.3073650808073123</v>
      </c>
      <c r="S29" s="52">
        <v>1.555022211300652</v>
      </c>
      <c r="T29" s="52">
        <v>2.3073650808073123</v>
      </c>
    </row>
    <row r="30" spans="2:20" x14ac:dyDescent="0.2">
      <c r="B30" s="43">
        <v>44730</v>
      </c>
      <c r="C30" s="46">
        <v>3911.73999023437</v>
      </c>
      <c r="D30" s="48">
        <f>Table4[[#This Row],[Adj Close]]/C29-1</f>
        <v>6.4465363574427448E-2</v>
      </c>
      <c r="F30" s="44">
        <v>171.08140599999999</v>
      </c>
      <c r="G30" s="48">
        <f>Table14[[#This Row],[Adj Close]]/F29-1</f>
        <v>7.8463371267829762E-2</v>
      </c>
      <c r="H30" s="48"/>
      <c r="I30" s="48"/>
      <c r="J30" s="48"/>
    </row>
    <row r="31" spans="2:20" x14ac:dyDescent="0.2">
      <c r="B31" s="43">
        <v>44737</v>
      </c>
      <c r="C31" s="27">
        <v>3825.330078125</v>
      </c>
      <c r="D31" s="48">
        <f>Table4[[#This Row],[Adj Close]]/C30-1</f>
        <v>-2.208989153806018E-2</v>
      </c>
      <c r="F31" s="44">
        <v>145.078552</v>
      </c>
      <c r="G31" s="48">
        <f>Table14[[#This Row],[Adj Close]]/F30-1</f>
        <v>-0.15199111702413759</v>
      </c>
      <c r="H31" s="48"/>
      <c r="I31" s="48"/>
      <c r="J31" s="48"/>
    </row>
    <row r="32" spans="2:20" x14ac:dyDescent="0.2">
      <c r="B32" s="43">
        <v>44744</v>
      </c>
      <c r="C32" s="27">
        <v>3899.3798828125</v>
      </c>
      <c r="D32" s="48">
        <f>Table4[[#This Row],[Adj Close]]/C31-1</f>
        <v>1.935775558583841E-2</v>
      </c>
      <c r="F32" s="44">
        <v>158.21482800000001</v>
      </c>
      <c r="G32" s="48">
        <f>Table14[[#This Row],[Adj Close]]/F31-1</f>
        <v>9.0545954718379118E-2</v>
      </c>
      <c r="H32" s="48"/>
      <c r="I32" s="48"/>
      <c r="J32" s="48"/>
    </row>
    <row r="33" spans="2:10" x14ac:dyDescent="0.2">
      <c r="B33" s="43">
        <v>44751</v>
      </c>
      <c r="C33" s="46">
        <v>3863.15991210937</v>
      </c>
      <c r="D33" s="48">
        <f>Table4[[#This Row],[Adj Close]]/C32-1</f>
        <v>-9.2886489112740112E-3</v>
      </c>
      <c r="F33" s="44">
        <v>157.45559700000001</v>
      </c>
      <c r="G33" s="48">
        <f>Table14[[#This Row],[Adj Close]]/F32-1</f>
        <v>-4.7987347936818692E-3</v>
      </c>
      <c r="H33" s="48"/>
      <c r="I33" s="48"/>
      <c r="J33" s="48"/>
    </row>
    <row r="34" spans="2:10" x14ac:dyDescent="0.2">
      <c r="B34" s="43">
        <v>44758</v>
      </c>
      <c r="C34" s="27">
        <v>3961.6298828125</v>
      </c>
      <c r="D34" s="48">
        <f>Table4[[#This Row],[Adj Close]]/C33-1</f>
        <v>2.5489488642307601E-2</v>
      </c>
      <c r="F34" s="44">
        <v>173.00938400000001</v>
      </c>
      <c r="G34" s="48">
        <f>Table14[[#This Row],[Adj Close]]/F33-1</f>
        <v>9.878205218706837E-2</v>
      </c>
      <c r="H34" s="48"/>
      <c r="I34" s="48"/>
      <c r="J34" s="48"/>
    </row>
    <row r="35" spans="2:10" x14ac:dyDescent="0.2">
      <c r="B35" s="43">
        <v>44765</v>
      </c>
      <c r="C35" s="27">
        <v>4130.2900390625</v>
      </c>
      <c r="D35" s="48">
        <f>Table4[[#This Row],[Adj Close]]/C34-1</f>
        <v>4.2573425897691974E-2</v>
      </c>
      <c r="F35" s="44">
        <v>181.44058200000001</v>
      </c>
      <c r="G35" s="48">
        <f>Table14[[#This Row],[Adj Close]]/F34-1</f>
        <v>4.8732605163197329E-2</v>
      </c>
      <c r="H35" s="48"/>
      <c r="I35" s="48"/>
      <c r="J35" s="48"/>
    </row>
    <row r="36" spans="2:10" x14ac:dyDescent="0.2">
      <c r="B36" s="43">
        <v>44772</v>
      </c>
      <c r="C36" s="27">
        <v>4145.18994140625</v>
      </c>
      <c r="D36" s="48">
        <f>Table4[[#This Row],[Adj Close]]/C35-1</f>
        <v>3.6074711952025496E-3</v>
      </c>
      <c r="F36" s="44">
        <v>189.691956</v>
      </c>
      <c r="G36" s="48">
        <f>Table14[[#This Row],[Adj Close]]/F35-1</f>
        <v>4.547700359559026E-2</v>
      </c>
      <c r="H36" s="48"/>
      <c r="I36" s="48"/>
      <c r="J36" s="48"/>
    </row>
    <row r="37" spans="2:10" x14ac:dyDescent="0.2">
      <c r="B37" s="43">
        <v>44779</v>
      </c>
      <c r="C37" s="27">
        <v>4280.14990234375</v>
      </c>
      <c r="D37" s="48">
        <f>Table4[[#This Row],[Adj Close]]/C36-1</f>
        <v>3.2558209115916892E-2</v>
      </c>
      <c r="F37" s="44">
        <v>186.89489699999999</v>
      </c>
      <c r="G37" s="48">
        <f>Table14[[#This Row],[Adj Close]]/F36-1</f>
        <v>-1.474526943040233E-2</v>
      </c>
      <c r="H37" s="48"/>
      <c r="I37" s="48"/>
      <c r="J37" s="48"/>
    </row>
    <row r="38" spans="2:10" x14ac:dyDescent="0.2">
      <c r="B38" s="43">
        <v>44786</v>
      </c>
      <c r="C38" s="27">
        <v>4228.47998046875</v>
      </c>
      <c r="D38" s="48">
        <f>Table4[[#This Row],[Adj Close]]/C37-1</f>
        <v>-1.207198884476135E-2</v>
      </c>
      <c r="F38" s="44">
        <v>178.30384799999999</v>
      </c>
      <c r="G38" s="48">
        <f>Table14[[#This Row],[Adj Close]]/F37-1</f>
        <v>-4.5967274323172158E-2</v>
      </c>
      <c r="H38" s="48"/>
      <c r="I38" s="48"/>
      <c r="J38" s="48"/>
    </row>
    <row r="39" spans="2:10" x14ac:dyDescent="0.2">
      <c r="B39" s="43">
        <v>44793</v>
      </c>
      <c r="C39" s="46">
        <v>4057.65991210937</v>
      </c>
      <c r="D39" s="48">
        <f>Table4[[#This Row],[Adj Close]]/C38-1</f>
        <v>-4.0397511433989064E-2</v>
      </c>
      <c r="F39" s="44">
        <v>162.43045000000001</v>
      </c>
      <c r="G39" s="48">
        <f>Table14[[#This Row],[Adj Close]]/F38-1</f>
        <v>-8.9024427560306929E-2</v>
      </c>
      <c r="H39" s="48"/>
      <c r="I39" s="48"/>
      <c r="J39" s="48"/>
    </row>
    <row r="40" spans="2:10" x14ac:dyDescent="0.2">
      <c r="B40" s="43">
        <v>44800</v>
      </c>
      <c r="C40" s="46">
        <v>3924.26000976562</v>
      </c>
      <c r="D40" s="48">
        <f>Table4[[#This Row],[Adj Close]]/C39-1</f>
        <v>-3.2876067791103303E-2</v>
      </c>
      <c r="F40" s="44">
        <v>136.32768200000001</v>
      </c>
      <c r="G40" s="48">
        <f>Table14[[#This Row],[Adj Close]]/F39-1</f>
        <v>-0.16070119857452836</v>
      </c>
      <c r="H40" s="48"/>
      <c r="I40" s="48"/>
      <c r="J40" s="48"/>
    </row>
    <row r="41" spans="2:10" x14ac:dyDescent="0.2">
      <c r="B41" s="43">
        <v>44807</v>
      </c>
      <c r="C41" s="46">
        <v>4067.36010742187</v>
      </c>
      <c r="D41" s="48">
        <f>Table4[[#This Row],[Adj Close]]/C40-1</f>
        <v>3.646549853988823E-2</v>
      </c>
      <c r="F41" s="44">
        <v>143.71997099999999</v>
      </c>
      <c r="G41" s="48">
        <f>Table14[[#This Row],[Adj Close]]/F40-1</f>
        <v>5.4224416432166578E-2</v>
      </c>
      <c r="H41" s="48"/>
      <c r="I41" s="48"/>
      <c r="J41" s="48"/>
    </row>
    <row r="42" spans="2:10" x14ac:dyDescent="0.2">
      <c r="B42" s="43">
        <v>44814</v>
      </c>
      <c r="C42" s="27">
        <v>3873.330078125</v>
      </c>
      <c r="D42" s="48">
        <f>Table4[[#This Row],[Adj Close]]/C41-1</f>
        <v>-4.7704167856397972E-2</v>
      </c>
      <c r="F42" s="44">
        <v>131.881531</v>
      </c>
      <c r="G42" s="48">
        <f>Table14[[#This Row],[Adj Close]]/F41-1</f>
        <v>-8.2371572423988293E-2</v>
      </c>
      <c r="H42" s="48"/>
      <c r="I42" s="48"/>
      <c r="J42" s="48"/>
    </row>
    <row r="43" spans="2:10" x14ac:dyDescent="0.2">
      <c r="B43" s="43">
        <v>44821</v>
      </c>
      <c r="C43" s="27">
        <v>3693.22998046875</v>
      </c>
      <c r="D43" s="48">
        <f>Table4[[#This Row],[Adj Close]]/C42-1</f>
        <v>-4.6497482534055723E-2</v>
      </c>
      <c r="F43" s="44">
        <v>125.06663500000001</v>
      </c>
      <c r="G43" s="48">
        <f>Table14[[#This Row],[Adj Close]]/F42-1</f>
        <v>-5.1674377362209922E-2</v>
      </c>
      <c r="H43" s="48"/>
      <c r="I43" s="48"/>
      <c r="J43" s="48"/>
    </row>
    <row r="44" spans="2:10" x14ac:dyDescent="0.2">
      <c r="B44" s="43">
        <v>44828</v>
      </c>
      <c r="C44" s="27">
        <v>3585.6201171875</v>
      </c>
      <c r="D44" s="48">
        <f>Table4[[#This Row],[Adj Close]]/C43-1</f>
        <v>-2.9137059931369835E-2</v>
      </c>
      <c r="F44" s="44">
        <v>121.29943799999999</v>
      </c>
      <c r="G44" s="48">
        <f>Table14[[#This Row],[Adj Close]]/F43-1</f>
        <v>-3.0121518820747095E-2</v>
      </c>
      <c r="H44" s="48"/>
      <c r="I44" s="48"/>
      <c r="J44" s="48"/>
    </row>
    <row r="45" spans="2:10" x14ac:dyDescent="0.2">
      <c r="B45" s="43">
        <v>44835</v>
      </c>
      <c r="C45" s="46">
        <v>3639.65991210937</v>
      </c>
      <c r="D45" s="48">
        <f>Table4[[#This Row],[Adj Close]]/C44-1</f>
        <v>1.5071254944948764E-2</v>
      </c>
      <c r="F45" s="44">
        <v>120.66991400000001</v>
      </c>
      <c r="G45" s="48">
        <f>Table14[[#This Row],[Adj Close]]/F44-1</f>
        <v>-5.1898344327035995E-3</v>
      </c>
      <c r="H45" s="48"/>
      <c r="I45" s="48"/>
      <c r="J45" s="48"/>
    </row>
    <row r="46" spans="2:10" x14ac:dyDescent="0.2">
      <c r="B46" s="43">
        <v>44842</v>
      </c>
      <c r="C46" s="46">
        <v>3583.07006835937</v>
      </c>
      <c r="D46" s="48">
        <f>Table4[[#This Row],[Adj Close]]/C45-1</f>
        <v>-1.5548113042573641E-2</v>
      </c>
      <c r="F46" s="44">
        <v>112.186256</v>
      </c>
      <c r="G46" s="48">
        <f>Table14[[#This Row],[Adj Close]]/F45-1</f>
        <v>-7.0304665999844862E-2</v>
      </c>
      <c r="H46" s="48"/>
      <c r="I46" s="48"/>
      <c r="J46" s="48"/>
    </row>
    <row r="47" spans="2:10" x14ac:dyDescent="0.2">
      <c r="B47" s="43">
        <v>44849</v>
      </c>
      <c r="C47" s="27">
        <v>3752.75</v>
      </c>
      <c r="D47" s="48">
        <f>Table4[[#This Row],[Adj Close]]/C46-1</f>
        <v>4.7356018275780842E-2</v>
      </c>
      <c r="F47" s="44">
        <v>124.567009</v>
      </c>
      <c r="G47" s="48">
        <f>Table14[[#This Row],[Adj Close]]/F46-1</f>
        <v>0.11035891063161962</v>
      </c>
      <c r="H47" s="48"/>
      <c r="I47" s="48"/>
      <c r="J47" s="48"/>
    </row>
    <row r="48" spans="2:10" x14ac:dyDescent="0.2">
      <c r="B48" s="43">
        <v>44856</v>
      </c>
      <c r="C48" s="27">
        <v>3901.06005859375</v>
      </c>
      <c r="D48" s="48">
        <f>Table4[[#This Row],[Adj Close]]/C47-1</f>
        <v>3.9520367355605934E-2</v>
      </c>
      <c r="F48" s="44">
        <v>138.236786</v>
      </c>
      <c r="G48" s="48">
        <f>Table14[[#This Row],[Adj Close]]/F47-1</f>
        <v>0.10973834171453856</v>
      </c>
      <c r="H48" s="48"/>
      <c r="I48" s="48"/>
      <c r="J48" s="48"/>
    </row>
    <row r="49" spans="2:10" x14ac:dyDescent="0.2">
      <c r="B49" s="43">
        <v>44863</v>
      </c>
      <c r="C49" s="46">
        <v>3770.55004882812</v>
      </c>
      <c r="D49" s="48">
        <f>Table4[[#This Row],[Adj Close]]/C48-1</f>
        <v>-3.3455011664874523E-2</v>
      </c>
      <c r="F49" s="44">
        <v>141.45439099999999</v>
      </c>
      <c r="G49" s="48">
        <f>Table14[[#This Row],[Adj Close]]/F48-1</f>
        <v>2.327604028641117E-2</v>
      </c>
      <c r="H49" s="48"/>
      <c r="I49" s="48"/>
      <c r="J49" s="48"/>
    </row>
    <row r="50" spans="2:10" x14ac:dyDescent="0.2">
      <c r="B50" s="43">
        <v>44870</v>
      </c>
      <c r="C50" s="46">
        <v>3992.92993164062</v>
      </c>
      <c r="D50" s="48">
        <f>Table4[[#This Row],[Adj Close]]/C49-1</f>
        <v>5.8978101320154908E-2</v>
      </c>
      <c r="F50" s="44">
        <v>163.14820900000001</v>
      </c>
      <c r="G50" s="48">
        <f>Table14[[#This Row],[Adj Close]]/F49-1</f>
        <v>0.15336263403799189</v>
      </c>
      <c r="H50" s="48"/>
      <c r="I50" s="48"/>
      <c r="J50" s="48"/>
    </row>
    <row r="51" spans="2:10" x14ac:dyDescent="0.2">
      <c r="B51" s="43">
        <v>44877</v>
      </c>
      <c r="C51" s="46">
        <v>3965.34008789062</v>
      </c>
      <c r="D51" s="48">
        <f>Table4[[#This Row],[Adj Close]]/C50-1</f>
        <v>-6.9096739042109334E-3</v>
      </c>
      <c r="F51" s="44">
        <v>153.975021</v>
      </c>
      <c r="G51" s="48">
        <f>Table14[[#This Row],[Adj Close]]/F50-1</f>
        <v>-5.6226102978550019E-2</v>
      </c>
      <c r="H51" s="48"/>
      <c r="I51" s="48"/>
      <c r="J51" s="48"/>
    </row>
    <row r="52" spans="2:10" x14ac:dyDescent="0.2">
      <c r="B52" s="43">
        <v>44884</v>
      </c>
      <c r="C52" s="27">
        <v>4026.1201171875</v>
      </c>
      <c r="D52" s="48">
        <f>Table4[[#This Row],[Adj Close]]/C51-1</f>
        <v>1.5327822569995986E-2</v>
      </c>
      <c r="F52" s="44">
        <v>162.57862900000001</v>
      </c>
      <c r="G52" s="48">
        <f>Table14[[#This Row],[Adj Close]]/F51-1</f>
        <v>5.5876647680405345E-2</v>
      </c>
      <c r="H52" s="48"/>
      <c r="I52" s="48"/>
      <c r="J52" s="48"/>
    </row>
    <row r="53" spans="2:10" x14ac:dyDescent="0.2">
      <c r="B53" s="43">
        <v>44891</v>
      </c>
      <c r="C53" s="46">
        <v>4071.69995117187</v>
      </c>
      <c r="D53" s="48">
        <f>Table4[[#This Row],[Adj Close]]/C52-1</f>
        <v>1.1321031826593941E-2</v>
      </c>
      <c r="F53" s="44">
        <v>168.634094</v>
      </c>
      <c r="G53" s="48">
        <f>Table14[[#This Row],[Adj Close]]/F52-1</f>
        <v>3.7246377566635847E-2</v>
      </c>
      <c r="H53" s="48"/>
      <c r="I53" s="48"/>
      <c r="J53" s="48"/>
    </row>
    <row r="54" spans="2:10" x14ac:dyDescent="0.2">
      <c r="B54" s="43">
        <v>44898</v>
      </c>
      <c r="C54" s="27">
        <v>3934.3798828125</v>
      </c>
      <c r="D54" s="48">
        <f>Table4[[#This Row],[Adj Close]]/C53-1</f>
        <v>-3.3725488126856717E-2</v>
      </c>
      <c r="F54" s="44">
        <v>169.92662000000001</v>
      </c>
      <c r="G54" s="48">
        <f>Table14[[#This Row],[Adj Close]]/F53-1</f>
        <v>7.6646778201330257E-3</v>
      </c>
      <c r="H54" s="48"/>
      <c r="I54" s="48"/>
      <c r="J54" s="48"/>
    </row>
    <row r="55" spans="2:10" x14ac:dyDescent="0.2">
      <c r="B55" s="43">
        <v>44905</v>
      </c>
      <c r="C55" s="46">
        <v>3852.36010742187</v>
      </c>
      <c r="D55" s="48">
        <f>Table4[[#This Row],[Adj Close]]/C54-1</f>
        <v>-2.0846938484241684E-2</v>
      </c>
      <c r="F55" s="44">
        <v>165.62872300000001</v>
      </c>
      <c r="G55" s="48">
        <f>Table14[[#This Row],[Adj Close]]/F54-1</f>
        <v>-2.5292664563091982E-2</v>
      </c>
      <c r="H55" s="48"/>
      <c r="I55" s="48"/>
      <c r="J55" s="48"/>
    </row>
    <row r="56" spans="2:10" x14ac:dyDescent="0.2">
      <c r="B56" s="43">
        <v>44912</v>
      </c>
      <c r="C56" s="46">
        <v>3844.82006835937</v>
      </c>
      <c r="D56" s="48">
        <f>Table4[[#This Row],[Adj Close]]/C55-1</f>
        <v>-1.9572518799511052E-3</v>
      </c>
      <c r="F56" s="44">
        <v>151.98542800000001</v>
      </c>
      <c r="G56" s="48">
        <f>Table14[[#This Row],[Adj Close]]/F55-1</f>
        <v>-8.2372759705452769E-2</v>
      </c>
      <c r="H56" s="48"/>
      <c r="I56" s="48"/>
      <c r="J56" s="48"/>
    </row>
    <row r="57" spans="2:10" x14ac:dyDescent="0.2">
      <c r="B57" s="43">
        <v>44919</v>
      </c>
      <c r="C57" s="27">
        <v>3839.5</v>
      </c>
      <c r="D57" s="48">
        <f>Table4[[#This Row],[Adj Close]]/C56-1</f>
        <v>-1.3836976151760938E-3</v>
      </c>
      <c r="F57" s="44">
        <v>146.06832900000001</v>
      </c>
      <c r="G57" s="48">
        <f>Table14[[#This Row],[Adj Close]]/F56-1</f>
        <v>-3.8932015245566887E-2</v>
      </c>
      <c r="H57" s="48"/>
      <c r="I57" s="48"/>
      <c r="J57" s="48"/>
    </row>
    <row r="58" spans="2:10" x14ac:dyDescent="0.2">
      <c r="B58" s="43">
        <v>44926</v>
      </c>
      <c r="C58" s="27">
        <v>3895.080078125</v>
      </c>
      <c r="D58" s="48">
        <f>Table4[[#This Row],[Adj Close]]/C57-1</f>
        <v>1.4475863556452584E-2</v>
      </c>
      <c r="F58" s="44">
        <v>148.51713599999999</v>
      </c>
      <c r="G58" s="48">
        <f>Table14[[#This Row],[Adj Close]]/F57-1</f>
        <v>1.676480464153185E-2</v>
      </c>
      <c r="H58" s="48"/>
      <c r="I58" s="48"/>
      <c r="J58" s="48"/>
    </row>
    <row r="59" spans="2:10" x14ac:dyDescent="0.2">
      <c r="B59" s="43">
        <v>44933</v>
      </c>
      <c r="C59" s="46">
        <v>3999.09008789062</v>
      </c>
      <c r="D59" s="48">
        <f>Table4[[#This Row],[Adj Close]]/C58-1</f>
        <v>2.6702919498304167E-2</v>
      </c>
      <c r="F59" s="44">
        <v>168.90713500000001</v>
      </c>
      <c r="G59" s="48">
        <f>Table14[[#This Row],[Adj Close]]/F58-1</f>
        <v>0.13729054807520669</v>
      </c>
      <c r="H59" s="48"/>
      <c r="I59" s="48"/>
      <c r="J59" s="48"/>
    </row>
    <row r="60" spans="2:10" x14ac:dyDescent="0.2">
      <c r="B60" s="43">
        <v>44940</v>
      </c>
      <c r="C60" s="46">
        <v>3972.61010742187</v>
      </c>
      <c r="D60" s="48">
        <f>Table4[[#This Row],[Adj Close]]/C59-1</f>
        <v>-6.6215013632556774E-3</v>
      </c>
      <c r="F60" s="44">
        <v>178.302505</v>
      </c>
      <c r="G60" s="48">
        <f>Table14[[#This Row],[Adj Close]]/F59-1</f>
        <v>5.5624470807583037E-2</v>
      </c>
      <c r="H60" s="48"/>
      <c r="I60" s="48"/>
      <c r="J60" s="48"/>
    </row>
    <row r="61" spans="2:10" x14ac:dyDescent="0.2">
      <c r="B61" s="43">
        <v>44947</v>
      </c>
      <c r="C61" s="27">
        <v>4070.56005859375</v>
      </c>
      <c r="D61" s="48">
        <f>Table4[[#This Row],[Adj Close]]/C60-1</f>
        <v>2.4656321290852157E-2</v>
      </c>
      <c r="F61" s="44">
        <v>203.55012500000001</v>
      </c>
      <c r="G61" s="48">
        <f>Table14[[#This Row],[Adj Close]]/F60-1</f>
        <v>0.14159991751097389</v>
      </c>
      <c r="H61" s="48"/>
      <c r="I61" s="48"/>
      <c r="J61" s="48"/>
    </row>
    <row r="62" spans="2:10" x14ac:dyDescent="0.2">
      <c r="B62" s="43">
        <v>44954</v>
      </c>
      <c r="C62" s="27">
        <v>4136.47998046875</v>
      </c>
      <c r="D62" s="48">
        <f>Table4[[#This Row],[Adj Close]]/C61-1</f>
        <v>1.6194312558005519E-2</v>
      </c>
      <c r="F62" s="44">
        <v>210.89653000000001</v>
      </c>
      <c r="G62" s="48">
        <f>Table14[[#This Row],[Adj Close]]/F61-1</f>
        <v>3.6091380440075982E-2</v>
      </c>
      <c r="H62" s="48"/>
      <c r="I62" s="48"/>
      <c r="J62" s="48"/>
    </row>
    <row r="63" spans="2:10" x14ac:dyDescent="0.2">
      <c r="B63" s="43">
        <v>44961</v>
      </c>
      <c r="C63" s="27">
        <v>4090.4599609375</v>
      </c>
      <c r="D63" s="48">
        <f>Table4[[#This Row],[Adj Close]]/C62-1</f>
        <v>-1.1125406081630485E-2</v>
      </c>
      <c r="F63" s="44">
        <v>212.54570000000001</v>
      </c>
      <c r="G63" s="48">
        <f>Table14[[#This Row],[Adj Close]]/F62-1</f>
        <v>7.8198062338910024E-3</v>
      </c>
      <c r="H63" s="48"/>
      <c r="I63" s="48"/>
      <c r="J63" s="48"/>
    </row>
    <row r="64" spans="2:10" x14ac:dyDescent="0.2">
      <c r="B64" s="43">
        <v>44968</v>
      </c>
      <c r="C64" s="46">
        <v>4079.09008789062</v>
      </c>
      <c r="D64" s="48">
        <f>Table4[[#This Row],[Adj Close]]/C63-1</f>
        <v>-2.7796074660205727E-3</v>
      </c>
      <c r="F64" s="44">
        <v>213.775116</v>
      </c>
      <c r="G64" s="48">
        <f>Table14[[#This Row],[Adj Close]]/F63-1</f>
        <v>5.7842431063059863E-3</v>
      </c>
      <c r="H64" s="48"/>
      <c r="I64" s="48"/>
      <c r="J64" s="48"/>
    </row>
    <row r="65" spans="2:10" x14ac:dyDescent="0.2">
      <c r="B65" s="43">
        <v>44975</v>
      </c>
      <c r="C65" s="27">
        <v>3970.0400390625</v>
      </c>
      <c r="D65" s="48">
        <f>Table4[[#This Row],[Adj Close]]/C64-1</f>
        <v>-2.6733915279746112E-2</v>
      </c>
      <c r="F65" s="44">
        <v>232.74580399999999</v>
      </c>
      <c r="G65" s="48">
        <f>Table14[[#This Row],[Adj Close]]/F64-1</f>
        <v>8.8741329463247753E-2</v>
      </c>
      <c r="H65" s="48"/>
      <c r="I65" s="48"/>
      <c r="J65" s="48"/>
    </row>
    <row r="66" spans="2:10" x14ac:dyDescent="0.2">
      <c r="B66" s="43">
        <v>44982</v>
      </c>
      <c r="C66" s="46">
        <v>4045.63989257812</v>
      </c>
      <c r="D66" s="48">
        <f>Table4[[#This Row],[Adj Close]]/C65-1</f>
        <v>1.9042592208584397E-2</v>
      </c>
      <c r="F66" s="44">
        <v>238.782837</v>
      </c>
      <c r="G66" s="48">
        <f>Table14[[#This Row],[Adj Close]]/F65-1</f>
        <v>2.5938310793349517E-2</v>
      </c>
      <c r="H66" s="48"/>
      <c r="I66" s="48"/>
      <c r="J66" s="48"/>
    </row>
    <row r="67" spans="2:10" x14ac:dyDescent="0.2">
      <c r="B67" s="43">
        <v>44989</v>
      </c>
      <c r="C67" s="46">
        <v>3861.59008789062</v>
      </c>
      <c r="D67" s="48">
        <f>Table4[[#This Row],[Adj Close]]/C66-1</f>
        <v>-4.5493373007604143E-2</v>
      </c>
      <c r="F67" s="44">
        <v>229.53736900000001</v>
      </c>
      <c r="G67" s="48">
        <f>Table14[[#This Row],[Adj Close]]/F66-1</f>
        <v>-3.8719147976284396E-2</v>
      </c>
      <c r="H67" s="48"/>
      <c r="I67" s="48"/>
      <c r="J67" s="48"/>
    </row>
    <row r="68" spans="2:10" x14ac:dyDescent="0.2">
      <c r="B68" s="43">
        <v>44996</v>
      </c>
      <c r="C68" s="46">
        <v>3916.63989257812</v>
      </c>
      <c r="D68" s="48">
        <f>Table4[[#This Row],[Adj Close]]/C67-1</f>
        <v>1.4255734926430508E-2</v>
      </c>
      <c r="F68" s="44">
        <v>257.16754200000003</v>
      </c>
      <c r="G68" s="48">
        <f>Table14[[#This Row],[Adj Close]]/F67-1</f>
        <v>0.12037331054360911</v>
      </c>
      <c r="H68" s="48"/>
      <c r="I68" s="48"/>
      <c r="J68" s="48"/>
    </row>
    <row r="69" spans="2:10" x14ac:dyDescent="0.2">
      <c r="B69" s="43">
        <v>45003</v>
      </c>
      <c r="C69" s="46">
        <v>3970.98999023437</v>
      </c>
      <c r="D69" s="48">
        <f>Table4[[#This Row],[Adj Close]]/C68-1</f>
        <v>1.3876715538551743E-2</v>
      </c>
      <c r="F69" s="44">
        <v>267.70413200000002</v>
      </c>
      <c r="G69" s="48">
        <f>Table14[[#This Row],[Adj Close]]/F68-1</f>
        <v>4.097169463166539E-2</v>
      </c>
      <c r="H69" s="48"/>
      <c r="I69" s="48"/>
      <c r="J69" s="48"/>
    </row>
    <row r="70" spans="2:10" x14ac:dyDescent="0.2">
      <c r="B70" s="43">
        <v>45010</v>
      </c>
      <c r="C70" s="27">
        <v>4109.31005859375</v>
      </c>
      <c r="D70" s="48">
        <f>Table4[[#This Row],[Adj Close]]/C69-1</f>
        <v>3.4832640903034839E-2</v>
      </c>
      <c r="F70" s="44">
        <v>277.68090799999999</v>
      </c>
      <c r="G70" s="48">
        <f>Table14[[#This Row],[Adj Close]]/F69-1</f>
        <v>3.726791934612339E-2</v>
      </c>
      <c r="H70" s="48"/>
      <c r="I70" s="48"/>
      <c r="J70" s="48"/>
    </row>
    <row r="71" spans="2:10" x14ac:dyDescent="0.2">
      <c r="B71" s="43">
        <v>45017</v>
      </c>
      <c r="C71" s="27">
        <v>4105.02001953125</v>
      </c>
      <c r="D71" s="48">
        <f>Table4[[#This Row],[Adj Close]]/C70-1</f>
        <v>-1.043980376591036E-3</v>
      </c>
      <c r="F71" s="44">
        <v>270.28326399999997</v>
      </c>
      <c r="G71" s="48">
        <f>Table14[[#This Row],[Adj Close]]/F70-1</f>
        <v>-2.66408088812502E-2</v>
      </c>
      <c r="H71" s="48"/>
      <c r="I71" s="48"/>
      <c r="J71" s="48"/>
    </row>
    <row r="72" spans="2:10" x14ac:dyDescent="0.2">
      <c r="B72" s="43">
        <v>45024</v>
      </c>
      <c r="C72" s="27">
        <v>4137.64013671875</v>
      </c>
      <c r="D72" s="48">
        <f>Table4[[#This Row],[Adj Close]]/C71-1</f>
        <v>7.9463966149486698E-3</v>
      </c>
      <c r="F72" s="44">
        <v>267.49420199999997</v>
      </c>
      <c r="G72" s="48">
        <f>Table14[[#This Row],[Adj Close]]/F71-1</f>
        <v>-1.0319033293900159E-2</v>
      </c>
      <c r="H72" s="48"/>
      <c r="I72" s="48"/>
      <c r="J72" s="48"/>
    </row>
    <row r="73" spans="2:10" x14ac:dyDescent="0.2">
      <c r="B73" s="43">
        <v>45031</v>
      </c>
      <c r="C73" s="27">
        <v>4133.52001953125</v>
      </c>
      <c r="D73" s="48">
        <f>Table4[[#This Row],[Adj Close]]/C72-1</f>
        <v>-9.9576498954967452E-4</v>
      </c>
      <c r="F73" s="44">
        <v>271.10305799999998</v>
      </c>
      <c r="G73" s="48">
        <f>Table14[[#This Row],[Adj Close]]/F72-1</f>
        <v>1.3491342888994673E-2</v>
      </c>
      <c r="H73" s="48"/>
      <c r="I73" s="48"/>
      <c r="J73" s="48"/>
    </row>
    <row r="74" spans="2:10" x14ac:dyDescent="0.2">
      <c r="B74" s="43">
        <v>45038</v>
      </c>
      <c r="C74" s="27">
        <v>4169.47998046875</v>
      </c>
      <c r="D74" s="48">
        <f>Table4[[#This Row],[Adj Close]]/C73-1</f>
        <v>8.6995976232329131E-3</v>
      </c>
      <c r="F74" s="44">
        <v>277.40100100000001</v>
      </c>
      <c r="G74" s="48">
        <f>Table14[[#This Row],[Adj Close]]/F73-1</f>
        <v>2.3230807673147114E-2</v>
      </c>
      <c r="H74" s="48"/>
      <c r="I74" s="48"/>
      <c r="J74" s="48"/>
    </row>
    <row r="75" spans="2:10" x14ac:dyDescent="0.2">
      <c r="B75" s="43">
        <v>45045</v>
      </c>
      <c r="C75" s="27">
        <v>4136.25</v>
      </c>
      <c r="D75" s="48">
        <f>Table4[[#This Row],[Adj Close]]/C74-1</f>
        <v>-7.9698141313570003E-3</v>
      </c>
      <c r="F75" s="44">
        <v>286.70803799999999</v>
      </c>
      <c r="G75" s="48">
        <f>Table14[[#This Row],[Adj Close]]/F74-1</f>
        <v>3.3550841440546764E-2</v>
      </c>
      <c r="H75" s="48"/>
      <c r="I75" s="48"/>
      <c r="J75" s="48"/>
    </row>
    <row r="76" spans="2:10" x14ac:dyDescent="0.2">
      <c r="B76" s="43">
        <v>45052</v>
      </c>
      <c r="C76" s="27">
        <v>4124.080078125</v>
      </c>
      <c r="D76" s="48">
        <f>Table4[[#This Row],[Adj Close]]/C75-1</f>
        <v>-2.9422597461469246E-3</v>
      </c>
      <c r="F76" s="44">
        <v>283.30911300000002</v>
      </c>
      <c r="G76" s="48">
        <f>Table14[[#This Row],[Adj Close]]/F75-1</f>
        <v>-1.1855004218611964E-2</v>
      </c>
      <c r="H76" s="48"/>
      <c r="I76" s="48"/>
      <c r="J76" s="48"/>
    </row>
    <row r="77" spans="2:10" x14ac:dyDescent="0.2">
      <c r="B77" s="43">
        <v>45059</v>
      </c>
      <c r="C77" s="27">
        <v>4191.97998046875</v>
      </c>
      <c r="D77" s="48">
        <f>Table4[[#This Row],[Adj Close]]/C76-1</f>
        <v>1.6464254102122267E-2</v>
      </c>
      <c r="F77" s="44">
        <v>312.53976399999999</v>
      </c>
      <c r="G77" s="48">
        <f>Table14[[#This Row],[Adj Close]]/F76-1</f>
        <v>0.10317582336294273</v>
      </c>
      <c r="H77" s="48"/>
      <c r="I77" s="48"/>
      <c r="J77" s="48"/>
    </row>
    <row r="78" spans="2:10" x14ac:dyDescent="0.2">
      <c r="B78" s="43">
        <v>45066</v>
      </c>
      <c r="C78" s="27">
        <v>4205.4501953125</v>
      </c>
      <c r="D78" s="48">
        <f>Table4[[#This Row],[Adj Close]]/C77-1</f>
        <v>3.2133299554173433E-3</v>
      </c>
      <c r="F78" s="44">
        <v>389.33511399999998</v>
      </c>
      <c r="G78" s="48">
        <f>Table14[[#This Row],[Adj Close]]/F77-1</f>
        <v>0.24571385418976632</v>
      </c>
      <c r="H78" s="48"/>
      <c r="I78" s="48"/>
      <c r="J78" s="48"/>
    </row>
    <row r="79" spans="2:10" x14ac:dyDescent="0.2">
      <c r="B79" s="43">
        <v>45073</v>
      </c>
      <c r="C79" s="27">
        <v>4282.3701171875</v>
      </c>
      <c r="D79" s="48">
        <f>Table4[[#This Row],[Adj Close]]/C78-1</f>
        <v>1.8290532119661584E-2</v>
      </c>
      <c r="F79" s="44">
        <v>393.14392099999998</v>
      </c>
      <c r="G79" s="48">
        <f>Table14[[#This Row],[Adj Close]]/F78-1</f>
        <v>9.7828499486434239E-3</v>
      </c>
      <c r="H79" s="48"/>
      <c r="I79" s="48"/>
      <c r="J79" s="48"/>
    </row>
    <row r="80" spans="2:10" x14ac:dyDescent="0.2">
      <c r="B80" s="43">
        <v>45080</v>
      </c>
      <c r="C80" s="27">
        <v>4298.85986328125</v>
      </c>
      <c r="D80" s="48">
        <f>Table4[[#This Row],[Adj Close]]/C79-1</f>
        <v>3.850612077542559E-3</v>
      </c>
      <c r="F80" s="44">
        <v>387.575714</v>
      </c>
      <c r="G80" s="48">
        <f>Table14[[#This Row],[Adj Close]]/F79-1</f>
        <v>-1.4163278897551534E-2</v>
      </c>
      <c r="H80" s="48"/>
      <c r="I80" s="48"/>
      <c r="J80" s="48"/>
    </row>
    <row r="81" spans="2:10" x14ac:dyDescent="0.2">
      <c r="B81" s="43">
        <v>45087</v>
      </c>
      <c r="C81" s="27">
        <v>4409.58984375</v>
      </c>
      <c r="D81" s="48">
        <f>Table4[[#This Row],[Adj Close]]/C80-1</f>
        <v>2.5757987929439397E-2</v>
      </c>
      <c r="F81" s="44">
        <v>426.82730099999998</v>
      </c>
      <c r="G81" s="48">
        <f>Table14[[#This Row],[Adj Close]]/F80-1</f>
        <v>0.10127462991656899</v>
      </c>
      <c r="H81" s="48"/>
      <c r="I81" s="48"/>
      <c r="J81" s="48"/>
    </row>
    <row r="82" spans="2:10" x14ac:dyDescent="0.2">
      <c r="B82" s="43">
        <v>45094</v>
      </c>
      <c r="C82" s="27">
        <v>4348.330078125</v>
      </c>
      <c r="D82" s="48">
        <f>Table4[[#This Row],[Adj Close]]/C81-1</f>
        <v>-1.3892395391790768E-2</v>
      </c>
      <c r="F82" s="44">
        <v>421.99832199999997</v>
      </c>
      <c r="G82" s="48">
        <f>Table14[[#This Row],[Adj Close]]/F81-1</f>
        <v>-1.1313660088486222E-2</v>
      </c>
      <c r="H82" s="48"/>
      <c r="I82" s="48"/>
      <c r="J82" s="48"/>
    </row>
    <row r="83" spans="2:10" x14ac:dyDescent="0.2">
      <c r="B83" s="43">
        <v>45101</v>
      </c>
      <c r="C83" s="27">
        <v>4450.3798828125</v>
      </c>
      <c r="D83" s="48">
        <f>Table4[[#This Row],[Adj Close]]/C82-1</f>
        <v>2.3468734630077481E-2</v>
      </c>
      <c r="F83" s="44">
        <v>422.92810100000003</v>
      </c>
      <c r="G83" s="48">
        <f>Table14[[#This Row],[Adj Close]]/F82-1</f>
        <v>2.2032765334076831E-3</v>
      </c>
      <c r="H83" s="48"/>
      <c r="I83" s="48"/>
      <c r="J83" s="48"/>
    </row>
    <row r="84" spans="2:10" x14ac:dyDescent="0.2">
      <c r="B84" s="43">
        <v>45108</v>
      </c>
      <c r="C84" s="27">
        <v>4398.9501953125</v>
      </c>
      <c r="D84" s="48">
        <f>Table4[[#This Row],[Adj Close]]/C83-1</f>
        <v>-1.1556246624838229E-2</v>
      </c>
      <c r="F84" s="44">
        <v>424.93771400000003</v>
      </c>
      <c r="G84" s="48">
        <f>Table14[[#This Row],[Adj Close]]/F83-1</f>
        <v>4.7516658156512293E-3</v>
      </c>
      <c r="H84" s="48"/>
      <c r="I84" s="48"/>
      <c r="J84" s="48"/>
    </row>
    <row r="85" spans="2:10" x14ac:dyDescent="0.2">
      <c r="B85" s="43">
        <v>45115</v>
      </c>
      <c r="C85" s="27">
        <v>4505.419921875</v>
      </c>
      <c r="D85" s="48">
        <f>Table4[[#This Row],[Adj Close]]/C84-1</f>
        <v>2.4203439874348476E-2</v>
      </c>
      <c r="F85" s="44">
        <v>454.59124800000001</v>
      </c>
      <c r="G85" s="48">
        <f>Table14[[#This Row],[Adj Close]]/F84-1</f>
        <v>6.9783248280946841E-2</v>
      </c>
      <c r="H85" s="48"/>
      <c r="I85" s="48"/>
      <c r="J85" s="48"/>
    </row>
    <row r="86" spans="2:10" x14ac:dyDescent="0.2">
      <c r="B86" s="43">
        <v>45122</v>
      </c>
      <c r="C86" s="27">
        <v>4536.33984375</v>
      </c>
      <c r="D86" s="48">
        <f>Table4[[#This Row],[Adj Close]]/C85-1</f>
        <v>6.8628279741196341E-3</v>
      </c>
      <c r="F86" s="44">
        <v>442.99377399999997</v>
      </c>
      <c r="G86" s="48">
        <f>Table14[[#This Row],[Adj Close]]/F85-1</f>
        <v>-2.551187259108878E-2</v>
      </c>
      <c r="H86" s="48"/>
      <c r="I86" s="48"/>
      <c r="J86" s="48"/>
    </row>
    <row r="87" spans="2:10" x14ac:dyDescent="0.2">
      <c r="B87" s="43">
        <v>45129</v>
      </c>
      <c r="C87" s="27">
        <v>4582.22998046875</v>
      </c>
      <c r="D87" s="48">
        <f>Table4[[#This Row],[Adj Close]]/C86-1</f>
        <v>1.0116115260186298E-2</v>
      </c>
      <c r="F87" s="44">
        <v>467.398438</v>
      </c>
      <c r="G87" s="48">
        <f>Table14[[#This Row],[Adj Close]]/F86-1</f>
        <v>5.5090309237619373E-2</v>
      </c>
      <c r="H87" s="48"/>
      <c r="I87" s="48"/>
      <c r="J87" s="48"/>
    </row>
    <row r="88" spans="2:10" x14ac:dyDescent="0.2">
      <c r="B88" s="43">
        <v>45136</v>
      </c>
      <c r="C88" s="27">
        <v>4478.02978515625</v>
      </c>
      <c r="D88" s="48">
        <f>Table4[[#This Row],[Adj Close]]/C87-1</f>
        <v>-2.2740062318268972E-2</v>
      </c>
      <c r="F88" s="44">
        <v>446.70294200000001</v>
      </c>
      <c r="G88" s="48">
        <f>Table14[[#This Row],[Adj Close]]/F87-1</f>
        <v>-4.4278059825266225E-2</v>
      </c>
      <c r="H88" s="48"/>
      <c r="I88" s="48"/>
      <c r="J88" s="48"/>
    </row>
    <row r="89" spans="2:10" x14ac:dyDescent="0.2">
      <c r="B89" s="43">
        <v>45143</v>
      </c>
      <c r="C89" s="27">
        <v>4464.0498046875</v>
      </c>
      <c r="D89" s="48">
        <f>Table4[[#This Row],[Adj Close]]/C88-1</f>
        <v>-3.1219043060166651E-3</v>
      </c>
      <c r="F89" s="44">
        <v>408.46124300000002</v>
      </c>
      <c r="G89" s="48">
        <f>Table14[[#This Row],[Adj Close]]/F88-1</f>
        <v>-8.5608791446016408E-2</v>
      </c>
      <c r="H89" s="48"/>
      <c r="I89" s="48"/>
      <c r="J89" s="48"/>
    </row>
    <row r="90" spans="2:10" x14ac:dyDescent="0.2">
      <c r="B90" s="43">
        <v>45150</v>
      </c>
      <c r="C90" s="27">
        <v>4369.7099609375</v>
      </c>
      <c r="D90" s="48">
        <f>Table4[[#This Row],[Adj Close]]/C89-1</f>
        <v>-2.1133241759744292E-2</v>
      </c>
      <c r="F90" s="44">
        <v>432.89593500000001</v>
      </c>
      <c r="G90" s="48">
        <f>Table14[[#This Row],[Adj Close]]/F89-1</f>
        <v>5.9821323121224568E-2</v>
      </c>
      <c r="H90" s="48"/>
      <c r="I90" s="48"/>
      <c r="J90" s="48"/>
    </row>
    <row r="91" spans="2:10" x14ac:dyDescent="0.2">
      <c r="B91" s="43">
        <v>45157</v>
      </c>
      <c r="C91" s="27">
        <v>4405.7099609375</v>
      </c>
      <c r="D91" s="48">
        <f>Table4[[#This Row],[Adj Close]]/C90-1</f>
        <v>8.238533065539233E-3</v>
      </c>
      <c r="F91" s="44">
        <v>460.08004799999998</v>
      </c>
      <c r="G91" s="48">
        <f>Table14[[#This Row],[Adj Close]]/F90-1</f>
        <v>6.2795953489376055E-2</v>
      </c>
      <c r="H91" s="48"/>
      <c r="I91" s="48"/>
      <c r="J91" s="48"/>
    </row>
    <row r="92" spans="2:10" x14ac:dyDescent="0.2">
      <c r="B92" s="43">
        <v>45164</v>
      </c>
      <c r="C92" s="27">
        <v>4515.77001953125</v>
      </c>
      <c r="D92" s="48">
        <f>Table4[[#This Row],[Adj Close]]/C91-1</f>
        <v>2.498123107730188E-2</v>
      </c>
      <c r="F92" s="44">
        <v>484.98464999999999</v>
      </c>
      <c r="G92" s="48">
        <f>Table14[[#This Row],[Adj Close]]/F91-1</f>
        <v>5.4131019391651547E-2</v>
      </c>
      <c r="H92" s="48"/>
      <c r="I92" s="48"/>
      <c r="J92" s="48"/>
    </row>
    <row r="93" spans="2:10" x14ac:dyDescent="0.2">
      <c r="B93" s="43">
        <v>45171</v>
      </c>
      <c r="C93" s="27">
        <v>4457.490234375</v>
      </c>
      <c r="D93" s="48">
        <f>Table4[[#This Row],[Adj Close]]/C92-1</f>
        <v>-1.2905835528422172E-2</v>
      </c>
      <c r="F93" s="44">
        <v>455.62103300000001</v>
      </c>
      <c r="G93" s="48">
        <f>Table14[[#This Row],[Adj Close]]/F92-1</f>
        <v>-6.0545456438672818E-2</v>
      </c>
      <c r="H93" s="48"/>
      <c r="I93" s="48"/>
      <c r="J93" s="48"/>
    </row>
    <row r="94" spans="2:10" x14ac:dyDescent="0.2">
      <c r="B94" s="43">
        <v>45178</v>
      </c>
      <c r="C94" s="27">
        <v>4450.31982421875</v>
      </c>
      <c r="D94" s="48">
        <f>Table4[[#This Row],[Adj Close]]/C93-1</f>
        <v>-1.6086204970128248E-3</v>
      </c>
      <c r="F94" s="44">
        <v>438.94079599999998</v>
      </c>
      <c r="G94" s="48">
        <f>Table14[[#This Row],[Adj Close]]/F93-1</f>
        <v>-3.6609892414690259E-2</v>
      </c>
      <c r="H94" s="48"/>
      <c r="I94" s="48"/>
      <c r="J94" s="48"/>
    </row>
    <row r="95" spans="2:10" x14ac:dyDescent="0.2">
      <c r="B95" s="43">
        <v>45185</v>
      </c>
      <c r="C95" s="27">
        <v>4320.06005859375</v>
      </c>
      <c r="D95" s="48">
        <f>Table4[[#This Row],[Adj Close]]/C94-1</f>
        <v>-2.9269753808731536E-2</v>
      </c>
      <c r="F95" s="44">
        <v>416.04388399999999</v>
      </c>
      <c r="G95" s="48">
        <f>Table14[[#This Row],[Adj Close]]/F94-1</f>
        <v>-5.2164009836078162E-2</v>
      </c>
      <c r="H95" s="48"/>
      <c r="I95" s="48"/>
      <c r="J95" s="48"/>
    </row>
    <row r="96" spans="2:10" x14ac:dyDescent="0.2">
      <c r="B96" s="43">
        <v>45192</v>
      </c>
      <c r="C96" s="27">
        <v>4288.0498046875</v>
      </c>
      <c r="D96" s="48">
        <f>Table4[[#This Row],[Adj Close]]/C95-1</f>
        <v>-7.4096779841227312E-3</v>
      </c>
      <c r="F96" s="44">
        <v>434.93133499999999</v>
      </c>
      <c r="G96" s="48">
        <f>Table14[[#This Row],[Adj Close]]/F95-1</f>
        <v>4.5397737417526951E-2</v>
      </c>
      <c r="H96" s="48"/>
      <c r="I96" s="48"/>
      <c r="J96" s="48"/>
    </row>
    <row r="97" spans="2:10" x14ac:dyDescent="0.2">
      <c r="B97" s="43">
        <v>45199</v>
      </c>
      <c r="C97" s="27">
        <v>4308.5</v>
      </c>
      <c r="D97" s="48">
        <f>Table4[[#This Row],[Adj Close]]/C96-1</f>
        <v>4.7691132901825917E-3</v>
      </c>
      <c r="F97" s="44">
        <v>457.55831899999998</v>
      </c>
      <c r="G97" s="48">
        <f>Table14[[#This Row],[Adj Close]]/F96-1</f>
        <v>5.2024267232895438E-2</v>
      </c>
      <c r="H97" s="48"/>
      <c r="I97" s="48"/>
      <c r="J97" s="48"/>
    </row>
    <row r="98" spans="2:10" x14ac:dyDescent="0.2">
      <c r="B98" s="43">
        <v>45206</v>
      </c>
      <c r="C98" s="27">
        <v>4327.77978515625</v>
      </c>
      <c r="D98" s="48">
        <f>Table4[[#This Row],[Adj Close]]/C97-1</f>
        <v>4.4748253815132255E-3</v>
      </c>
      <c r="F98" s="44">
        <v>454.548676</v>
      </c>
      <c r="G98" s="48">
        <f>Table14[[#This Row],[Adj Close]]/F97-1</f>
        <v>-6.5776161748684059E-3</v>
      </c>
      <c r="H98" s="48"/>
      <c r="I98" s="48"/>
      <c r="J98" s="48"/>
    </row>
    <row r="99" spans="2:10" x14ac:dyDescent="0.2">
      <c r="B99" s="43">
        <v>45213</v>
      </c>
      <c r="C99" s="27">
        <v>4224.16015625</v>
      </c>
      <c r="D99" s="48">
        <f>Table4[[#This Row],[Adj Close]]/C98-1</f>
        <v>-2.3942906998561386E-2</v>
      </c>
      <c r="F99" s="44">
        <v>413.81420900000001</v>
      </c>
      <c r="G99" s="48">
        <f>Table14[[#This Row],[Adj Close]]/F98-1</f>
        <v>-8.9615192279209221E-2</v>
      </c>
      <c r="H99" s="48"/>
      <c r="I99" s="48"/>
      <c r="J99" s="48"/>
    </row>
    <row r="100" spans="2:10" x14ac:dyDescent="0.2">
      <c r="B100" s="43">
        <v>45220</v>
      </c>
      <c r="C100" s="27">
        <v>4117.3701171875</v>
      </c>
      <c r="D100" s="48">
        <f>Table4[[#This Row],[Adj Close]]/C99-1</f>
        <v>-2.5280774192355193E-2</v>
      </c>
      <c r="F100" s="44">
        <v>404.94537400000002</v>
      </c>
      <c r="G100" s="48">
        <f>Table14[[#This Row],[Adj Close]]/F99-1</f>
        <v>-2.1431924779557243E-2</v>
      </c>
      <c r="H100" s="48"/>
      <c r="I100" s="48"/>
      <c r="J100" s="48"/>
    </row>
    <row r="101" spans="2:10" x14ac:dyDescent="0.2">
      <c r="B101" s="43">
        <v>45227</v>
      </c>
      <c r="C101" s="27">
        <v>4358.33984375</v>
      </c>
      <c r="D101" s="48">
        <f>Table4[[#This Row],[Adj Close]]/C100-1</f>
        <v>5.8525155549315144E-2</v>
      </c>
      <c r="F101" s="44">
        <v>449.98931900000002</v>
      </c>
      <c r="G101" s="48">
        <f>Table14[[#This Row],[Adj Close]]/F100-1</f>
        <v>0.11123462049970234</v>
      </c>
      <c r="H101" s="48"/>
      <c r="I101" s="48"/>
      <c r="J101" s="48"/>
    </row>
    <row r="102" spans="2:10" x14ac:dyDescent="0.2">
      <c r="B102" s="43">
        <v>45234</v>
      </c>
      <c r="C102" s="27">
        <v>4415.240234375</v>
      </c>
      <c r="D102" s="48">
        <f>Table4[[#This Row],[Adj Close]]/C101-1</f>
        <v>1.3055519455784648E-2</v>
      </c>
      <c r="F102" s="44">
        <v>483.284851</v>
      </c>
      <c r="G102" s="48">
        <f>Table14[[#This Row],[Adj Close]]/F101-1</f>
        <v>7.3991827348239836E-2</v>
      </c>
      <c r="H102" s="48"/>
      <c r="I102" s="48"/>
      <c r="J102" s="48"/>
    </row>
    <row r="103" spans="2:10" x14ac:dyDescent="0.2">
      <c r="B103" s="43">
        <v>45241</v>
      </c>
      <c r="C103" s="27">
        <v>4514.02001953125</v>
      </c>
      <c r="D103" s="48">
        <f>Table4[[#This Row],[Adj Close]]/C102-1</f>
        <v>2.2372459914456355E-2</v>
      </c>
      <c r="F103" s="44">
        <v>492.913544</v>
      </c>
      <c r="G103" s="48">
        <f>Table14[[#This Row],[Adj Close]]/F102-1</f>
        <v>1.9923432278244446E-2</v>
      </c>
      <c r="H103" s="48"/>
      <c r="I103" s="48"/>
      <c r="J103" s="48"/>
    </row>
    <row r="104" spans="2:10" x14ac:dyDescent="0.2">
      <c r="B104" s="43">
        <v>45248</v>
      </c>
      <c r="C104" s="27">
        <v>4559.33984375</v>
      </c>
      <c r="D104" s="48">
        <f>Table4[[#This Row],[Adj Close]]/C103-1</f>
        <v>1.0039792473817144E-2</v>
      </c>
      <c r="F104" s="44">
        <v>477.69561800000002</v>
      </c>
      <c r="G104" s="48">
        <f>Table14[[#This Row],[Adj Close]]/F103-1</f>
        <v>-3.0873418239852568E-2</v>
      </c>
      <c r="H104" s="48"/>
      <c r="I104" s="48"/>
      <c r="J104" s="48"/>
    </row>
    <row r="105" spans="2:10" x14ac:dyDescent="0.2">
      <c r="B105" s="43">
        <v>45255</v>
      </c>
      <c r="C105" s="27">
        <v>4594.6298828125</v>
      </c>
      <c r="D105" s="48">
        <f>Table4[[#This Row],[Adj Close]]/C104-1</f>
        <v>7.740164206200939E-3</v>
      </c>
      <c r="F105" s="44">
        <v>467.58694500000001</v>
      </c>
      <c r="G105" s="48">
        <f>Table14[[#This Row],[Adj Close]]/F104-1</f>
        <v>-2.1161326625357524E-2</v>
      </c>
      <c r="H105" s="48"/>
      <c r="I105" s="48"/>
      <c r="J105" s="48"/>
    </row>
    <row r="106" spans="2:10" x14ac:dyDescent="0.2">
      <c r="B106" s="43">
        <v>45262</v>
      </c>
      <c r="C106" s="27">
        <v>4604.3701171875</v>
      </c>
      <c r="D106" s="48">
        <f>Table4[[#This Row],[Adj Close]]/C105-1</f>
        <v>2.1199170822086E-3</v>
      </c>
      <c r="F106" s="44">
        <v>474.99594100000002</v>
      </c>
      <c r="G106" s="48">
        <f>Table14[[#This Row],[Adj Close]]/F105-1</f>
        <v>1.5845172922866801E-2</v>
      </c>
      <c r="H106" s="48"/>
      <c r="I106" s="48"/>
      <c r="J106" s="48"/>
    </row>
    <row r="107" spans="2:10" x14ac:dyDescent="0.2">
      <c r="B107" s="43">
        <v>45269</v>
      </c>
      <c r="C107" s="27">
        <v>4719.18994140625</v>
      </c>
      <c r="D107" s="48">
        <f>Table4[[#This Row],[Adj Close]]/C106-1</f>
        <v>2.4937140433203497E-2</v>
      </c>
      <c r="F107" s="44">
        <v>488.87707499999999</v>
      </c>
      <c r="G107" s="48">
        <f>Table14[[#This Row],[Adj Close]]/F106-1</f>
        <v>2.9223689724119151E-2</v>
      </c>
      <c r="H107" s="48"/>
      <c r="I107" s="48"/>
      <c r="J107" s="48"/>
    </row>
    <row r="108" spans="2:10" x14ac:dyDescent="0.2">
      <c r="B108" s="43">
        <v>45276</v>
      </c>
      <c r="C108" s="27">
        <v>4754.6298828125</v>
      </c>
      <c r="D108" s="48">
        <f>Table4[[#This Row],[Adj Close]]/C107-1</f>
        <v>7.509751005209564E-3</v>
      </c>
      <c r="F108" s="44">
        <v>488.27706899999998</v>
      </c>
      <c r="G108" s="48">
        <f>Table14[[#This Row],[Adj Close]]/F107-1</f>
        <v>-1.22731465777981E-3</v>
      </c>
      <c r="H108" s="48"/>
      <c r="I108" s="48"/>
      <c r="J108" s="48"/>
    </row>
    <row r="109" spans="2:10" x14ac:dyDescent="0.2">
      <c r="B109" s="43">
        <v>45283</v>
      </c>
      <c r="C109" s="27">
        <v>4769.830078125</v>
      </c>
      <c r="D109" s="48">
        <f>Table4[[#This Row],[Adj Close]]/C108-1</f>
        <v>3.1969250366779001E-3</v>
      </c>
      <c r="F109" s="44">
        <v>495.196777</v>
      </c>
      <c r="G109" s="48">
        <f>Table14[[#This Row],[Adj Close]]/F108-1</f>
        <v>1.4171683331702933E-2</v>
      </c>
      <c r="H109" s="48"/>
      <c r="I109" s="48"/>
      <c r="J109" s="48"/>
    </row>
  </sheetData>
  <mergeCells count="3">
    <mergeCell ref="B3:C3"/>
    <mergeCell ref="F3:G3"/>
    <mergeCell ref="I5:J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WACC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Fenil Niteshbhai Savani</cp:lastModifiedBy>
  <dcterms:created xsi:type="dcterms:W3CDTF">2023-02-06T14:53:36Z</dcterms:created>
  <dcterms:modified xsi:type="dcterms:W3CDTF">2024-04-12T00:37:13Z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{1EE99B22-FCBF-4602-91E6-C0830BFCF47D}</vt:lpwstr>
  </property>
</Properties>
</file>