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ilsavani/Downloads/"/>
    </mc:Choice>
  </mc:AlternateContent>
  <xr:revisionPtr revIDLastSave="0" documentId="8_{D167AA6E-FE98-CA47-A40D-034414BDE20B}" xr6:coauthVersionLast="47" xr6:coauthVersionMax="47" xr10:uidLastSave="{00000000-0000-0000-0000-000000000000}"/>
  <bookViews>
    <workbookView xWindow="10820" yWindow="760" windowWidth="19420" windowHeight="17100" xr2:uid="{5ECF019B-D745-4453-A5C5-3DCD8AB4A758}"/>
  </bookViews>
  <sheets>
    <sheet name="WACC" sheetId="1" r:id="rId1"/>
    <sheet name="Beta" sheetId="3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" i="1" l="1"/>
  <c r="K46" i="1"/>
  <c r="K45" i="1"/>
  <c r="E28" i="1"/>
  <c r="K43" i="1"/>
  <c r="K42" i="1"/>
  <c r="C36" i="1"/>
  <c r="C35" i="1"/>
  <c r="Q4" i="3"/>
  <c r="M4" i="3"/>
  <c r="J4" i="3"/>
  <c r="G4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7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7" i="3"/>
  <c r="K36" i="1"/>
  <c r="J20" i="1"/>
  <c r="G20" i="1"/>
  <c r="J19" i="1"/>
  <c r="G19" i="1"/>
  <c r="I14" i="1"/>
  <c r="I15" i="1"/>
  <c r="I16" i="1"/>
  <c r="I13" i="1"/>
  <c r="H14" i="1"/>
  <c r="K14" i="1" s="1"/>
  <c r="H15" i="1"/>
  <c r="K15" i="1" s="1"/>
  <c r="H16" i="1"/>
  <c r="K16" i="1" s="1"/>
  <c r="H13" i="1"/>
  <c r="C37" i="1" l="1"/>
  <c r="W6" i="3"/>
  <c r="T7" i="3" s="1"/>
  <c r="T12" i="3" s="1"/>
  <c r="I20" i="1"/>
  <c r="E35" i="1" s="1"/>
  <c r="E36" i="1" s="1"/>
  <c r="H20" i="1"/>
  <c r="I19" i="1"/>
  <c r="K13" i="1"/>
  <c r="H19" i="1"/>
  <c r="E39" i="1" l="1"/>
  <c r="K35" i="1" s="1"/>
  <c r="D36" i="1"/>
  <c r="D37" i="1"/>
  <c r="D35" i="1"/>
  <c r="D39" i="1" s="1"/>
  <c r="K19" i="1"/>
  <c r="K20" i="1"/>
  <c r="K34" i="1" s="1"/>
  <c r="K37" i="1" s="1"/>
  <c r="K28" i="1" s="1"/>
  <c r="K29" i="1" s="1"/>
</calcChain>
</file>

<file path=xl/sharedStrings.xml><?xml version="1.0" encoding="utf-8"?>
<sst xmlns="http://schemas.openxmlformats.org/spreadsheetml/2006/main" count="108" uniqueCount="83">
  <si>
    <t>Weighted Average Cost of Capital</t>
  </si>
  <si>
    <t>Name of the Comp</t>
  </si>
  <si>
    <t>Country</t>
  </si>
  <si>
    <t>Total Debt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</si>
  <si>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</si>
  <si>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</si>
  <si>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Debt /</t>
  </si>
  <si>
    <t>Equity</t>
  </si>
  <si>
    <t xml:space="preserve">Debt / </t>
  </si>
  <si>
    <t>Capital</t>
  </si>
  <si>
    <t>Levered</t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</si>
  <si>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</si>
  <si>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</si>
  <si>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t>Unlevered</t>
  </si>
  <si>
    <t>Average</t>
  </si>
  <si>
    <t>Median</t>
  </si>
  <si>
    <t>Cost of Debt</t>
  </si>
  <si>
    <t>Pre-Tax Cost of Debt</t>
  </si>
  <si>
    <t>Tax Rate</t>
  </si>
  <si>
    <t>Post Tax Cost of Debt</t>
  </si>
  <si>
    <t>Cost of Equity</t>
  </si>
  <si>
    <t>Risk Free Rate</t>
  </si>
  <si>
    <t>Equity Risk Premium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</si>
  <si>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</si>
  <si>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Capital Stucture</t>
  </si>
  <si>
    <t>Current</t>
  </si>
  <si>
    <t>Target</t>
  </si>
  <si>
    <t>market Capitalization</t>
  </si>
  <si>
    <t>Total Capital</t>
  </si>
  <si>
    <t>Levered Beta</t>
  </si>
  <si>
    <t>Comps median Unlevered Beta</t>
  </si>
  <si>
    <t>Target Debt / Equity</t>
  </si>
  <si>
    <t>Debt / Equity</t>
  </si>
  <si>
    <t>Notes:</t>
  </si>
  <si>
    <t>1. Tax Rate considered as Marginal Tax rate for the Country</t>
  </si>
  <si>
    <t>2. Levered beta is based on 5 years Monthly beta</t>
  </si>
  <si>
    <t>3. Unlevered beta  = levered Beta/(1+(1-Taxrate)*Debt/Equity)</t>
  </si>
  <si>
    <t>4. levered beta  = Unlevered Beta/(1+(1-Taxrate)*Debt/Equity)</t>
  </si>
  <si>
    <t>Regression</t>
  </si>
  <si>
    <t>Date</t>
  </si>
  <si>
    <t>Adj Close</t>
  </si>
  <si>
    <t>SP500</t>
  </si>
  <si>
    <t>NVDA</t>
  </si>
  <si>
    <t>return</t>
  </si>
  <si>
    <t>beta 1</t>
  </si>
  <si>
    <t>beta 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</si>
  <si>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</si>
  <si>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</si>
  <si>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</si>
  <si>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</si>
  <si>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</si>
  <si>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</si>
  <si>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</si>
  <si>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</si>
  <si>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</si>
  <si>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</si>
  <si>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</si>
  <si>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</si>
  <si>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</si>
  <si>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</si>
  <si>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</si>
  <si>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</si>
  <si>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</si>
  <si>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</si>
  <si>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</si>
  <si>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</si>
  <si>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</si>
  <si>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</si>
  <si>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</si>
  <si>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</si>
  <si>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Beta Drifting</t>
  </si>
  <si>
    <t>Market Beta</t>
  </si>
  <si>
    <t>Adjusted Beta</t>
  </si>
  <si>
    <t>SMCI</t>
  </si>
  <si>
    <t>MICRON</t>
  </si>
  <si>
    <t>INTEL</t>
  </si>
  <si>
    <t>beta</t>
  </si>
  <si>
    <t>NVIDIA</t>
  </si>
  <si>
    <t>US</t>
  </si>
  <si>
    <t>Equity Weight</t>
  </si>
  <si>
    <t>Cost of debt</t>
  </si>
  <si>
    <t>Debt Weight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</si>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</sst>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%"/>
    <numFmt numFmtId="166" formatCode="0.00000"/>
  </numFmts>
  <fonts count="13" x14ac:knownFonts="1"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3333FF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9"/>
      <color theme="1"/>
      <name val="calibri"/>
      <family val="2"/>
    </font>
    <font>
      <sz val="11"/>
      <color theme="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164" fontId="2" fillId="0" borderId="0" xfId="0" applyNumberFormat="1" applyFont="1"/>
    <xf numFmtId="10" fontId="2" fillId="0" borderId="0" xfId="2" applyNumberFormat="1" applyFont="1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4" xfId="2" applyNumberFormat="1" applyFont="1" applyBorder="1"/>
    <xf numFmtId="0" fontId="0" fillId="0" borderId="4" xfId="0" applyBorder="1"/>
    <xf numFmtId="0" fontId="5" fillId="0" borderId="0" xfId="0" applyFont="1"/>
    <xf numFmtId="10" fontId="2" fillId="0" borderId="0" xfId="0" applyNumberFormat="1" applyFont="1"/>
    <xf numFmtId="0" fontId="0" fillId="0" borderId="0" xfId="0" applyAlignment="1">
      <alignment horizontal="center"/>
    </xf>
    <xf numFmtId="10" fontId="0" fillId="4" borderId="0" xfId="2" applyNumberFormat="1" applyFont="1" applyFill="1" applyAlignment="1">
      <alignment horizontal="right"/>
    </xf>
    <xf numFmtId="2" fontId="0" fillId="4" borderId="0" xfId="2" applyNumberFormat="1" applyFont="1" applyFill="1" applyAlignment="1">
      <alignment horizontal="right"/>
    </xf>
    <xf numFmtId="10" fontId="0" fillId="0" borderId="1" xfId="2" applyNumberFormat="1" applyFont="1" applyBorder="1" applyAlignment="1">
      <alignment horizontal="right" vertical="top"/>
    </xf>
    <xf numFmtId="2" fontId="0" fillId="0" borderId="1" xfId="2" applyNumberFormat="1" applyFont="1" applyBorder="1" applyAlignment="1">
      <alignment horizontal="right" vertical="top"/>
    </xf>
    <xf numFmtId="10" fontId="0" fillId="0" borderId="2" xfId="0" applyNumberFormat="1" applyBorder="1" applyAlignment="1">
      <alignment horizontal="right"/>
    </xf>
    <xf numFmtId="10" fontId="0" fillId="0" borderId="2" xfId="2" applyNumberFormat="1" applyFon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10" fontId="0" fillId="4" borderId="4" xfId="0" applyNumberFormat="1" applyFill="1" applyBorder="1" applyAlignment="1">
      <alignment horizontal="right"/>
    </xf>
    <xf numFmtId="10" fontId="0" fillId="0" borderId="0" xfId="2" applyNumberFormat="1" applyFont="1" applyAlignment="1">
      <alignment horizontal="right"/>
    </xf>
    <xf numFmtId="43" fontId="0" fillId="0" borderId="4" xfId="1" applyFont="1" applyBorder="1" applyAlignment="1">
      <alignment horizontal="right"/>
    </xf>
    <xf numFmtId="10" fontId="0" fillId="0" borderId="4" xfId="2" applyNumberFormat="1" applyFont="1" applyBorder="1" applyAlignment="1">
      <alignment horizontal="right"/>
    </xf>
    <xf numFmtId="1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4" xfId="0" applyNumberFormat="1" applyBorder="1" applyAlignment="1">
      <alignment horizontal="right"/>
    </xf>
    <xf numFmtId="165" fontId="0" fillId="4" borderId="0" xfId="0" applyNumberFormat="1" applyFill="1" applyAlignment="1">
      <alignment horizontal="right"/>
    </xf>
    <xf numFmtId="0" fontId="6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0" fillId="5" borderId="0" xfId="0" applyFill="1"/>
    <xf numFmtId="14" fontId="0" fillId="0" borderId="0" xfId="0" applyNumberFormat="1"/>
    <xf numFmtId="4" fontId="0" fillId="0" borderId="0" xfId="0" applyNumberFormat="1" applyAlignment="1">
      <alignment horizontal="right"/>
    </xf>
    <xf numFmtId="4" fontId="2" fillId="0" borderId="0" xfId="0" applyNumberFormat="1" applyFont="1" applyAlignment="1">
      <alignment horizontal="right" vertical="top"/>
    </xf>
    <xf numFmtId="2" fontId="0" fillId="0" borderId="0" xfId="0" quotePrefix="1" applyNumberFormat="1" applyAlignment="1">
      <alignment horizontal="right"/>
    </xf>
    <xf numFmtId="2" fontId="0" fillId="0" borderId="0" xfId="0" applyNumberFormat="1" applyAlignment="1">
      <alignment horizontal="center"/>
    </xf>
    <xf numFmtId="9" fontId="0" fillId="0" borderId="0" xfId="2" applyFont="1" applyAlignment="1">
      <alignment horizontal="right"/>
    </xf>
    <xf numFmtId="4" fontId="0" fillId="0" borderId="0" xfId="0" applyNumberFormat="1" applyAlignment="1">
      <alignment horizontal="center"/>
    </xf>
    <xf numFmtId="0" fontId="0" fillId="0" borderId="5" xfId="0" applyBorder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66" fontId="0" fillId="0" borderId="0" xfId="0" applyNumberFormat="1"/>
    <xf numFmtId="0" fontId="10" fillId="0" borderId="0" xfId="0" applyFont="1" applyAlignment="1">
      <alignment horizontal="center"/>
    </xf>
    <xf numFmtId="2" fontId="0" fillId="0" borderId="0" xfId="2" applyNumberFormat="1" applyFont="1" applyAlignment="1">
      <alignment horizontal="right"/>
    </xf>
    <xf numFmtId="9" fontId="0" fillId="0" borderId="0" xfId="2" applyFont="1" applyAlignment="1">
      <alignment horizontal="left"/>
    </xf>
    <xf numFmtId="0" fontId="12" fillId="0" borderId="0" xfId="0" applyFont="1"/>
    <xf numFmtId="14" fontId="12" fillId="0" borderId="0" xfId="0" applyNumberFormat="1" applyFont="1"/>
    <xf numFmtId="0" fontId="11" fillId="0" borderId="0" xfId="0" applyFont="1"/>
    <xf numFmtId="2" fontId="0" fillId="7" borderId="8" xfId="0" applyNumberFormat="1" applyFill="1" applyBorder="1" applyAlignment="1">
      <alignment horizontal="right"/>
    </xf>
    <xf numFmtId="9" fontId="0" fillId="0" borderId="9" xfId="2" applyFont="1" applyBorder="1" applyAlignment="1">
      <alignment horizontal="right"/>
    </xf>
    <xf numFmtId="2" fontId="0" fillId="7" borderId="10" xfId="0" applyNumberFormat="1" applyFill="1" applyBorder="1" applyAlignment="1">
      <alignment horizontal="right"/>
    </xf>
    <xf numFmtId="9" fontId="0" fillId="0" borderId="11" xfId="2" applyFont="1" applyBorder="1" applyAlignment="1">
      <alignment horizontal="right"/>
    </xf>
    <xf numFmtId="2" fontId="0" fillId="7" borderId="7" xfId="0" applyNumberFormat="1" applyFill="1" applyBorder="1" applyAlignment="1">
      <alignment horizontal="right"/>
    </xf>
    <xf numFmtId="2" fontId="0" fillId="7" borderId="12" xfId="0" applyNumberFormat="1" applyFill="1" applyBorder="1" applyAlignment="1">
      <alignment horizontal="right"/>
    </xf>
    <xf numFmtId="43" fontId="3" fillId="0" borderId="0" xfId="1" applyFont="1"/>
    <xf numFmtId="10" fontId="0" fillId="0" borderId="3" xfId="2" applyNumberFormat="1" applyFont="1" applyBorder="1" applyAlignment="1">
      <alignment horizontal="right"/>
    </xf>
    <xf numFmtId="10" fontId="2" fillId="0" borderId="0" xfId="2" applyNumberFormat="1" applyFont="1"/>
    <xf numFmtId="10" fontId="2" fillId="0" borderId="3" xfId="2" applyNumberFormat="1" applyFont="1" applyBorder="1"/>
    <xf numFmtId="0" fontId="6" fillId="0" borderId="0" xfId="0" applyFont="1"/>
    <xf numFmtId="10" fontId="0" fillId="0" borderId="0" xfId="0" applyNumberFormat="1"/>
    <xf numFmtId="165" fontId="6" fillId="4" borderId="0" xfId="0" applyNumberFormat="1" applyFont="1" applyFill="1" applyAlignment="1">
      <alignment horizontal="right"/>
    </xf>
    <xf numFmtId="165" fontId="6" fillId="4" borderId="0" xfId="0" applyNumberFormat="1" applyFont="1" applyFill="1" applyAlignment="1">
      <alignment horizontal="left"/>
    </xf>
    <xf numFmtId="0" fontId="10" fillId="6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9" formatCode="m/d/yy"/>
    </dxf>
    <dxf>
      <alignment horizontal="right" vertical="bottom" textRotation="0" wrapText="0" indent="0" justifyLastLine="0" shrinkToFit="0" readingOrder="0"/>
    </dxf>
    <dxf>
      <numFmt numFmtId="4" formatCode="#,##0.00"/>
      <alignment horizontal="right" textRotation="0" wrapText="0" indent="0" justifyLastLine="0" shrinkToFit="0" readingOrder="0"/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0</xdr:rowOff>
    </xdr:from>
    <xdr:to>
      <xdr:col>1</xdr:col>
      <xdr:colOff>1368092</xdr:colOff>
      <xdr:row>3</xdr:row>
      <xdr:rowOff>168275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11D0C1-5A5C-E3E8-0B7E-225C22F708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57" t="23758" r="1657" b="26515"/>
        <a:stretch/>
      </xdr:blipFill>
      <xdr:spPr>
        <a:xfrm>
          <a:off x="19051" y="0"/>
          <a:ext cx="1474920" cy="7334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2FC332-F2E5-4647-815A-466BBEB50D03}" name="Table14" displayName="Table14" ref="P5:Q109" totalsRowShown="0">
  <autoFilter ref="P5:Q109" xr:uid="{EC2FC332-F2E5-4647-815A-466BBEB50D03}"/>
  <tableColumns count="2">
    <tableColumn id="2" xr3:uid="{CF7B6F5A-2C14-B249-9E05-1BF2C2779C0D}" name="Adj Close" dataDxfId="12"/>
    <tableColumn id="3" xr3:uid="{86599825-4C7A-154B-A8BD-9EE366D3E9D4}" name="return" dataDxfId="11" dataCellStyle="Percent">
      <calculatedColumnFormula>Table14[[#This Row],[Adj Close]]/P5-1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BF667-16B7-564A-A04F-BBCCC9E25316}" name="Table4" displayName="Table4" ref="B5:D109" totalsRowShown="0">
  <autoFilter ref="B5:D109" xr:uid="{463BF667-16B7-564A-A04F-BBCCC9E25316}"/>
  <tableColumns count="3">
    <tableColumn id="1" xr3:uid="{3060B2D3-1C07-F84E-B08A-E6660E2451A7}" name="Date" dataDxfId="10"/>
    <tableColumn id="2" xr3:uid="{12559010-1102-1E4A-AC5F-03203DB7BD2E}" name="Adj Close" dataDxfId="9"/>
    <tableColumn id="3" xr3:uid="{FDA1D28D-43F6-624B-A6F0-9EC2F76C3291}" name="return" dataDxfId="8" dataCellStyle="Percent">
      <calculatedColumnFormula>(Table4[[#This Row],[Adj Close]]/C5)-1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F886D-323A-F346-A6FD-4E61E067A88E}" name="Table1" displayName="Table1" ref="F5:G109" totalsRowShown="0" tableBorderDxfId="7">
  <autoFilter ref="F5:G109" xr:uid="{3F1F886D-323A-F346-A6FD-4E61E067A88E}"/>
  <tableColumns count="2">
    <tableColumn id="1" xr3:uid="{5DEEAEBC-8C1B-8546-AC9D-95A1B5488074}" name="Adj Close" dataDxfId="6"/>
    <tableColumn id="2" xr3:uid="{06F1528A-B900-6347-AA0D-474815600D6C}" name="return" dataDxfId="5" dataCellStyle="Percent">
      <calculatedColumnFormula>F6/F5-1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9639B8-CA97-464A-A5FD-DE7EAAAF61C6}" name="Table2" displayName="Table2" ref="I5:J109" totalsRowShown="0" tableBorderDxfId="4">
  <autoFilter ref="I5:J109" xr:uid="{E89639B8-CA97-464A-A5FD-DE7EAAAF61C6}"/>
  <tableColumns count="2">
    <tableColumn id="1" xr3:uid="{34E4AA32-F59E-9D49-AF0C-E73ACBB01551}" name="Adj Close" dataDxfId="3"/>
    <tableColumn id="2" xr3:uid="{70184E77-593F-524C-980A-1533F7C41CEA}" name="return" dataDxfId="2" dataCellStyle="Percent">
      <calculatedColumnFormula>I6/I5-1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15AEED-6C57-A349-A336-0AB52102EAAD}" name="Table5" displayName="Table5" ref="L5:M109" totalsRowShown="0">
  <autoFilter ref="L5:M109" xr:uid="{0515AEED-6C57-A349-A336-0AB52102EAAD}"/>
  <tableColumns count="2">
    <tableColumn id="1" xr3:uid="{0EE79F51-38EC-D946-9F9D-61AD9F1A04E8}" name="Adj Close" dataDxfId="1"/>
    <tableColumn id="2" xr3:uid="{15FDD8C3-74B9-D349-961A-E903F191E6D5}" name="return" dataDxfId="0" dataCellStyle="Percent">
      <calculatedColumnFormula>L6/L5-1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5B7B-C668-4751-B269-60A6246385E1}">
  <sheetPr>
    <tabColor rgb="FF00B050"/>
  </sheetPr>
  <dimension ref="A1:L49"/>
  <sheetViews>
    <sheetView showGridLines="0" tabSelected="1" zoomScaleNormal="141" workbookViewId="0">
      <pane ySplit="4" topLeftCell="A5" activePane="bottomLeft" state="frozen"/>
      <selection pane="bottomLeft" activeCell="C22" sqref="C22"/>
    </sheetView>
  </sheetViews>
  <sheetFormatPr baseColWidth="10" defaultColWidth="8.83203125" defaultRowHeight="15" x14ac:dyDescent="0.2"/>
  <cols>
    <col min="1" max="1" width="1.83203125" customWidth="1"/>
    <col min="2" max="2" width="37" customWidth="1"/>
    <col min="3" max="3" width="12.83203125" customWidth="1"/>
    <col min="4" max="4" width="11" customWidth="1"/>
    <col min="5" max="5" width="10.1640625" bestFit="1" customWidth="1"/>
    <col min="6" max="6" width="11.5" bestFit="1" customWidth="1"/>
    <col min="7" max="7" width="11.6640625" bestFit="1" customWidth="1"/>
    <col min="8" max="8" width="10.1640625" customWidth="1"/>
    <col min="9" max="9" width="12" bestFit="1" customWidth="1"/>
    <col min="10" max="10" width="11.6640625" bestFit="1" customWidth="1"/>
    <col min="11" max="11" width="20.1640625" bestFit="1" customWidth="1"/>
    <col min="12" max="12" width="12.5" bestFit="1" customWidth="1"/>
    <col min="13" max="13" width="20.5" bestFit="1" customWidth="1"/>
    <col min="14" max="17" width="9.1640625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6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6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6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6"/>
    </row>
    <row r="5" spans="1:12" x14ac:dyDescent="0.2">
      <c r="L5" s="36"/>
    </row>
    <row r="6" spans="1:12" ht="19" x14ac:dyDescent="0.25">
      <c r="B6" s="2" t="s">
        <v>0</v>
      </c>
      <c r="C6" s="2"/>
      <c r="D6" s="3"/>
      <c r="E6" s="3"/>
      <c r="F6" s="3"/>
      <c r="G6" s="3"/>
      <c r="H6" s="3"/>
      <c r="I6" s="3"/>
      <c r="J6" s="3"/>
      <c r="K6" s="3"/>
      <c r="L6" s="36"/>
    </row>
    <row r="7" spans="1:12" x14ac:dyDescent="0.2">
      <c r="L7" s="36"/>
    </row>
    <row r="8" spans="1:12" x14ac:dyDescent="0.2">
      <c r="L8" s="36"/>
    </row>
    <row r="9" spans="1:12" x14ac:dyDescent="0.2">
      <c r="L9" s="36"/>
    </row>
    <row r="10" spans="1:12" x14ac:dyDescent="0.2">
      <c r="L10" s="36"/>
    </row>
    <row r="11" spans="1:12" x14ac:dyDescent="0.2">
      <c r="B11" s="7"/>
      <c r="C11" s="7"/>
      <c r="D11" s="7"/>
      <c r="E11" s="7"/>
      <c r="F11" s="7"/>
      <c r="G11" s="7"/>
      <c r="H11" s="7" t="s">
        <v>6</v>
      </c>
      <c r="I11" s="7" t="s">
        <v>8</v>
      </c>
      <c r="J11" s="7" t="s">
        <v>10</v>
      </c>
      <c r="K11" s="7" t="s">
        <v>13</v>
      </c>
      <c r="L11" s="36"/>
    </row>
    <row r="12" spans="1:12" ht="17" x14ac:dyDescent="0.2">
      <c r="B12" s="8" t="s">
        <v>1</v>
      </c>
      <c r="C12" s="8"/>
      <c r="D12" s="8" t="s">
        <v>2</v>
      </c>
      <c r="E12" s="8" t="s">
        <v>3</v>
      </c>
      <c r="F12" s="8" t="s">
        <v>4</v>
      </c>
      <c r="G12" s="8" t="s">
        <v>5</v>
      </c>
      <c r="H12" s="8" t="s">
        <v>7</v>
      </c>
      <c r="I12" s="8" t="s">
        <v>9</v>
      </c>
      <c r="J12" s="8" t="s">
        <v>12</v>
      </c>
      <c r="K12" s="8" t="s">
        <v>11</v>
      </c>
      <c r="L12" s="36"/>
    </row>
    <row r="13" spans="1:12" x14ac:dyDescent="0.2">
      <c r="B13" s="4" t="s">
        <v>77</v>
      </c>
      <c r="C13" s="4"/>
      <c r="D13" s="4" t="s">
        <v>78</v>
      </c>
      <c r="E13" s="5">
        <v>11000</v>
      </c>
      <c r="F13" s="5">
        <v>43000</v>
      </c>
      <c r="G13" s="6">
        <v>0.3</v>
      </c>
      <c r="H13" s="15">
        <f>E13/F13</f>
        <v>0.2558139534883721</v>
      </c>
      <c r="I13" s="15">
        <f>E13/(E13+F13)</f>
        <v>0.20370370370370369</v>
      </c>
      <c r="J13" s="4">
        <v>1.93</v>
      </c>
      <c r="K13" s="16">
        <f>1/(1+(1-G13)*H13)</f>
        <v>0.84812623274161736</v>
      </c>
    </row>
    <row r="14" spans="1:12" x14ac:dyDescent="0.2">
      <c r="B14" s="4" t="s">
        <v>73</v>
      </c>
      <c r="C14" s="4"/>
      <c r="D14" s="4" t="s">
        <v>78</v>
      </c>
      <c r="E14" s="5">
        <v>290</v>
      </c>
      <c r="F14" s="5">
        <v>3000</v>
      </c>
      <c r="G14" s="6">
        <v>0.3</v>
      </c>
      <c r="H14" s="15">
        <f t="shared" ref="H14:H16" si="0">E14/F14</f>
        <v>9.6666666666666665E-2</v>
      </c>
      <c r="I14" s="15">
        <f t="shared" ref="I14:I16" si="1">E14/(E14+F14)</f>
        <v>8.8145896656534953E-2</v>
      </c>
      <c r="J14" s="4">
        <v>1.18</v>
      </c>
      <c r="K14" s="16">
        <f t="shared" ref="K14:K16" si="2">1/(1+(1-G14)*H14)</f>
        <v>0.93662191695285657</v>
      </c>
    </row>
    <row r="15" spans="1:12" x14ac:dyDescent="0.2">
      <c r="B15" s="4" t="s">
        <v>75</v>
      </c>
      <c r="C15" s="4"/>
      <c r="D15" s="4" t="s">
        <v>78</v>
      </c>
      <c r="E15" s="5">
        <v>49000</v>
      </c>
      <c r="F15" s="5">
        <v>106000</v>
      </c>
      <c r="G15" s="6">
        <v>0.3</v>
      </c>
      <c r="H15" s="15">
        <f t="shared" si="0"/>
        <v>0.46226415094339623</v>
      </c>
      <c r="I15" s="15">
        <f t="shared" si="1"/>
        <v>0.31612903225806449</v>
      </c>
      <c r="J15" s="4">
        <v>1.27</v>
      </c>
      <c r="K15" s="16">
        <f t="shared" si="2"/>
        <v>0.7555238774055596</v>
      </c>
    </row>
    <row r="16" spans="1:12" x14ac:dyDescent="0.2">
      <c r="B16" s="4" t="s">
        <v>74</v>
      </c>
      <c r="C16" s="4"/>
      <c r="D16" s="4" t="s">
        <v>78</v>
      </c>
      <c r="E16" s="5">
        <v>14000</v>
      </c>
      <c r="F16" s="5">
        <v>44000</v>
      </c>
      <c r="G16" s="6">
        <v>0.3</v>
      </c>
      <c r="H16" s="15">
        <f t="shared" si="0"/>
        <v>0.31818181818181818</v>
      </c>
      <c r="I16" s="15">
        <f t="shared" si="1"/>
        <v>0.2413793103448276</v>
      </c>
      <c r="J16" s="4">
        <v>1.33</v>
      </c>
      <c r="K16" s="16">
        <f t="shared" si="2"/>
        <v>0.8178438661710038</v>
      </c>
    </row>
    <row r="17" spans="2:11" x14ac:dyDescent="0.2">
      <c r="B17" s="4"/>
      <c r="C17" s="4"/>
      <c r="D17" s="4"/>
      <c r="E17" s="5"/>
      <c r="F17" s="5"/>
      <c r="G17" s="6"/>
      <c r="H17" s="15"/>
      <c r="I17" s="15"/>
      <c r="J17" s="4"/>
      <c r="K17" s="16"/>
    </row>
    <row r="19" spans="2:11" x14ac:dyDescent="0.2">
      <c r="F19" s="7" t="s">
        <v>14</v>
      </c>
      <c r="G19" s="17">
        <f>AVERAGE(G13:G17)</f>
        <v>0.3</v>
      </c>
      <c r="H19" s="17">
        <f t="shared" ref="H19:K19" si="3">AVERAGE(H13:H17)</f>
        <v>0.28323164732006328</v>
      </c>
      <c r="I19" s="17">
        <f t="shared" si="3"/>
        <v>0.21233948574078271</v>
      </c>
      <c r="J19" s="18">
        <f t="shared" si="3"/>
        <v>1.4275</v>
      </c>
      <c r="K19" s="18">
        <f t="shared" si="3"/>
        <v>0.83952897331775933</v>
      </c>
    </row>
    <row r="20" spans="2:11" x14ac:dyDescent="0.2">
      <c r="F20" s="8" t="s">
        <v>15</v>
      </c>
      <c r="G20" s="19">
        <f>MEDIAN(G13:G17)</f>
        <v>0.3</v>
      </c>
      <c r="H20" s="20">
        <f t="shared" ref="H20:K20" si="4">MEDIAN(H13:H17)</f>
        <v>0.28699788583509511</v>
      </c>
      <c r="I20" s="20">
        <f t="shared" si="4"/>
        <v>0.22254150702426564</v>
      </c>
      <c r="J20" s="21">
        <f t="shared" si="4"/>
        <v>1.3</v>
      </c>
      <c r="K20" s="21">
        <f t="shared" si="4"/>
        <v>0.83298504945631058</v>
      </c>
    </row>
    <row r="24" spans="2:11" x14ac:dyDescent="0.2">
      <c r="B24" s="31" t="s">
        <v>16</v>
      </c>
      <c r="C24" s="8"/>
      <c r="D24" s="8"/>
      <c r="E24" s="8"/>
      <c r="G24" s="31" t="s">
        <v>20</v>
      </c>
      <c r="H24" s="8"/>
      <c r="I24" s="8"/>
      <c r="J24" s="8"/>
      <c r="K24" s="8"/>
    </row>
    <row r="26" spans="2:11" x14ac:dyDescent="0.2">
      <c r="B26" t="s">
        <v>17</v>
      </c>
      <c r="E26" s="62">
        <v>8.4000000000000005E-2</v>
      </c>
      <c r="G26" t="s">
        <v>21</v>
      </c>
      <c r="K26" s="13">
        <v>4.5699999999999998E-2</v>
      </c>
    </row>
    <row r="27" spans="2:11" x14ac:dyDescent="0.2">
      <c r="B27" s="9" t="s">
        <v>18</v>
      </c>
      <c r="C27" s="9"/>
      <c r="D27" s="9"/>
      <c r="E27" s="63">
        <v>0.3</v>
      </c>
      <c r="G27" t="s">
        <v>22</v>
      </c>
      <c r="K27" s="13">
        <v>0.11</v>
      </c>
    </row>
    <row r="28" spans="2:11" ht="17" x14ac:dyDescent="0.2">
      <c r="B28" t="s">
        <v>19</v>
      </c>
      <c r="E28" s="10">
        <f>E26*(1-E27)</f>
        <v>5.8799999999999998E-2</v>
      </c>
      <c r="G28" t="s">
        <v>23</v>
      </c>
      <c r="K28" s="22">
        <f>K37</f>
        <v>0.69394046851623947</v>
      </c>
    </row>
    <row r="29" spans="2:11" x14ac:dyDescent="0.2">
      <c r="G29" s="11" t="s">
        <v>20</v>
      </c>
      <c r="H29" s="11"/>
      <c r="I29" s="11"/>
      <c r="J29" s="11"/>
      <c r="K29" s="23">
        <f>K26+K27*K28</f>
        <v>0.12203345153678635</v>
      </c>
    </row>
    <row r="32" spans="2:11" x14ac:dyDescent="0.2">
      <c r="B32" s="31" t="s">
        <v>24</v>
      </c>
      <c r="C32" s="8"/>
      <c r="D32" s="8"/>
      <c r="E32" s="8"/>
      <c r="G32" s="31" t="s">
        <v>29</v>
      </c>
      <c r="H32" s="8"/>
      <c r="I32" s="8"/>
      <c r="J32" s="8"/>
      <c r="K32" s="8"/>
    </row>
    <row r="34" spans="2:11" x14ac:dyDescent="0.2">
      <c r="B34" s="12"/>
      <c r="C34" s="12"/>
      <c r="D34" s="32" t="s">
        <v>25</v>
      </c>
      <c r="E34" s="33" t="s">
        <v>26</v>
      </c>
      <c r="G34" t="s">
        <v>30</v>
      </c>
      <c r="K34" s="22">
        <f>K20</f>
        <v>0.83298504945631058</v>
      </c>
    </row>
    <row r="35" spans="2:11" x14ac:dyDescent="0.2">
      <c r="B35" t="s">
        <v>3</v>
      </c>
      <c r="C35" s="60">
        <f>E13</f>
        <v>11000</v>
      </c>
      <c r="D35" s="24">
        <f>C35/$C$37</f>
        <v>0.20370370370370369</v>
      </c>
      <c r="E35" s="10">
        <f>I20</f>
        <v>0.22254150702426564</v>
      </c>
      <c r="G35" t="s">
        <v>31</v>
      </c>
      <c r="K35" s="28">
        <f>E39</f>
        <v>0.2862422997946612</v>
      </c>
    </row>
    <row r="36" spans="2:11" x14ac:dyDescent="0.2">
      <c r="B36" t="s">
        <v>27</v>
      </c>
      <c r="C36" s="60">
        <f>F13</f>
        <v>43000</v>
      </c>
      <c r="D36" s="24">
        <f>C36/$C$37</f>
        <v>0.79629629629629628</v>
      </c>
      <c r="E36" s="61">
        <f>E37-E35</f>
        <v>0.77745849297573433</v>
      </c>
      <c r="G36" t="s">
        <v>18</v>
      </c>
      <c r="K36" s="27">
        <f>E27</f>
        <v>0.3</v>
      </c>
    </row>
    <row r="37" spans="2:11" x14ac:dyDescent="0.2">
      <c r="B37" s="11" t="s">
        <v>28</v>
      </c>
      <c r="C37" s="25">
        <f>SUM(C35:C36)</f>
        <v>54000</v>
      </c>
      <c r="D37" s="26">
        <f>C37/$C$37</f>
        <v>1</v>
      </c>
      <c r="E37" s="27">
        <v>1</v>
      </c>
      <c r="G37" s="11" t="s">
        <v>29</v>
      </c>
      <c r="H37" s="11"/>
      <c r="I37" s="11"/>
      <c r="J37" s="11"/>
      <c r="K37" s="29">
        <f>K34/(1+(1-K36)*K35)</f>
        <v>0.69394046851623947</v>
      </c>
    </row>
    <row r="39" spans="2:11" x14ac:dyDescent="0.2">
      <c r="B39" t="s">
        <v>32</v>
      </c>
      <c r="D39" s="30">
        <f>D35/D36</f>
        <v>0.2558139534883721</v>
      </c>
      <c r="E39" s="30">
        <f>E35/E36</f>
        <v>0.2862422997946612</v>
      </c>
      <c r="G39" s="31" t="s">
        <v>0</v>
      </c>
      <c r="H39" s="8"/>
      <c r="I39" s="8"/>
      <c r="J39" s="8"/>
      <c r="K39" s="8"/>
    </row>
    <row r="40" spans="2:11" x14ac:dyDescent="0.2">
      <c r="D40" s="28"/>
      <c r="E40" s="28"/>
      <c r="G40" s="64"/>
    </row>
    <row r="41" spans="2:11" x14ac:dyDescent="0.2">
      <c r="D41" s="28"/>
      <c r="E41" s="28"/>
      <c r="G41" s="64"/>
    </row>
    <row r="42" spans="2:11" x14ac:dyDescent="0.2">
      <c r="D42" s="28"/>
      <c r="E42" s="28"/>
      <c r="G42" t="s">
        <v>20</v>
      </c>
      <c r="K42" s="65">
        <f>K29</f>
        <v>0.12203345153678635</v>
      </c>
    </row>
    <row r="43" spans="2:11" x14ac:dyDescent="0.2">
      <c r="G43" t="s">
        <v>79</v>
      </c>
      <c r="K43" s="65">
        <f>E36</f>
        <v>0.77745849297573433</v>
      </c>
    </row>
    <row r="44" spans="2:11" x14ac:dyDescent="0.2">
      <c r="J44" s="34"/>
      <c r="K44" s="34"/>
    </row>
    <row r="45" spans="2:11" x14ac:dyDescent="0.2">
      <c r="B45" s="35" t="s">
        <v>33</v>
      </c>
      <c r="G45" t="s">
        <v>80</v>
      </c>
      <c r="J45" s="27"/>
      <c r="K45" s="27">
        <f>E28</f>
        <v>5.8799999999999998E-2</v>
      </c>
    </row>
    <row r="46" spans="2:11" x14ac:dyDescent="0.2">
      <c r="B46" s="35" t="s">
        <v>34</v>
      </c>
      <c r="G46" t="s">
        <v>81</v>
      </c>
      <c r="J46" s="27"/>
      <c r="K46" s="27">
        <f>E35</f>
        <v>0.22254150702426564</v>
      </c>
    </row>
    <row r="47" spans="2:11" x14ac:dyDescent="0.2">
      <c r="B47" s="35" t="s">
        <v>35</v>
      </c>
      <c r="G47" s="11"/>
      <c r="H47" s="11"/>
      <c r="I47" s="11"/>
      <c r="J47" s="11"/>
      <c r="K47" s="26"/>
    </row>
    <row r="48" spans="2:11" x14ac:dyDescent="0.2">
      <c r="B48" s="35" t="s">
        <v>36</v>
      </c>
      <c r="G48" s="67" t="s">
        <v>82</v>
      </c>
      <c r="H48" s="66"/>
      <c r="I48" s="66"/>
      <c r="J48" s="66"/>
      <c r="K48" s="66">
        <f>(K42*K43 + K45*K46)</f>
        <v>0.10796138393744405</v>
      </c>
    </row>
    <row r="49" spans="2:2" x14ac:dyDescent="0.2">
      <c r="B49" s="35" t="s">
        <v>37</v>
      </c>
    </row>
  </sheetData>
  <pageMargins left="0.7" right="0.7" top="0.75" bottom="0.75" header="0.3" footer="0.3"/>
  <pageSetup orientation="portrait" r:id="rId1"/>
  <customProperties>
    <customPr name="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3FCD-42AB-4F7B-8289-06F05E322B16}">
  <sheetPr>
    <tabColor rgb="FF92D050"/>
  </sheetPr>
  <dimension ref="B2:AD111"/>
  <sheetViews>
    <sheetView topLeftCell="B1" workbookViewId="0">
      <selection activeCell="P4" sqref="P4:Q4"/>
    </sheetView>
  </sheetViews>
  <sheetFormatPr baseColWidth="10" defaultColWidth="8.83203125" defaultRowHeight="15" x14ac:dyDescent="0.2"/>
  <cols>
    <col min="2" max="2" width="13" customWidth="1"/>
    <col min="3" max="3" width="16.83203125" style="22" customWidth="1"/>
    <col min="4" max="14" width="11.6640625" style="22" customWidth="1"/>
    <col min="15" max="15" width="6.6640625" bestFit="1" customWidth="1"/>
    <col min="16" max="16" width="14.1640625" style="38" customWidth="1"/>
    <col min="18" max="18" width="4.5" customWidth="1"/>
    <col min="19" max="19" width="12.83203125" customWidth="1"/>
    <col min="22" max="22" width="17.5" customWidth="1"/>
  </cols>
  <sheetData>
    <row r="2" spans="2:23" x14ac:dyDescent="0.2">
      <c r="O2" s="5"/>
      <c r="P2" s="39"/>
    </row>
    <row r="3" spans="2:23" x14ac:dyDescent="0.2">
      <c r="B3" s="68" t="s">
        <v>41</v>
      </c>
      <c r="C3" s="68"/>
      <c r="D3" s="14"/>
      <c r="E3" s="14"/>
      <c r="F3" s="68" t="s">
        <v>73</v>
      </c>
      <c r="G3" s="68"/>
      <c r="H3" s="14"/>
      <c r="I3" s="68" t="s">
        <v>74</v>
      </c>
      <c r="J3" s="68"/>
      <c r="K3" s="14"/>
      <c r="L3" s="68" t="s">
        <v>75</v>
      </c>
      <c r="M3" s="68"/>
      <c r="N3" s="14"/>
      <c r="O3" s="5"/>
      <c r="P3" s="68" t="s">
        <v>42</v>
      </c>
      <c r="Q3" s="68"/>
      <c r="R3" s="48"/>
      <c r="S3" s="48"/>
      <c r="T3" s="48"/>
    </row>
    <row r="4" spans="2:23" x14ac:dyDescent="0.2">
      <c r="F4" s="22" t="s">
        <v>76</v>
      </c>
      <c r="G4" s="22">
        <f>SLOPE(Table1[return],Table4[return])</f>
        <v>1.1760105351949011</v>
      </c>
      <c r="I4" s="22" t="s">
        <v>76</v>
      </c>
      <c r="J4" s="22">
        <f>SLOPE(Table2[return],Table4[return])</f>
        <v>1.2684912868317815</v>
      </c>
      <c r="L4" s="22" t="s">
        <v>76</v>
      </c>
      <c r="M4" s="22">
        <f>SLOPE(Table5[return],Table4[return])</f>
        <v>1.3264511736179061</v>
      </c>
      <c r="O4" s="5"/>
      <c r="P4" s="22" t="s">
        <v>76</v>
      </c>
      <c r="Q4" s="22">
        <f>SLOPE(Table14[return],Table4[return])</f>
        <v>1.9311936460539796</v>
      </c>
    </row>
    <row r="5" spans="2:23" x14ac:dyDescent="0.2">
      <c r="B5" t="s">
        <v>39</v>
      </c>
      <c r="C5" s="41" t="s">
        <v>40</v>
      </c>
      <c r="D5" s="41" t="s">
        <v>43</v>
      </c>
      <c r="E5" s="41"/>
      <c r="F5" s="43" t="s">
        <v>40</v>
      </c>
      <c r="G5" s="14" t="s">
        <v>43</v>
      </c>
      <c r="H5" s="51"/>
      <c r="I5" s="43" t="s">
        <v>40</v>
      </c>
      <c r="J5" s="14" t="s">
        <v>43</v>
      </c>
      <c r="L5" s="43" t="s">
        <v>40</v>
      </c>
      <c r="M5" s="14" t="s">
        <v>43</v>
      </c>
      <c r="N5" s="41"/>
      <c r="O5" s="5"/>
      <c r="P5" s="43" t="s">
        <v>40</v>
      </c>
      <c r="Q5" s="14" t="s">
        <v>43</v>
      </c>
      <c r="R5" s="14"/>
      <c r="S5" s="68" t="s">
        <v>70</v>
      </c>
      <c r="T5" s="68"/>
    </row>
    <row r="6" spans="2:23" x14ac:dyDescent="0.2">
      <c r="B6" s="37">
        <v>44562</v>
      </c>
      <c r="C6" s="22">
        <v>4677.02978515625</v>
      </c>
      <c r="D6" s="42">
        <v>0</v>
      </c>
      <c r="E6" s="42"/>
      <c r="F6" s="54">
        <v>44.080002</v>
      </c>
      <c r="G6" s="55">
        <v>0</v>
      </c>
      <c r="H6" s="51"/>
      <c r="I6" s="58">
        <v>92.990707</v>
      </c>
      <c r="J6" s="55">
        <v>0</v>
      </c>
      <c r="K6" s="51"/>
      <c r="L6" s="53">
        <v>50.080807</v>
      </c>
      <c r="M6" s="55">
        <v>0</v>
      </c>
      <c r="N6" s="51"/>
      <c r="O6" s="5"/>
      <c r="P6" s="38">
        <v>272.08197000000001</v>
      </c>
      <c r="Q6" s="42">
        <v>0</v>
      </c>
      <c r="R6" s="42"/>
      <c r="S6" s="42"/>
      <c r="T6" s="42"/>
      <c r="V6" t="s">
        <v>44</v>
      </c>
      <c r="W6">
        <f>SLOPE(Table14[return],Table4[return])</f>
        <v>1.9311936460539796</v>
      </c>
    </row>
    <row r="7" spans="2:23" x14ac:dyDescent="0.2">
      <c r="B7" s="37">
        <v>44569</v>
      </c>
      <c r="C7" s="22">
        <v>4662.85009765625</v>
      </c>
      <c r="D7" s="42">
        <f>Table4[[#This Row],[Adj Close]]/C6-1</f>
        <v>-3.031771904682512E-3</v>
      </c>
      <c r="E7" s="42"/>
      <c r="F7" s="54">
        <v>45.57</v>
      </c>
      <c r="G7" s="55">
        <f>F7/F6-1</f>
        <v>3.3802130952716336E-2</v>
      </c>
      <c r="H7" s="52"/>
      <c r="I7" s="58">
        <v>95.855759000000006</v>
      </c>
      <c r="J7" s="55">
        <f>I7/I6-1</f>
        <v>3.0810089442593558E-2</v>
      </c>
      <c r="K7" s="53"/>
      <c r="L7" s="53">
        <v>52.198749999999997</v>
      </c>
      <c r="M7" s="55">
        <f>L7/L6-1</f>
        <v>4.229051261094896E-2</v>
      </c>
      <c r="N7" s="53"/>
      <c r="P7" s="38">
        <v>269.036316</v>
      </c>
      <c r="Q7" s="42">
        <f>Table14[[#This Row],[Adj Close]]/P6-1</f>
        <v>-1.1193883960778472E-2</v>
      </c>
      <c r="R7" s="42"/>
      <c r="S7" s="50" t="s">
        <v>29</v>
      </c>
      <c r="T7" s="49">
        <f>W6</f>
        <v>1.9311936460539796</v>
      </c>
    </row>
    <row r="8" spans="2:23" x14ac:dyDescent="0.2">
      <c r="B8" s="37">
        <v>44576</v>
      </c>
      <c r="C8" s="22">
        <v>4397.93994140625</v>
      </c>
      <c r="D8" s="42">
        <f>Table4[[#This Row],[Adj Close]]/C7-1</f>
        <v>-5.6812925721793084E-2</v>
      </c>
      <c r="E8" s="42"/>
      <c r="F8" s="54">
        <v>41.009998000000003</v>
      </c>
      <c r="G8" s="55">
        <f t="shared" ref="G8:G71" si="0">F8/F7-1</f>
        <v>-0.10006587667324984</v>
      </c>
      <c r="H8" s="52"/>
      <c r="I8" s="58">
        <v>80.664153999999996</v>
      </c>
      <c r="J8" s="55">
        <f t="shared" ref="J8:J71" si="1">I8/I7-1</f>
        <v>-0.1584840092915023</v>
      </c>
      <c r="K8" s="53"/>
      <c r="L8" s="53">
        <v>48.768818000000003</v>
      </c>
      <c r="M8" s="55">
        <f t="shared" ref="M8:M71" si="2">L8/L7-1</f>
        <v>-6.5709083071912477E-2</v>
      </c>
      <c r="N8" s="53"/>
      <c r="P8" s="38">
        <v>233.40711999999999</v>
      </c>
      <c r="Q8" s="42">
        <f>Table14[[#This Row],[Adj Close]]/P7-1</f>
        <v>-0.13243266384899499</v>
      </c>
      <c r="R8" s="42"/>
      <c r="S8" s="50"/>
      <c r="T8" s="42"/>
      <c r="W8" s="47"/>
    </row>
    <row r="9" spans="2:23" x14ac:dyDescent="0.2">
      <c r="B9" s="37">
        <v>44583</v>
      </c>
      <c r="C9" s="22">
        <v>4431.85009765625</v>
      </c>
      <c r="D9" s="42">
        <f>Table4[[#This Row],[Adj Close]]/C8-1</f>
        <v>7.7104636947717964E-3</v>
      </c>
      <c r="E9" s="42"/>
      <c r="F9" s="54">
        <v>40.150002000000001</v>
      </c>
      <c r="G9" s="55">
        <f t="shared" si="0"/>
        <v>-2.0970398486730102E-2</v>
      </c>
      <c r="H9" s="52"/>
      <c r="I9" s="58">
        <v>78.045242000000002</v>
      </c>
      <c r="J9" s="55">
        <f t="shared" si="1"/>
        <v>-3.2466862542189334E-2</v>
      </c>
      <c r="K9" s="53"/>
      <c r="L9" s="53">
        <v>44.729733000000003</v>
      </c>
      <c r="M9" s="55">
        <f t="shared" si="2"/>
        <v>-8.2821055864015447E-2</v>
      </c>
      <c r="N9" s="53"/>
      <c r="P9" s="38">
        <v>228.074692</v>
      </c>
      <c r="Q9" s="42">
        <f>Table14[[#This Row],[Adj Close]]/P8-1</f>
        <v>-2.2846038287092529E-2</v>
      </c>
      <c r="R9" s="42"/>
      <c r="S9" s="50" t="s">
        <v>71</v>
      </c>
      <c r="T9" s="49">
        <v>1</v>
      </c>
    </row>
    <row r="10" spans="2:23" x14ac:dyDescent="0.2">
      <c r="B10" s="37">
        <v>44590</v>
      </c>
      <c r="C10" s="22">
        <v>4500.52978515625</v>
      </c>
      <c r="D10" s="42">
        <f>Table4[[#This Row],[Adj Close]]/C9-1</f>
        <v>1.5496843527338822E-2</v>
      </c>
      <c r="E10" s="42"/>
      <c r="F10" s="54">
        <v>38.200001</v>
      </c>
      <c r="G10" s="55">
        <f t="shared" si="0"/>
        <v>-4.8567892972956717E-2</v>
      </c>
      <c r="H10" s="52"/>
      <c r="I10" s="58">
        <v>79.915893999999994</v>
      </c>
      <c r="J10" s="55">
        <f t="shared" si="1"/>
        <v>2.3968815421188561E-2</v>
      </c>
      <c r="K10" s="53"/>
      <c r="L10" s="53">
        <v>44.992134</v>
      </c>
      <c r="M10" s="55">
        <f t="shared" si="2"/>
        <v>5.8663663384710407E-3</v>
      </c>
      <c r="N10" s="53"/>
      <c r="P10" s="38">
        <v>242.843658</v>
      </c>
      <c r="Q10" s="42">
        <f>Table14[[#This Row],[Adj Close]]/P9-1</f>
        <v>6.4754953171218155E-2</v>
      </c>
      <c r="R10" s="42"/>
      <c r="S10" s="50"/>
      <c r="T10" s="42"/>
      <c r="V10" t="s">
        <v>45</v>
      </c>
    </row>
    <row r="11" spans="2:23" x14ac:dyDescent="0.2">
      <c r="B11" s="37">
        <v>44597</v>
      </c>
      <c r="C11" s="22">
        <v>4418.64013671875</v>
      </c>
      <c r="D11" s="42">
        <f>Table4[[#This Row],[Adj Close]]/C10-1</f>
        <v>-1.8195557489162795E-2</v>
      </c>
      <c r="E11" s="42"/>
      <c r="F11" s="54">
        <v>38.060001</v>
      </c>
      <c r="G11" s="55">
        <f t="shared" si="0"/>
        <v>-3.6649213700282735E-3</v>
      </c>
      <c r="H11" s="52"/>
      <c r="I11" s="58">
        <v>88.373176999999998</v>
      </c>
      <c r="J11" s="55">
        <f t="shared" si="1"/>
        <v>0.10582729638236921</v>
      </c>
      <c r="K11" s="53"/>
      <c r="L11" s="53">
        <v>44.976044000000002</v>
      </c>
      <c r="M11" s="55">
        <f t="shared" si="2"/>
        <v>-3.5761806719369904E-4</v>
      </c>
      <c r="N11" s="53"/>
      <c r="P11" s="38">
        <v>239.14892599999999</v>
      </c>
      <c r="Q11" s="42">
        <f>Table14[[#This Row],[Adj Close]]/P10-1</f>
        <v>-1.5214447148543697E-2</v>
      </c>
      <c r="R11" s="42"/>
      <c r="S11" s="50"/>
      <c r="T11" s="42"/>
    </row>
    <row r="12" spans="2:23" x14ac:dyDescent="0.2">
      <c r="B12" s="37">
        <v>44604</v>
      </c>
      <c r="C12" s="22">
        <v>4348.8701171875</v>
      </c>
      <c r="D12" s="42">
        <f>Table4[[#This Row],[Adj Close]]/C11-1</f>
        <v>-1.5789930243801376E-2</v>
      </c>
      <c r="E12" s="42"/>
      <c r="F12" s="54">
        <v>39.159999999999997</v>
      </c>
      <c r="G12" s="55">
        <f t="shared" si="0"/>
        <v>2.8901707070370097E-2</v>
      </c>
      <c r="H12" s="52"/>
      <c r="I12" s="58">
        <v>89.397118000000006</v>
      </c>
      <c r="J12" s="55">
        <f t="shared" si="1"/>
        <v>1.1586558668135405E-2</v>
      </c>
      <c r="K12" s="53"/>
      <c r="L12" s="53">
        <v>42.530360999999999</v>
      </c>
      <c r="M12" s="55">
        <f t="shared" si="2"/>
        <v>-5.4377459253641791E-2</v>
      </c>
      <c r="N12" s="53"/>
      <c r="P12" s="38">
        <v>236.083282</v>
      </c>
      <c r="Q12" s="42">
        <f>Table14[[#This Row],[Adj Close]]/P11-1</f>
        <v>-1.2818974566500829E-2</v>
      </c>
      <c r="R12" s="42"/>
      <c r="S12" s="50" t="s">
        <v>72</v>
      </c>
      <c r="T12" s="49">
        <f>T7*0.75 + T9*0.25</f>
        <v>1.6983952345404847</v>
      </c>
      <c r="V12" t="s">
        <v>46</v>
      </c>
    </row>
    <row r="13" spans="2:23" ht="16" thickBot="1" x14ac:dyDescent="0.25">
      <c r="B13" s="37">
        <v>44611</v>
      </c>
      <c r="C13" s="22">
        <v>4384.64990234375</v>
      </c>
      <c r="D13" s="42">
        <f>Table4[[#This Row],[Adj Close]]/C12-1</f>
        <v>8.2273749714534272E-3</v>
      </c>
      <c r="E13" s="42"/>
      <c r="F13" s="54">
        <v>40.169998</v>
      </c>
      <c r="G13" s="55">
        <f t="shared" si="0"/>
        <v>2.5791573033707937E-2</v>
      </c>
      <c r="H13" s="52"/>
      <c r="I13" s="58">
        <v>88.707924000000006</v>
      </c>
      <c r="J13" s="55">
        <f t="shared" si="1"/>
        <v>-7.7093536729002654E-3</v>
      </c>
      <c r="K13" s="53"/>
      <c r="L13" s="53">
        <v>45.051582000000003</v>
      </c>
      <c r="M13" s="55">
        <f t="shared" si="2"/>
        <v>5.9280498465555054E-2</v>
      </c>
      <c r="N13" s="53"/>
      <c r="P13" s="38">
        <v>241.225967</v>
      </c>
      <c r="Q13" s="42">
        <f>Table14[[#This Row],[Adj Close]]/P12-1</f>
        <v>2.178335101254647E-2</v>
      </c>
      <c r="R13" s="42"/>
      <c r="S13" s="42"/>
      <c r="T13" s="42"/>
    </row>
    <row r="14" spans="2:23" x14ac:dyDescent="0.2">
      <c r="B14" s="37">
        <v>44618</v>
      </c>
      <c r="C14" s="22">
        <v>4328.8701171875</v>
      </c>
      <c r="D14" s="42">
        <f>Table4[[#This Row],[Adj Close]]/C13-1</f>
        <v>-1.2721605236129307E-2</v>
      </c>
      <c r="E14" s="42"/>
      <c r="F14" s="54">
        <v>41.57</v>
      </c>
      <c r="G14" s="55">
        <f t="shared" si="0"/>
        <v>3.485193103569495E-2</v>
      </c>
      <c r="H14" s="52"/>
      <c r="I14" s="58">
        <v>80.644463000000002</v>
      </c>
      <c r="J14" s="55">
        <f t="shared" si="1"/>
        <v>-9.0898993420249652E-2</v>
      </c>
      <c r="K14" s="53"/>
      <c r="L14" s="53">
        <v>45.391525000000001</v>
      </c>
      <c r="M14" s="55">
        <f t="shared" si="2"/>
        <v>7.5456395737667492E-3</v>
      </c>
      <c r="N14" s="53"/>
      <c r="P14" s="38">
        <v>229.033356</v>
      </c>
      <c r="Q14" s="42">
        <f>Table14[[#This Row],[Adj Close]]/P13-1</f>
        <v>-5.054435536784474E-2</v>
      </c>
      <c r="R14" s="42"/>
      <c r="S14" s="42"/>
      <c r="T14" s="42"/>
      <c r="V14" s="46" t="s">
        <v>47</v>
      </c>
      <c r="W14" s="46"/>
    </row>
    <row r="15" spans="2:23" x14ac:dyDescent="0.2">
      <c r="B15" s="37">
        <v>44625</v>
      </c>
      <c r="C15" s="22">
        <v>4204.31005859375</v>
      </c>
      <c r="D15" s="42">
        <f>Table4[[#This Row],[Adj Close]]/C14-1</f>
        <v>-2.8774265621690165E-2</v>
      </c>
      <c r="E15" s="42"/>
      <c r="F15" s="54">
        <v>41.59</v>
      </c>
      <c r="G15" s="55">
        <f t="shared" si="0"/>
        <v>4.8111618955992697E-4</v>
      </c>
      <c r="H15" s="52"/>
      <c r="I15" s="58">
        <v>71.694892999999993</v>
      </c>
      <c r="J15" s="55">
        <f t="shared" si="1"/>
        <v>-0.11097562891577573</v>
      </c>
      <c r="K15" s="53"/>
      <c r="L15" s="53">
        <v>43.276339999999998</v>
      </c>
      <c r="M15" s="55">
        <f t="shared" si="2"/>
        <v>-4.6598676735359779E-2</v>
      </c>
      <c r="N15" s="53"/>
      <c r="P15" s="38">
        <v>220.72287</v>
      </c>
      <c r="Q15" s="42">
        <f>Table14[[#This Row],[Adj Close]]/P14-1</f>
        <v>-3.6285046620021522E-2</v>
      </c>
      <c r="R15" s="42"/>
      <c r="S15" s="42"/>
      <c r="T15" s="42"/>
      <c r="V15" t="s">
        <v>48</v>
      </c>
      <c r="W15">
        <v>0.71000794213208762</v>
      </c>
    </row>
    <row r="16" spans="2:23" x14ac:dyDescent="0.2">
      <c r="B16" s="37">
        <v>44632</v>
      </c>
      <c r="C16" s="22">
        <v>4463.1201171875</v>
      </c>
      <c r="D16" s="42">
        <f>Table4[[#This Row],[Adj Close]]/C15-1</f>
        <v>6.155827115194179E-2</v>
      </c>
      <c r="E16" s="42"/>
      <c r="F16" s="54">
        <v>42.889999000000003</v>
      </c>
      <c r="G16" s="55">
        <f t="shared" si="0"/>
        <v>3.1257489781197467E-2</v>
      </c>
      <c r="H16" s="52"/>
      <c r="I16" s="58">
        <v>78.183082999999996</v>
      </c>
      <c r="J16" s="55">
        <f t="shared" si="1"/>
        <v>9.049724085647215E-2</v>
      </c>
      <c r="K16" s="53"/>
      <c r="L16" s="53">
        <v>44.806075999999997</v>
      </c>
      <c r="M16" s="55">
        <f t="shared" si="2"/>
        <v>3.5348090896780926E-2</v>
      </c>
      <c r="N16" s="53"/>
      <c r="P16" s="38">
        <v>264.19827299999997</v>
      </c>
      <c r="Q16" s="42">
        <f>Table14[[#This Row],[Adj Close]]/P15-1</f>
        <v>0.19696827519504412</v>
      </c>
      <c r="R16" s="42"/>
      <c r="S16" s="42"/>
      <c r="T16" s="42"/>
      <c r="V16" t="s">
        <v>49</v>
      </c>
      <c r="W16">
        <v>0.50411127789064181</v>
      </c>
    </row>
    <row r="17" spans="2:30" x14ac:dyDescent="0.2">
      <c r="B17" s="37">
        <v>44639</v>
      </c>
      <c r="C17" s="22">
        <v>4543.06005859375</v>
      </c>
      <c r="D17" s="42">
        <f>Table4[[#This Row],[Adj Close]]/C16-1</f>
        <v>1.791122338348039E-2</v>
      </c>
      <c r="E17" s="42"/>
      <c r="F17" s="54">
        <v>41.990001999999997</v>
      </c>
      <c r="G17" s="55">
        <f t="shared" si="0"/>
        <v>-2.0983842876750924E-2</v>
      </c>
      <c r="H17" s="52"/>
      <c r="I17" s="58">
        <v>76.893332999999998</v>
      </c>
      <c r="J17" s="55">
        <f t="shared" si="1"/>
        <v>-1.6496535446165472E-2</v>
      </c>
      <c r="K17" s="53"/>
      <c r="L17" s="53">
        <v>48.942019999999999</v>
      </c>
      <c r="M17" s="55">
        <f t="shared" si="2"/>
        <v>9.2307659345129967E-2</v>
      </c>
      <c r="N17" s="53"/>
      <c r="P17" s="38">
        <v>276.57275399999997</v>
      </c>
      <c r="Q17" s="42">
        <f>Table14[[#This Row],[Adj Close]]/P16-1</f>
        <v>4.6837857263359206E-2</v>
      </c>
      <c r="R17" s="42"/>
      <c r="S17" s="42"/>
      <c r="T17" s="42"/>
      <c r="V17" t="s">
        <v>50</v>
      </c>
      <c r="W17">
        <v>0.49924962375231474</v>
      </c>
    </row>
    <row r="18" spans="2:30" x14ac:dyDescent="0.2">
      <c r="B18" s="37">
        <v>44646</v>
      </c>
      <c r="C18" s="22">
        <v>4545.85986328125</v>
      </c>
      <c r="D18" s="42">
        <f>Table4[[#This Row],[Adj Close]]/C17-1</f>
        <v>6.1628168049510101E-4</v>
      </c>
      <c r="E18" s="42"/>
      <c r="F18" s="54">
        <v>37.919998</v>
      </c>
      <c r="G18" s="55">
        <f t="shared" si="0"/>
        <v>-9.6927930605957058E-2</v>
      </c>
      <c r="H18" s="52"/>
      <c r="I18" s="58">
        <v>75.002990999999994</v>
      </c>
      <c r="J18" s="55">
        <f t="shared" si="1"/>
        <v>-2.4583951901265721E-2</v>
      </c>
      <c r="K18" s="53"/>
      <c r="L18" s="53">
        <v>45.429298000000003</v>
      </c>
      <c r="M18" s="55">
        <f t="shared" si="2"/>
        <v>-7.1773130737145641E-2</v>
      </c>
      <c r="N18" s="53"/>
      <c r="P18" s="38">
        <v>266.78500400000001</v>
      </c>
      <c r="Q18" s="42">
        <f>Table14[[#This Row],[Adj Close]]/P17-1</f>
        <v>-3.5389422343460319E-2</v>
      </c>
      <c r="R18" s="42"/>
      <c r="S18" s="42"/>
      <c r="T18" s="42"/>
      <c r="V18" t="s">
        <v>51</v>
      </c>
      <c r="W18">
        <v>5.0666404162953767E-2</v>
      </c>
    </row>
    <row r="19" spans="2:30" ht="16" thickBot="1" x14ac:dyDescent="0.25">
      <c r="B19" s="37">
        <v>44653</v>
      </c>
      <c r="C19" s="22">
        <v>4488.27978515625</v>
      </c>
      <c r="D19" s="42">
        <f>Table4[[#This Row],[Adj Close]]/C18-1</f>
        <v>-1.2666487717779784E-2</v>
      </c>
      <c r="E19" s="42"/>
      <c r="F19" s="54">
        <v>35.310001</v>
      </c>
      <c r="G19" s="55">
        <f t="shared" si="0"/>
        <v>-6.8829038440350154E-2</v>
      </c>
      <c r="H19" s="52"/>
      <c r="I19" s="58">
        <v>71.025420999999994</v>
      </c>
      <c r="J19" s="55">
        <f t="shared" si="1"/>
        <v>-5.3032151744455081E-2</v>
      </c>
      <c r="K19" s="53"/>
      <c r="L19" s="53">
        <v>44.400027999999999</v>
      </c>
      <c r="M19" s="55">
        <f t="shared" si="2"/>
        <v>-2.265652443055588E-2</v>
      </c>
      <c r="N19" s="53"/>
      <c r="P19" s="38">
        <v>230.90007</v>
      </c>
      <c r="Q19" s="42">
        <f>Table14[[#This Row],[Adj Close]]/P18-1</f>
        <v>-0.13450881219695543</v>
      </c>
      <c r="R19" s="42"/>
      <c r="S19" s="42"/>
      <c r="T19" s="42"/>
      <c r="V19" s="44" t="s">
        <v>52</v>
      </c>
      <c r="W19" s="44">
        <v>104</v>
      </c>
    </row>
    <row r="20" spans="2:30" x14ac:dyDescent="0.2">
      <c r="B20" s="37">
        <v>44660</v>
      </c>
      <c r="C20" s="22">
        <v>4392.58984375</v>
      </c>
      <c r="D20" s="42">
        <f>Table4[[#This Row],[Adj Close]]/C19-1</f>
        <v>-2.1319959090500107E-2</v>
      </c>
      <c r="E20" s="42"/>
      <c r="F20" s="54">
        <v>36.520000000000003</v>
      </c>
      <c r="G20" s="55">
        <f t="shared" si="0"/>
        <v>3.4267883481509998E-2</v>
      </c>
      <c r="H20" s="52"/>
      <c r="I20" s="58">
        <v>69.140822999999997</v>
      </c>
      <c r="J20" s="55">
        <f t="shared" si="1"/>
        <v>-2.6534133461876941E-2</v>
      </c>
      <c r="K20" s="53"/>
      <c r="L20" s="53">
        <v>43.125256</v>
      </c>
      <c r="M20" s="55">
        <f t="shared" si="2"/>
        <v>-2.8711062975005253E-2</v>
      </c>
      <c r="N20" s="53"/>
      <c r="P20" s="38">
        <v>212.31343100000001</v>
      </c>
      <c r="Q20" s="42">
        <f>Table14[[#This Row],[Adj Close]]/P19-1</f>
        <v>-8.0496463253562411E-2</v>
      </c>
      <c r="R20" s="42"/>
      <c r="S20" s="42"/>
      <c r="T20" s="42"/>
    </row>
    <row r="21" spans="2:30" ht="16" thickBot="1" x14ac:dyDescent="0.25">
      <c r="B21" s="37">
        <v>44667</v>
      </c>
      <c r="C21" s="22">
        <v>4271.77978515625</v>
      </c>
      <c r="D21" s="42">
        <f>Table4[[#This Row],[Adj Close]]/C20-1</f>
        <v>-2.7503150280612898E-2</v>
      </c>
      <c r="E21" s="42"/>
      <c r="F21" s="54">
        <v>42.360000999999997</v>
      </c>
      <c r="G21" s="55">
        <f t="shared" si="0"/>
        <v>0.15991240416210273</v>
      </c>
      <c r="H21" s="52"/>
      <c r="I21" s="58">
        <v>68.430976999999999</v>
      </c>
      <c r="J21" s="55">
        <f t="shared" si="1"/>
        <v>-1.026666980808133E-2</v>
      </c>
      <c r="K21" s="53"/>
      <c r="L21" s="53">
        <v>43.946776999999997</v>
      </c>
      <c r="M21" s="55">
        <f t="shared" si="2"/>
        <v>1.904964923570529E-2</v>
      </c>
      <c r="N21" s="53"/>
      <c r="P21" s="38">
        <v>194.90527299999999</v>
      </c>
      <c r="Q21" s="42">
        <f>Table14[[#This Row],[Adj Close]]/P20-1</f>
        <v>-8.1992730831993432E-2</v>
      </c>
      <c r="R21" s="42"/>
      <c r="S21" s="42"/>
      <c r="T21" s="42"/>
      <c r="V21" t="s">
        <v>53</v>
      </c>
    </row>
    <row r="22" spans="2:30" x14ac:dyDescent="0.2">
      <c r="B22" s="37">
        <v>44674</v>
      </c>
      <c r="C22" s="22">
        <v>4131.93017578125</v>
      </c>
      <c r="D22" s="42">
        <f>Table4[[#This Row],[Adj Close]]/C21-1</f>
        <v>-3.2738019375660454E-2</v>
      </c>
      <c r="E22" s="42"/>
      <c r="F22" s="54">
        <v>42.099997999999999</v>
      </c>
      <c r="G22" s="55">
        <f t="shared" si="0"/>
        <v>-6.1379365878673209E-3</v>
      </c>
      <c r="H22" s="52"/>
      <c r="I22" s="58">
        <v>67.228179999999995</v>
      </c>
      <c r="J22" s="55">
        <f t="shared" si="1"/>
        <v>-1.7576791282696513E-2</v>
      </c>
      <c r="K22" s="53"/>
      <c r="L22" s="53">
        <v>41.161152000000001</v>
      </c>
      <c r="M22" s="55">
        <f t="shared" si="2"/>
        <v>-6.338633206253097E-2</v>
      </c>
      <c r="N22" s="53"/>
      <c r="P22" s="38">
        <v>185.23741100000001</v>
      </c>
      <c r="Q22" s="42">
        <f>Table14[[#This Row],[Adj Close]]/P21-1</f>
        <v>-4.9602875546625125E-2</v>
      </c>
      <c r="R22" s="42"/>
      <c r="S22" s="42"/>
      <c r="T22" s="42"/>
      <c r="V22" s="45"/>
      <c r="W22" s="45" t="s">
        <v>57</v>
      </c>
      <c r="X22" s="45" t="s">
        <v>58</v>
      </c>
      <c r="Y22" s="45" t="s">
        <v>59</v>
      </c>
      <c r="Z22" s="45" t="s">
        <v>60</v>
      </c>
      <c r="AA22" s="45" t="s">
        <v>61</v>
      </c>
    </row>
    <row r="23" spans="2:30" x14ac:dyDescent="0.2">
      <c r="B23" s="37">
        <v>44681</v>
      </c>
      <c r="C23" s="22">
        <v>4123.33984375</v>
      </c>
      <c r="D23" s="42">
        <f>Table4[[#This Row],[Adj Close]]/C22-1</f>
        <v>-2.0790119062517043E-3</v>
      </c>
      <c r="E23" s="42"/>
      <c r="F23" s="54">
        <v>51.209999000000003</v>
      </c>
      <c r="G23" s="55">
        <f t="shared" si="0"/>
        <v>0.21638958272634601</v>
      </c>
      <c r="H23" s="52"/>
      <c r="I23" s="58">
        <v>69.357719000000003</v>
      </c>
      <c r="J23" s="55">
        <f t="shared" si="1"/>
        <v>3.1676285153041661E-2</v>
      </c>
      <c r="K23" s="53"/>
      <c r="L23" s="53">
        <v>41.831589000000001</v>
      </c>
      <c r="M23" s="55">
        <f t="shared" si="2"/>
        <v>1.6288100974433339E-2</v>
      </c>
      <c r="N23" s="53"/>
      <c r="P23" s="38">
        <v>186.515793</v>
      </c>
      <c r="Q23" s="42">
        <f>Table14[[#This Row],[Adj Close]]/P22-1</f>
        <v>6.9013164948628081E-3</v>
      </c>
      <c r="R23" s="42"/>
      <c r="S23" s="42"/>
      <c r="T23" s="42"/>
      <c r="V23" t="s">
        <v>38</v>
      </c>
      <c r="W23">
        <v>1</v>
      </c>
      <c r="X23">
        <v>0.26618435132859558</v>
      </c>
      <c r="Y23">
        <v>0.26618435132859558</v>
      </c>
      <c r="Z23">
        <v>103.691308255859</v>
      </c>
      <c r="AA23">
        <v>3.2054667680212459E-17</v>
      </c>
    </row>
    <row r="24" spans="2:30" x14ac:dyDescent="0.2">
      <c r="B24" s="37">
        <v>44688</v>
      </c>
      <c r="C24" s="40">
        <v>4023.88989257812</v>
      </c>
      <c r="D24" s="42">
        <f>Table4[[#This Row],[Adj Close]]/C23-1</f>
        <v>-2.4118785969733381E-2</v>
      </c>
      <c r="E24" s="42"/>
      <c r="F24" s="54">
        <v>52.349997999999999</v>
      </c>
      <c r="G24" s="55">
        <f t="shared" si="0"/>
        <v>2.2261258001586626E-2</v>
      </c>
      <c r="H24" s="52"/>
      <c r="I24" s="58">
        <v>70.905570999999995</v>
      </c>
      <c r="J24" s="55">
        <f t="shared" si="1"/>
        <v>2.2316939229215293E-2</v>
      </c>
      <c r="K24" s="53"/>
      <c r="L24" s="53">
        <v>41.496037000000001</v>
      </c>
      <c r="M24" s="55">
        <f t="shared" si="2"/>
        <v>-8.0214978207019394E-3</v>
      </c>
      <c r="N24" s="53"/>
      <c r="P24" s="38">
        <v>176.83796699999999</v>
      </c>
      <c r="Q24" s="42">
        <f>Table14[[#This Row],[Adj Close]]/P23-1</f>
        <v>-5.1887434540194732E-2</v>
      </c>
      <c r="R24" s="42"/>
      <c r="S24" s="42"/>
      <c r="T24" s="42"/>
      <c r="V24" t="s">
        <v>54</v>
      </c>
      <c r="W24">
        <v>102</v>
      </c>
      <c r="X24">
        <v>0.26184262010198539</v>
      </c>
      <c r="Y24">
        <v>2.5670845108037785E-3</v>
      </c>
    </row>
    <row r="25" spans="2:30" ht="16" thickBot="1" x14ac:dyDescent="0.25">
      <c r="B25" s="37">
        <v>44695</v>
      </c>
      <c r="C25" s="40">
        <v>3901.36010742187</v>
      </c>
      <c r="D25" s="42">
        <f>Table4[[#This Row],[Adj Close]]/C24-1</f>
        <v>-3.045058101173459E-2</v>
      </c>
      <c r="E25" s="42"/>
      <c r="F25" s="54">
        <v>49.759998000000003</v>
      </c>
      <c r="G25" s="55">
        <f t="shared" si="0"/>
        <v>-4.947469147945327E-2</v>
      </c>
      <c r="H25" s="52"/>
      <c r="I25" s="58">
        <v>67.928168999999997</v>
      </c>
      <c r="J25" s="55">
        <f t="shared" si="1"/>
        <v>-4.1991086990893822E-2</v>
      </c>
      <c r="K25" s="53"/>
      <c r="L25" s="53">
        <v>39.640137000000003</v>
      </c>
      <c r="M25" s="55">
        <f t="shared" si="2"/>
        <v>-4.4724752872183915E-2</v>
      </c>
      <c r="N25" s="53"/>
      <c r="P25" s="38">
        <v>166.73066700000001</v>
      </c>
      <c r="Q25" s="42">
        <f>Table14[[#This Row],[Adj Close]]/P24-1</f>
        <v>-5.7155712494704192E-2</v>
      </c>
      <c r="R25" s="42"/>
      <c r="S25" s="42"/>
      <c r="T25" s="42"/>
      <c r="V25" s="44" t="s">
        <v>55</v>
      </c>
      <c r="W25" s="44">
        <v>103</v>
      </c>
      <c r="X25" s="44">
        <v>0.52802697143058097</v>
      </c>
      <c r="Y25" s="44"/>
      <c r="Z25" s="44"/>
      <c r="AA25" s="44"/>
    </row>
    <row r="26" spans="2:30" ht="16" thickBot="1" x14ac:dyDescent="0.25">
      <c r="B26" s="37">
        <v>44702</v>
      </c>
      <c r="C26" s="22">
        <v>4158.240234375</v>
      </c>
      <c r="D26" s="42">
        <f>Table4[[#This Row],[Adj Close]]/C25-1</f>
        <v>6.5843736512414264E-2</v>
      </c>
      <c r="E26" s="42"/>
      <c r="F26" s="54">
        <v>49.470001000000003</v>
      </c>
      <c r="G26" s="55">
        <f t="shared" si="0"/>
        <v>-5.8279142213791824E-3</v>
      </c>
      <c r="H26" s="52"/>
      <c r="I26" s="58">
        <v>72.285820000000001</v>
      </c>
      <c r="J26" s="55">
        <f t="shared" si="1"/>
        <v>6.4150867955825586E-2</v>
      </c>
      <c r="K26" s="53"/>
      <c r="L26" s="53">
        <v>42.400191999999997</v>
      </c>
      <c r="M26" s="55">
        <f t="shared" si="2"/>
        <v>6.962778660426916E-2</v>
      </c>
      <c r="N26" s="53"/>
      <c r="P26" s="38">
        <v>187.87411499999999</v>
      </c>
      <c r="Q26" s="42">
        <f>Table14[[#This Row],[Adj Close]]/P25-1</f>
        <v>0.1268119919414703</v>
      </c>
      <c r="R26" s="42"/>
      <c r="S26" s="42"/>
      <c r="T26" s="42"/>
    </row>
    <row r="27" spans="2:30" x14ac:dyDescent="0.2">
      <c r="B27" s="37">
        <v>44709</v>
      </c>
      <c r="C27" s="22">
        <v>4108.5400390625</v>
      </c>
      <c r="D27" s="42">
        <f>Table4[[#This Row],[Adj Close]]/C26-1</f>
        <v>-1.1952218369117418E-2</v>
      </c>
      <c r="E27" s="42"/>
      <c r="F27" s="54">
        <v>54.810001</v>
      </c>
      <c r="G27" s="55">
        <f t="shared" si="0"/>
        <v>0.10794420642926594</v>
      </c>
      <c r="H27" s="52"/>
      <c r="I27" s="58">
        <v>68.953506000000004</v>
      </c>
      <c r="J27" s="55">
        <f t="shared" si="1"/>
        <v>-4.6099138115884952E-2</v>
      </c>
      <c r="K27" s="53"/>
      <c r="L27" s="53">
        <v>41.296173000000003</v>
      </c>
      <c r="M27" s="55">
        <f t="shared" si="2"/>
        <v>-2.6038066054040354E-2</v>
      </c>
      <c r="N27" s="53"/>
      <c r="P27" s="38">
        <v>186.96525600000001</v>
      </c>
      <c r="Q27" s="42">
        <f>Table14[[#This Row],[Adj Close]]/P26-1</f>
        <v>-4.8375956421670141E-3</v>
      </c>
      <c r="R27" s="42"/>
      <c r="S27" s="42"/>
      <c r="T27" s="42"/>
      <c r="V27" s="45"/>
      <c r="W27" s="45" t="s">
        <v>62</v>
      </c>
      <c r="X27" s="45" t="s">
        <v>51</v>
      </c>
      <c r="Y27" s="45" t="s">
        <v>63</v>
      </c>
      <c r="Z27" s="45" t="s">
        <v>64</v>
      </c>
      <c r="AA27" s="45" t="s">
        <v>65</v>
      </c>
      <c r="AB27" s="45" t="s">
        <v>66</v>
      </c>
      <c r="AC27" s="45" t="s">
        <v>67</v>
      </c>
      <c r="AD27" s="45" t="s">
        <v>68</v>
      </c>
    </row>
    <row r="28" spans="2:30" x14ac:dyDescent="0.2">
      <c r="B28" s="37">
        <v>44716</v>
      </c>
      <c r="C28" s="40">
        <v>3900.86010742187</v>
      </c>
      <c r="D28" s="42">
        <f>Table4[[#This Row],[Adj Close]]/C27-1</f>
        <v>-5.0548352861621182E-2</v>
      </c>
      <c r="E28" s="42"/>
      <c r="F28" s="54">
        <v>48.75</v>
      </c>
      <c r="G28" s="55">
        <f t="shared" si="0"/>
        <v>-0.11056378196380623</v>
      </c>
      <c r="H28" s="52"/>
      <c r="I28" s="58">
        <v>61.736747999999999</v>
      </c>
      <c r="J28" s="55">
        <f t="shared" si="1"/>
        <v>-0.10466121911190429</v>
      </c>
      <c r="K28" s="53"/>
      <c r="L28" s="53">
        <v>37.28933</v>
      </c>
      <c r="M28" s="55">
        <f t="shared" si="2"/>
        <v>-9.7026981168448767E-2</v>
      </c>
      <c r="N28" s="53"/>
      <c r="P28" s="38">
        <v>169.52716100000001</v>
      </c>
      <c r="Q28" s="42">
        <f>Table14[[#This Row],[Adj Close]]/P27-1</f>
        <v>-9.3269174033062119E-2</v>
      </c>
      <c r="R28" s="42"/>
      <c r="S28" s="42"/>
      <c r="T28" s="42"/>
      <c r="V28" t="s">
        <v>56</v>
      </c>
      <c r="W28">
        <v>7.2400940880493082E-3</v>
      </c>
      <c r="X28">
        <v>4.9692703379100285E-3</v>
      </c>
      <c r="Y28">
        <v>1.4569732769045407</v>
      </c>
      <c r="Z28">
        <v>0.14819543726388709</v>
      </c>
      <c r="AA28">
        <v>-2.6164300657123994E-3</v>
      </c>
      <c r="AB28">
        <v>1.7096618241811017E-2</v>
      </c>
      <c r="AC28">
        <v>-2.6164300657123994E-3</v>
      </c>
      <c r="AD28">
        <v>1.7096618241811017E-2</v>
      </c>
    </row>
    <row r="29" spans="2:30" ht="16" thickBot="1" x14ac:dyDescent="0.25">
      <c r="B29" s="37">
        <v>44723</v>
      </c>
      <c r="C29" s="40">
        <v>3674.84008789062</v>
      </c>
      <c r="D29" s="42">
        <f>Table4[[#This Row],[Adj Close]]/C28-1</f>
        <v>-5.794107281653571E-2</v>
      </c>
      <c r="E29" s="42"/>
      <c r="F29" s="54">
        <v>43.119999</v>
      </c>
      <c r="G29" s="55">
        <f t="shared" si="0"/>
        <v>-0.11548720000000001</v>
      </c>
      <c r="H29" s="52"/>
      <c r="I29" s="58">
        <v>54.963650000000001</v>
      </c>
      <c r="J29" s="55">
        <f t="shared" si="1"/>
        <v>-0.10970934199514359</v>
      </c>
      <c r="K29" s="53"/>
      <c r="L29" s="53">
        <v>35.185977999999999</v>
      </c>
      <c r="M29" s="55">
        <f t="shared" si="2"/>
        <v>-5.6406269568265222E-2</v>
      </c>
      <c r="N29" s="53"/>
      <c r="P29" s="38">
        <v>158.63441499999999</v>
      </c>
      <c r="Q29" s="42">
        <f>Table14[[#This Row],[Adj Close]]/P28-1</f>
        <v>-6.4253692067668289E-2</v>
      </c>
      <c r="R29" s="42"/>
      <c r="S29" s="42"/>
      <c r="T29" s="42"/>
      <c r="V29" s="44" t="s">
        <v>69</v>
      </c>
      <c r="W29" s="44">
        <v>1.931193646053982</v>
      </c>
      <c r="X29" s="44">
        <v>0.18965078596955195</v>
      </c>
      <c r="Y29" s="44">
        <v>10.18289292175162</v>
      </c>
      <c r="Z29" s="44">
        <v>3.2054667680210623E-17</v>
      </c>
      <c r="AA29" s="44">
        <v>1.555022211300652</v>
      </c>
      <c r="AB29" s="44">
        <v>2.3073650808073123</v>
      </c>
      <c r="AC29" s="44">
        <v>1.555022211300652</v>
      </c>
      <c r="AD29" s="44">
        <v>2.3073650808073123</v>
      </c>
    </row>
    <row r="30" spans="2:30" x14ac:dyDescent="0.2">
      <c r="B30" s="37">
        <v>44730</v>
      </c>
      <c r="C30" s="40">
        <v>3911.73999023437</v>
      </c>
      <c r="D30" s="42">
        <f>Table4[[#This Row],[Adj Close]]/C29-1</f>
        <v>6.4465363574427448E-2</v>
      </c>
      <c r="E30" s="42"/>
      <c r="F30" s="54">
        <v>42.700001</v>
      </c>
      <c r="G30" s="55">
        <f t="shared" si="0"/>
        <v>-9.7402135839567139E-3</v>
      </c>
      <c r="H30" s="52"/>
      <c r="I30" s="58">
        <v>57.615704000000001</v>
      </c>
      <c r="J30" s="55">
        <f t="shared" si="1"/>
        <v>4.8251053196066929E-2</v>
      </c>
      <c r="K30" s="53"/>
      <c r="L30" s="53">
        <v>36.746834</v>
      </c>
      <c r="M30" s="55">
        <f t="shared" si="2"/>
        <v>4.4360170974926394E-2</v>
      </c>
      <c r="N30" s="53"/>
      <c r="P30" s="38">
        <v>171.08140599999999</v>
      </c>
      <c r="Q30" s="42">
        <f>Table14[[#This Row],[Adj Close]]/P29-1</f>
        <v>7.8463371267829762E-2</v>
      </c>
      <c r="R30" s="42"/>
      <c r="S30" s="42"/>
      <c r="T30" s="42"/>
    </row>
    <row r="31" spans="2:30" x14ac:dyDescent="0.2">
      <c r="B31" s="37">
        <v>44737</v>
      </c>
      <c r="C31" s="22">
        <v>3825.330078125</v>
      </c>
      <c r="D31" s="42">
        <f>Table4[[#This Row],[Adj Close]]/C30-1</f>
        <v>-2.208989153806018E-2</v>
      </c>
      <c r="E31" s="42"/>
      <c r="F31" s="54">
        <v>39.130001</v>
      </c>
      <c r="G31" s="55">
        <f t="shared" si="0"/>
        <v>-8.3606555419050266E-2</v>
      </c>
      <c r="H31" s="52"/>
      <c r="I31" s="58">
        <v>52.893268999999997</v>
      </c>
      <c r="J31" s="55">
        <f t="shared" si="1"/>
        <v>-8.1964372074669112E-2</v>
      </c>
      <c r="K31" s="53"/>
      <c r="L31" s="53">
        <v>34.586376000000001</v>
      </c>
      <c r="M31" s="55">
        <f t="shared" si="2"/>
        <v>-5.8793037789323543E-2</v>
      </c>
      <c r="N31" s="53"/>
      <c r="P31" s="38">
        <v>145.078552</v>
      </c>
      <c r="Q31" s="42">
        <f>Table14[[#This Row],[Adj Close]]/P30-1</f>
        <v>-0.15199111702413759</v>
      </c>
      <c r="R31" s="42"/>
      <c r="S31" s="42"/>
      <c r="T31" s="42"/>
    </row>
    <row r="32" spans="2:30" x14ac:dyDescent="0.2">
      <c r="B32" s="37">
        <v>44744</v>
      </c>
      <c r="C32" s="22">
        <v>3899.3798828125</v>
      </c>
      <c r="D32" s="42">
        <f>Table4[[#This Row],[Adj Close]]/C31-1</f>
        <v>1.935775558583841E-2</v>
      </c>
      <c r="E32" s="42"/>
      <c r="F32" s="54">
        <v>40.459999000000003</v>
      </c>
      <c r="G32" s="55">
        <f t="shared" si="0"/>
        <v>3.3989214567104131E-2</v>
      </c>
      <c r="H32" s="52"/>
      <c r="I32" s="58">
        <v>58.305832000000002</v>
      </c>
      <c r="J32" s="55">
        <f t="shared" si="1"/>
        <v>0.10232990137176068</v>
      </c>
      <c r="K32" s="53"/>
      <c r="L32" s="53">
        <v>36.156753999999999</v>
      </c>
      <c r="M32" s="55">
        <f t="shared" si="2"/>
        <v>4.5404525758928838E-2</v>
      </c>
      <c r="N32" s="53"/>
      <c r="P32" s="38">
        <v>158.21482800000001</v>
      </c>
      <c r="Q32" s="42">
        <f>Table14[[#This Row],[Adj Close]]/P31-1</f>
        <v>9.0545954718379118E-2</v>
      </c>
      <c r="R32" s="42"/>
      <c r="S32" s="42"/>
      <c r="T32" s="42"/>
    </row>
    <row r="33" spans="2:20" x14ac:dyDescent="0.2">
      <c r="B33" s="37">
        <v>44751</v>
      </c>
      <c r="C33" s="40">
        <v>3863.15991210937</v>
      </c>
      <c r="D33" s="42">
        <f>Table4[[#This Row],[Adj Close]]/C32-1</f>
        <v>-9.2886489112740112E-3</v>
      </c>
      <c r="E33" s="42"/>
      <c r="F33" s="54">
        <v>42.16</v>
      </c>
      <c r="G33" s="55">
        <f t="shared" si="0"/>
        <v>4.2016832476935884E-2</v>
      </c>
      <c r="H33" s="52"/>
      <c r="I33" s="58">
        <v>60.780895000000001</v>
      </c>
      <c r="J33" s="55">
        <f t="shared" si="1"/>
        <v>4.2449664383487296E-2</v>
      </c>
      <c r="K33" s="53"/>
      <c r="L33" s="53">
        <v>36.756348000000003</v>
      </c>
      <c r="M33" s="55">
        <f t="shared" si="2"/>
        <v>1.6583181111888612E-2</v>
      </c>
      <c r="N33" s="53"/>
      <c r="P33" s="38">
        <v>157.45559700000001</v>
      </c>
      <c r="Q33" s="42">
        <f>Table14[[#This Row],[Adj Close]]/P32-1</f>
        <v>-4.7987347936818692E-3</v>
      </c>
      <c r="R33" s="42"/>
      <c r="S33" s="42"/>
      <c r="T33" s="42"/>
    </row>
    <row r="34" spans="2:20" x14ac:dyDescent="0.2">
      <c r="B34" s="37">
        <v>44758</v>
      </c>
      <c r="C34" s="22">
        <v>3961.6298828125</v>
      </c>
      <c r="D34" s="42">
        <f>Table4[[#This Row],[Adj Close]]/C33-1</f>
        <v>2.5489488642307601E-2</v>
      </c>
      <c r="E34" s="42"/>
      <c r="F34" s="54">
        <v>50.720001000000003</v>
      </c>
      <c r="G34" s="55">
        <f t="shared" si="0"/>
        <v>0.20303607685009495</v>
      </c>
      <c r="H34" s="52"/>
      <c r="I34" s="58">
        <v>60.543818999999999</v>
      </c>
      <c r="J34" s="55">
        <f t="shared" si="1"/>
        <v>-3.9005019587158296E-3</v>
      </c>
      <c r="K34" s="53"/>
      <c r="L34" s="53">
        <v>37.308360999999998</v>
      </c>
      <c r="M34" s="55">
        <f t="shared" si="2"/>
        <v>1.501816774615361E-2</v>
      </c>
      <c r="N34" s="53"/>
      <c r="P34" s="38">
        <v>173.00938400000001</v>
      </c>
      <c r="Q34" s="42">
        <f>Table14[[#This Row],[Adj Close]]/P33-1</f>
        <v>9.878205218706837E-2</v>
      </c>
      <c r="R34" s="42"/>
      <c r="S34" s="42"/>
      <c r="T34" s="42"/>
    </row>
    <row r="35" spans="2:20" x14ac:dyDescent="0.2">
      <c r="B35" s="37">
        <v>44765</v>
      </c>
      <c r="C35" s="22">
        <v>4130.2900390625</v>
      </c>
      <c r="D35" s="42">
        <f>Table4[[#This Row],[Adj Close]]/C34-1</f>
        <v>4.2573425897691974E-2</v>
      </c>
      <c r="E35" s="42"/>
      <c r="F35" s="54">
        <v>54.009998000000003</v>
      </c>
      <c r="G35" s="55">
        <f t="shared" si="0"/>
        <v>6.4865870172202911E-2</v>
      </c>
      <c r="H35" s="52"/>
      <c r="I35" s="58">
        <v>61.106876</v>
      </c>
      <c r="J35" s="55">
        <f t="shared" si="1"/>
        <v>9.2999914656852756E-3</v>
      </c>
      <c r="K35" s="53"/>
      <c r="L35" s="53">
        <v>34.557827000000003</v>
      </c>
      <c r="M35" s="55">
        <f t="shared" si="2"/>
        <v>-7.3724332194598285E-2</v>
      </c>
      <c r="N35" s="53"/>
      <c r="P35" s="38">
        <v>181.44058200000001</v>
      </c>
      <c r="Q35" s="42">
        <f>Table14[[#This Row],[Adj Close]]/P34-1</f>
        <v>4.8732605163197329E-2</v>
      </c>
      <c r="R35" s="42"/>
      <c r="S35" s="42"/>
      <c r="T35" s="42"/>
    </row>
    <row r="36" spans="2:20" x14ac:dyDescent="0.2">
      <c r="B36" s="37">
        <v>44772</v>
      </c>
      <c r="C36" s="22">
        <v>4145.18994140625</v>
      </c>
      <c r="D36" s="42">
        <f>Table4[[#This Row],[Adj Close]]/C35-1</f>
        <v>3.6074711952025496E-3</v>
      </c>
      <c r="E36" s="42"/>
      <c r="F36" s="54">
        <v>59.09</v>
      </c>
      <c r="G36" s="55">
        <f t="shared" si="0"/>
        <v>9.40566966878984E-2</v>
      </c>
      <c r="H36" s="52"/>
      <c r="I36" s="58">
        <v>61.699570000000001</v>
      </c>
      <c r="J36" s="55">
        <f t="shared" si="1"/>
        <v>9.6993012701223069E-3</v>
      </c>
      <c r="K36" s="53"/>
      <c r="L36" s="53">
        <v>33.682220000000001</v>
      </c>
      <c r="M36" s="55">
        <f t="shared" si="2"/>
        <v>-2.5337443815550142E-2</v>
      </c>
      <c r="N36" s="53"/>
      <c r="P36" s="38">
        <v>189.691956</v>
      </c>
      <c r="Q36" s="42">
        <f>Table14[[#This Row],[Adj Close]]/P35-1</f>
        <v>4.547700359559026E-2</v>
      </c>
      <c r="R36" s="42"/>
      <c r="S36" s="42"/>
      <c r="T36" s="42"/>
    </row>
    <row r="37" spans="2:20" x14ac:dyDescent="0.2">
      <c r="B37" s="37">
        <v>44779</v>
      </c>
      <c r="C37" s="22">
        <v>4280.14990234375</v>
      </c>
      <c r="D37" s="42">
        <f>Table4[[#This Row],[Adj Close]]/C36-1</f>
        <v>3.2558209115916892E-2</v>
      </c>
      <c r="E37" s="42"/>
      <c r="F37" s="54">
        <v>65.309997999999993</v>
      </c>
      <c r="G37" s="55">
        <f t="shared" si="0"/>
        <v>0.10526312404806215</v>
      </c>
      <c r="H37" s="52"/>
      <c r="I37" s="58">
        <v>64.248169000000004</v>
      </c>
      <c r="J37" s="55">
        <f t="shared" si="1"/>
        <v>4.1306592574308132E-2</v>
      </c>
      <c r="K37" s="53"/>
      <c r="L37" s="53">
        <v>34.714427999999998</v>
      </c>
      <c r="M37" s="55">
        <f t="shared" si="2"/>
        <v>3.0645485956685592E-2</v>
      </c>
      <c r="N37" s="53"/>
      <c r="P37" s="38">
        <v>186.89489699999999</v>
      </c>
      <c r="Q37" s="42">
        <f>Table14[[#This Row],[Adj Close]]/P36-1</f>
        <v>-1.474526943040233E-2</v>
      </c>
      <c r="R37" s="42"/>
      <c r="S37" s="42"/>
      <c r="T37" s="42"/>
    </row>
    <row r="38" spans="2:20" x14ac:dyDescent="0.2">
      <c r="B38" s="37">
        <v>44786</v>
      </c>
      <c r="C38" s="22">
        <v>4228.47998046875</v>
      </c>
      <c r="D38" s="42">
        <f>Table4[[#This Row],[Adj Close]]/C37-1</f>
        <v>-1.207198884476135E-2</v>
      </c>
      <c r="E38" s="42"/>
      <c r="F38" s="54">
        <v>69.830001999999993</v>
      </c>
      <c r="G38" s="55">
        <f t="shared" si="0"/>
        <v>6.9208454117545726E-2</v>
      </c>
      <c r="H38" s="52"/>
      <c r="I38" s="58">
        <v>59.773311999999997</v>
      </c>
      <c r="J38" s="55">
        <f t="shared" si="1"/>
        <v>-6.9649564643624373E-2</v>
      </c>
      <c r="K38" s="53"/>
      <c r="L38" s="53">
        <v>34.012642</v>
      </c>
      <c r="M38" s="55">
        <f t="shared" si="2"/>
        <v>-2.021597475263015E-2</v>
      </c>
      <c r="N38" s="53"/>
      <c r="P38" s="38">
        <v>178.30384799999999</v>
      </c>
      <c r="Q38" s="42">
        <f>Table14[[#This Row],[Adj Close]]/P37-1</f>
        <v>-4.5967274323172158E-2</v>
      </c>
      <c r="R38" s="42"/>
      <c r="S38" s="42"/>
      <c r="T38" s="42"/>
    </row>
    <row r="39" spans="2:20" x14ac:dyDescent="0.2">
      <c r="B39" s="37">
        <v>44793</v>
      </c>
      <c r="C39" s="40">
        <v>4057.65991210937</v>
      </c>
      <c r="D39" s="42">
        <f>Table4[[#This Row],[Adj Close]]/C38-1</f>
        <v>-4.0397511433989064E-2</v>
      </c>
      <c r="E39" s="42"/>
      <c r="F39" s="54">
        <v>69.819999999999993</v>
      </c>
      <c r="G39" s="55">
        <f t="shared" si="0"/>
        <v>-1.4323356313239444E-4</v>
      </c>
      <c r="H39" s="52"/>
      <c r="I39" s="58">
        <v>56.928375000000003</v>
      </c>
      <c r="J39" s="55">
        <f t="shared" si="1"/>
        <v>-4.7595438579679072E-2</v>
      </c>
      <c r="K39" s="53"/>
      <c r="L39" s="53">
        <v>32.070704999999997</v>
      </c>
      <c r="M39" s="55">
        <f t="shared" si="2"/>
        <v>-5.7094565014973009E-2</v>
      </c>
      <c r="N39" s="53"/>
      <c r="P39" s="38">
        <v>162.43045000000001</v>
      </c>
      <c r="Q39" s="42">
        <f>Table14[[#This Row],[Adj Close]]/P38-1</f>
        <v>-8.9024427560306929E-2</v>
      </c>
      <c r="R39" s="42"/>
      <c r="S39" s="42"/>
      <c r="T39" s="42"/>
    </row>
    <row r="40" spans="2:20" x14ac:dyDescent="0.2">
      <c r="B40" s="37">
        <v>44800</v>
      </c>
      <c r="C40" s="40">
        <v>3924.26000976562</v>
      </c>
      <c r="D40" s="42">
        <f>Table4[[#This Row],[Adj Close]]/C39-1</f>
        <v>-3.2876067791103303E-2</v>
      </c>
      <c r="E40" s="42"/>
      <c r="F40" s="54">
        <v>64.540001000000004</v>
      </c>
      <c r="G40" s="55">
        <f t="shared" si="0"/>
        <v>-7.5623016327699633E-2</v>
      </c>
      <c r="H40" s="52"/>
      <c r="I40" s="58">
        <v>55.644202999999997</v>
      </c>
      <c r="J40" s="55">
        <f t="shared" si="1"/>
        <v>-2.2557678837662354E-2</v>
      </c>
      <c r="K40" s="53"/>
      <c r="L40" s="53">
        <v>30.013414000000001</v>
      </c>
      <c r="M40" s="55">
        <f t="shared" si="2"/>
        <v>-6.4148605401720848E-2</v>
      </c>
      <c r="N40" s="53"/>
      <c r="P40" s="38">
        <v>136.32768200000001</v>
      </c>
      <c r="Q40" s="42">
        <f>Table14[[#This Row],[Adj Close]]/P39-1</f>
        <v>-0.16070119857452836</v>
      </c>
      <c r="R40" s="42"/>
      <c r="S40" s="42"/>
      <c r="T40" s="42"/>
    </row>
    <row r="41" spans="2:20" x14ac:dyDescent="0.2">
      <c r="B41" s="37">
        <v>44807</v>
      </c>
      <c r="C41" s="40">
        <v>4067.36010742187</v>
      </c>
      <c r="D41" s="42">
        <f>Table4[[#This Row],[Adj Close]]/C40-1</f>
        <v>3.646549853988823E-2</v>
      </c>
      <c r="E41" s="42"/>
      <c r="F41" s="54">
        <v>66.879997000000003</v>
      </c>
      <c r="G41" s="55">
        <f t="shared" si="0"/>
        <v>3.6256522524689805E-2</v>
      </c>
      <c r="H41" s="52"/>
      <c r="I41" s="58">
        <v>56.740687999999999</v>
      </c>
      <c r="J41" s="55">
        <f t="shared" si="1"/>
        <v>1.9705287179690556E-2</v>
      </c>
      <c r="K41" s="53"/>
      <c r="L41" s="53">
        <v>30.244140999999999</v>
      </c>
      <c r="M41" s="55">
        <f t="shared" si="2"/>
        <v>7.6874626791874068E-3</v>
      </c>
      <c r="N41" s="53"/>
      <c r="P41" s="38">
        <v>143.71997099999999</v>
      </c>
      <c r="Q41" s="42">
        <f>Table14[[#This Row],[Adj Close]]/P40-1</f>
        <v>5.4224416432166578E-2</v>
      </c>
      <c r="R41" s="42"/>
      <c r="S41" s="42"/>
      <c r="T41" s="42"/>
    </row>
    <row r="42" spans="2:20" x14ac:dyDescent="0.2">
      <c r="B42" s="37">
        <v>44814</v>
      </c>
      <c r="C42" s="22">
        <v>3873.330078125</v>
      </c>
      <c r="D42" s="42">
        <f>Table4[[#This Row],[Adj Close]]/C41-1</f>
        <v>-4.7704167856397972E-2</v>
      </c>
      <c r="E42" s="42"/>
      <c r="F42" s="54">
        <v>62.299999</v>
      </c>
      <c r="G42" s="55">
        <f t="shared" si="0"/>
        <v>-6.8480834411520752E-2</v>
      </c>
      <c r="H42" s="52"/>
      <c r="I42" s="58">
        <v>52.206572999999999</v>
      </c>
      <c r="J42" s="55">
        <f t="shared" si="1"/>
        <v>-7.9909411743474101E-2</v>
      </c>
      <c r="K42" s="53"/>
      <c r="L42" s="53">
        <v>28.109940000000002</v>
      </c>
      <c r="M42" s="55">
        <f t="shared" si="2"/>
        <v>-7.0565766771157334E-2</v>
      </c>
      <c r="N42" s="53"/>
      <c r="P42" s="38">
        <v>131.881531</v>
      </c>
      <c r="Q42" s="42">
        <f>Table14[[#This Row],[Adj Close]]/P41-1</f>
        <v>-8.2371572423988293E-2</v>
      </c>
      <c r="R42" s="42"/>
      <c r="S42" s="42"/>
      <c r="T42" s="42"/>
    </row>
    <row r="43" spans="2:20" x14ac:dyDescent="0.2">
      <c r="B43" s="37">
        <v>44821</v>
      </c>
      <c r="C43" s="22">
        <v>3693.22998046875</v>
      </c>
      <c r="D43" s="42">
        <f>Table4[[#This Row],[Adj Close]]/C42-1</f>
        <v>-4.6497482534055723E-2</v>
      </c>
      <c r="E43" s="42"/>
      <c r="F43" s="54">
        <v>53.43</v>
      </c>
      <c r="G43" s="55">
        <f t="shared" si="0"/>
        <v>-0.14237558816012175</v>
      </c>
      <c r="H43" s="52"/>
      <c r="I43" s="58">
        <v>49.490054999999998</v>
      </c>
      <c r="J43" s="55">
        <f t="shared" si="1"/>
        <v>-5.2034022612440056E-2</v>
      </c>
      <c r="K43" s="53"/>
      <c r="L43" s="53">
        <v>26.456413000000001</v>
      </c>
      <c r="M43" s="55">
        <f t="shared" si="2"/>
        <v>-5.8823569171616907E-2</v>
      </c>
      <c r="N43" s="53"/>
      <c r="P43" s="38">
        <v>125.06663500000001</v>
      </c>
      <c r="Q43" s="42">
        <f>Table14[[#This Row],[Adj Close]]/P42-1</f>
        <v>-5.1674377362209922E-2</v>
      </c>
      <c r="R43" s="42"/>
      <c r="S43" s="42"/>
      <c r="T43" s="42"/>
    </row>
    <row r="44" spans="2:20" x14ac:dyDescent="0.2">
      <c r="B44" s="37">
        <v>44828</v>
      </c>
      <c r="C44" s="22">
        <v>3585.6201171875</v>
      </c>
      <c r="D44" s="42">
        <f>Table4[[#This Row],[Adj Close]]/C43-1</f>
        <v>-2.9137059931369835E-2</v>
      </c>
      <c r="E44" s="42"/>
      <c r="F44" s="54">
        <v>55.07</v>
      </c>
      <c r="G44" s="55">
        <f t="shared" si="0"/>
        <v>3.0694366460789935E-2</v>
      </c>
      <c r="H44" s="52"/>
      <c r="I44" s="58">
        <v>49.490054999999998</v>
      </c>
      <c r="J44" s="55">
        <f t="shared" si="1"/>
        <v>0</v>
      </c>
      <c r="K44" s="53"/>
      <c r="L44" s="53">
        <v>24.774049999999999</v>
      </c>
      <c r="M44" s="55">
        <f t="shared" si="2"/>
        <v>-6.3589988559673682E-2</v>
      </c>
      <c r="N44" s="53"/>
      <c r="P44" s="38">
        <v>121.29943799999999</v>
      </c>
      <c r="Q44" s="42">
        <f>Table14[[#This Row],[Adj Close]]/P43-1</f>
        <v>-3.0121518820747095E-2</v>
      </c>
      <c r="R44" s="42"/>
      <c r="S44" s="42"/>
      <c r="T44" s="42"/>
    </row>
    <row r="45" spans="2:20" x14ac:dyDescent="0.2">
      <c r="B45" s="37">
        <v>44835</v>
      </c>
      <c r="C45" s="40">
        <v>3639.65991210937</v>
      </c>
      <c r="D45" s="42">
        <f>Table4[[#This Row],[Adj Close]]/C44-1</f>
        <v>1.5071254944948764E-2</v>
      </c>
      <c r="E45" s="42"/>
      <c r="F45" s="54">
        <v>58.93</v>
      </c>
      <c r="G45" s="55">
        <f t="shared" si="0"/>
        <v>7.0092609406210205E-2</v>
      </c>
      <c r="H45" s="52"/>
      <c r="I45" s="58">
        <v>52.265846000000003</v>
      </c>
      <c r="J45" s="55">
        <f t="shared" si="1"/>
        <v>5.6087854418428229E-2</v>
      </c>
      <c r="K45" s="53"/>
      <c r="L45" s="53">
        <v>24.725978999999999</v>
      </c>
      <c r="M45" s="55">
        <f t="shared" si="2"/>
        <v>-1.9403771284872695E-3</v>
      </c>
      <c r="N45" s="53"/>
      <c r="P45" s="38">
        <v>120.66991400000001</v>
      </c>
      <c r="Q45" s="42">
        <f>Table14[[#This Row],[Adj Close]]/P44-1</f>
        <v>-5.1898344327035995E-3</v>
      </c>
      <c r="R45" s="42"/>
      <c r="S45" s="42"/>
      <c r="T45" s="42"/>
    </row>
    <row r="46" spans="2:20" x14ac:dyDescent="0.2">
      <c r="B46" s="37">
        <v>44842</v>
      </c>
      <c r="C46" s="40">
        <v>3583.07006835937</v>
      </c>
      <c r="D46" s="42">
        <f>Table4[[#This Row],[Adj Close]]/C45-1</f>
        <v>-1.5548113042573641E-2</v>
      </c>
      <c r="E46" s="42"/>
      <c r="F46" s="54">
        <v>54.02</v>
      </c>
      <c r="G46" s="55">
        <f t="shared" si="0"/>
        <v>-8.3319192262005681E-2</v>
      </c>
      <c r="H46" s="52"/>
      <c r="I46" s="58">
        <v>52.188037999999999</v>
      </c>
      <c r="J46" s="55">
        <f t="shared" si="1"/>
        <v>-1.4886968442069382E-3</v>
      </c>
      <c r="K46" s="53"/>
      <c r="L46" s="53">
        <v>24.908636000000001</v>
      </c>
      <c r="M46" s="55">
        <f t="shared" si="2"/>
        <v>7.387250470446638E-3</v>
      </c>
      <c r="N46" s="53"/>
      <c r="P46" s="38">
        <v>112.186256</v>
      </c>
      <c r="Q46" s="42">
        <f>Table14[[#This Row],[Adj Close]]/P45-1</f>
        <v>-7.0304665999844862E-2</v>
      </c>
      <c r="R46" s="42"/>
      <c r="S46" s="42"/>
      <c r="T46" s="42"/>
    </row>
    <row r="47" spans="2:20" x14ac:dyDescent="0.2">
      <c r="B47" s="37">
        <v>44849</v>
      </c>
      <c r="C47" s="22">
        <v>3752.75</v>
      </c>
      <c r="D47" s="42">
        <f>Table4[[#This Row],[Adj Close]]/C46-1</f>
        <v>4.7356018275780842E-2</v>
      </c>
      <c r="E47" s="42"/>
      <c r="F47" s="54">
        <v>64.529999000000004</v>
      </c>
      <c r="G47" s="55">
        <f t="shared" si="0"/>
        <v>0.19455755275823772</v>
      </c>
      <c r="H47" s="52"/>
      <c r="I47" s="58">
        <v>55.484436000000002</v>
      </c>
      <c r="J47" s="55">
        <f t="shared" si="1"/>
        <v>6.3163861419737621E-2</v>
      </c>
      <c r="K47" s="53"/>
      <c r="L47" s="53">
        <v>25.927669999999999</v>
      </c>
      <c r="M47" s="55">
        <f t="shared" si="2"/>
        <v>4.0910871233575286E-2</v>
      </c>
      <c r="N47" s="53"/>
      <c r="P47" s="38">
        <v>124.567009</v>
      </c>
      <c r="Q47" s="42">
        <f>Table14[[#This Row],[Adj Close]]/P46-1</f>
        <v>0.11035891063161962</v>
      </c>
      <c r="R47" s="42"/>
      <c r="S47" s="42"/>
      <c r="T47" s="42"/>
    </row>
    <row r="48" spans="2:20" x14ac:dyDescent="0.2">
      <c r="B48" s="37">
        <v>44856</v>
      </c>
      <c r="C48" s="22">
        <v>3901.06005859375</v>
      </c>
      <c r="D48" s="42">
        <f>Table4[[#This Row],[Adj Close]]/C47-1</f>
        <v>3.9520367355605934E-2</v>
      </c>
      <c r="E48" s="42"/>
      <c r="F48" s="54">
        <v>68.720000999999996</v>
      </c>
      <c r="G48" s="55">
        <f t="shared" si="0"/>
        <v>6.4931071825989006E-2</v>
      </c>
      <c r="H48" s="52"/>
      <c r="I48" s="58">
        <v>53.494712999999997</v>
      </c>
      <c r="J48" s="55">
        <f t="shared" si="1"/>
        <v>-3.586092143029096E-2</v>
      </c>
      <c r="K48" s="53"/>
      <c r="L48" s="53">
        <v>27.946508000000001</v>
      </c>
      <c r="M48" s="55">
        <f t="shared" si="2"/>
        <v>7.78642276764554E-2</v>
      </c>
      <c r="N48" s="53"/>
      <c r="P48" s="38">
        <v>138.236786</v>
      </c>
      <c r="Q48" s="42">
        <f>Table14[[#This Row],[Adj Close]]/P47-1</f>
        <v>0.10973834171453856</v>
      </c>
      <c r="R48" s="42"/>
      <c r="S48" s="42"/>
      <c r="T48" s="42"/>
    </row>
    <row r="49" spans="2:20" x14ac:dyDescent="0.2">
      <c r="B49" s="37">
        <v>44863</v>
      </c>
      <c r="C49" s="40">
        <v>3770.55004882812</v>
      </c>
      <c r="D49" s="42">
        <f>Table4[[#This Row],[Adj Close]]/C48-1</f>
        <v>-3.3455011664874523E-2</v>
      </c>
      <c r="E49" s="42"/>
      <c r="F49" s="54">
        <v>76.629997000000003</v>
      </c>
      <c r="G49" s="55">
        <f t="shared" si="0"/>
        <v>0.11510471310965209</v>
      </c>
      <c r="H49" s="52"/>
      <c r="I49" s="58">
        <v>55.593327000000002</v>
      </c>
      <c r="J49" s="55">
        <f t="shared" si="1"/>
        <v>3.9230306740780208E-2</v>
      </c>
      <c r="K49" s="53"/>
      <c r="L49" s="53">
        <v>27.110133999999999</v>
      </c>
      <c r="M49" s="55">
        <f t="shared" si="2"/>
        <v>-2.9927674684794403E-2</v>
      </c>
      <c r="N49" s="53"/>
      <c r="P49" s="38">
        <v>141.45439099999999</v>
      </c>
      <c r="Q49" s="42">
        <f>Table14[[#This Row],[Adj Close]]/P48-1</f>
        <v>2.327604028641117E-2</v>
      </c>
      <c r="R49" s="42"/>
      <c r="S49" s="42"/>
      <c r="T49" s="42"/>
    </row>
    <row r="50" spans="2:20" x14ac:dyDescent="0.2">
      <c r="B50" s="37">
        <v>44870</v>
      </c>
      <c r="C50" s="40">
        <v>3992.92993164062</v>
      </c>
      <c r="D50" s="42">
        <f>Table4[[#This Row],[Adj Close]]/C49-1</f>
        <v>5.8978101320154908E-2</v>
      </c>
      <c r="E50" s="42"/>
      <c r="F50" s="54">
        <v>83.470000999999996</v>
      </c>
      <c r="G50" s="55">
        <f t="shared" si="0"/>
        <v>8.9260136601597262E-2</v>
      </c>
      <c r="H50" s="52"/>
      <c r="I50" s="58">
        <v>61.889144999999999</v>
      </c>
      <c r="J50" s="55">
        <f t="shared" si="1"/>
        <v>0.11324772845489162</v>
      </c>
      <c r="K50" s="53"/>
      <c r="L50" s="53">
        <v>29.649052000000001</v>
      </c>
      <c r="M50" s="55">
        <f t="shared" si="2"/>
        <v>9.3651990063936985E-2</v>
      </c>
      <c r="N50" s="53"/>
      <c r="P50" s="38">
        <v>163.14820900000001</v>
      </c>
      <c r="Q50" s="42">
        <f>Table14[[#This Row],[Adj Close]]/P49-1</f>
        <v>0.15336263403799189</v>
      </c>
      <c r="R50" s="42"/>
      <c r="S50" s="42"/>
      <c r="T50" s="42"/>
    </row>
    <row r="51" spans="2:20" x14ac:dyDescent="0.2">
      <c r="B51" s="37">
        <v>44877</v>
      </c>
      <c r="C51" s="40">
        <v>3965.34008789062</v>
      </c>
      <c r="D51" s="42">
        <f>Table4[[#This Row],[Adj Close]]/C50-1</f>
        <v>-6.9096739042109334E-3</v>
      </c>
      <c r="E51" s="42"/>
      <c r="F51" s="54">
        <v>86.489998</v>
      </c>
      <c r="G51" s="55">
        <f t="shared" si="0"/>
        <v>3.6180627336999782E-2</v>
      </c>
      <c r="H51" s="52"/>
      <c r="I51" s="58">
        <v>57.988906999999998</v>
      </c>
      <c r="J51" s="55">
        <f t="shared" si="1"/>
        <v>-6.3019742799807599E-2</v>
      </c>
      <c r="K51" s="53"/>
      <c r="L51" s="53">
        <v>29.103424</v>
      </c>
      <c r="M51" s="55">
        <f t="shared" si="2"/>
        <v>-1.8402881818953332E-2</v>
      </c>
      <c r="N51" s="53"/>
      <c r="P51" s="38">
        <v>153.975021</v>
      </c>
      <c r="Q51" s="42">
        <f>Table14[[#This Row],[Adj Close]]/P50-1</f>
        <v>-5.6226102978550019E-2</v>
      </c>
      <c r="R51" s="42"/>
      <c r="S51" s="42"/>
      <c r="T51" s="42"/>
    </row>
    <row r="52" spans="2:20" x14ac:dyDescent="0.2">
      <c r="B52" s="37">
        <v>44884</v>
      </c>
      <c r="C52" s="22">
        <v>4026.1201171875</v>
      </c>
      <c r="D52" s="42">
        <f>Table4[[#This Row],[Adj Close]]/C51-1</f>
        <v>1.5327822569995986E-2</v>
      </c>
      <c r="E52" s="42"/>
      <c r="F52" s="54">
        <v>93.870002999999997</v>
      </c>
      <c r="G52" s="55">
        <f t="shared" si="0"/>
        <v>8.5327843342070553E-2</v>
      </c>
      <c r="H52" s="52"/>
      <c r="I52" s="58">
        <v>57.820621000000003</v>
      </c>
      <c r="J52" s="55">
        <f t="shared" si="1"/>
        <v>-2.9020377983670631E-3</v>
      </c>
      <c r="K52" s="53"/>
      <c r="L52" s="53">
        <v>28.587025000000001</v>
      </c>
      <c r="M52" s="55">
        <f t="shared" si="2"/>
        <v>-1.7743582335879138E-2</v>
      </c>
      <c r="N52" s="53"/>
      <c r="P52" s="38">
        <v>162.57862900000001</v>
      </c>
      <c r="Q52" s="42">
        <f>Table14[[#This Row],[Adj Close]]/P51-1</f>
        <v>5.5876647680405345E-2</v>
      </c>
      <c r="R52" s="42"/>
      <c r="S52" s="42"/>
      <c r="T52" s="42"/>
    </row>
    <row r="53" spans="2:20" x14ac:dyDescent="0.2">
      <c r="B53" s="37">
        <v>44891</v>
      </c>
      <c r="C53" s="40">
        <v>4071.69995117187</v>
      </c>
      <c r="D53" s="42">
        <f>Table4[[#This Row],[Adj Close]]/C52-1</f>
        <v>1.1321031826593941E-2</v>
      </c>
      <c r="E53" s="42"/>
      <c r="F53" s="54">
        <v>86.699996999999996</v>
      </c>
      <c r="G53" s="55">
        <f t="shared" si="0"/>
        <v>-7.6382292221722881E-2</v>
      </c>
      <c r="H53" s="52"/>
      <c r="I53" s="58">
        <v>54.128258000000002</v>
      </c>
      <c r="J53" s="55">
        <f t="shared" si="1"/>
        <v>-6.3858930190320851E-2</v>
      </c>
      <c r="K53" s="53"/>
      <c r="L53" s="53">
        <v>28.65523</v>
      </c>
      <c r="M53" s="55">
        <f t="shared" si="2"/>
        <v>2.3858726117880202E-3</v>
      </c>
      <c r="N53" s="53"/>
      <c r="P53" s="38">
        <v>168.634094</v>
      </c>
      <c r="Q53" s="42">
        <f>Table14[[#This Row],[Adj Close]]/P52-1</f>
        <v>3.7246377566635847E-2</v>
      </c>
      <c r="R53" s="42"/>
      <c r="S53" s="42"/>
      <c r="T53" s="42"/>
    </row>
    <row r="54" spans="2:20" x14ac:dyDescent="0.2">
      <c r="B54" s="37">
        <v>44898</v>
      </c>
      <c r="C54" s="22">
        <v>3934.3798828125</v>
      </c>
      <c r="D54" s="42">
        <f>Table4[[#This Row],[Adj Close]]/C53-1</f>
        <v>-3.3725488126856717E-2</v>
      </c>
      <c r="E54" s="42"/>
      <c r="F54" s="54">
        <v>84.019997000000004</v>
      </c>
      <c r="G54" s="55">
        <f t="shared" si="0"/>
        <v>-3.091118907420487E-2</v>
      </c>
      <c r="H54" s="52"/>
      <c r="I54" s="58">
        <v>54.316338000000002</v>
      </c>
      <c r="J54" s="55">
        <f t="shared" si="1"/>
        <v>3.474710011912796E-3</v>
      </c>
      <c r="K54" s="53"/>
      <c r="L54" s="53">
        <v>27.515253000000001</v>
      </c>
      <c r="M54" s="55">
        <f t="shared" si="2"/>
        <v>-3.9782510906385959E-2</v>
      </c>
      <c r="N54" s="53"/>
      <c r="P54" s="38">
        <v>169.92662000000001</v>
      </c>
      <c r="Q54" s="42">
        <f>Table14[[#This Row],[Adj Close]]/P53-1</f>
        <v>7.6646778201330257E-3</v>
      </c>
      <c r="R54" s="42"/>
      <c r="S54" s="42"/>
      <c r="T54" s="42"/>
    </row>
    <row r="55" spans="2:20" x14ac:dyDescent="0.2">
      <c r="B55" s="37">
        <v>44905</v>
      </c>
      <c r="C55" s="40">
        <v>3852.36010742187</v>
      </c>
      <c r="D55" s="42">
        <f>Table4[[#This Row],[Adj Close]]/C54-1</f>
        <v>-2.0846938484241684E-2</v>
      </c>
      <c r="E55" s="42"/>
      <c r="F55" s="54">
        <v>80.730002999999996</v>
      </c>
      <c r="G55" s="55">
        <f t="shared" si="0"/>
        <v>-3.9157273476217891E-2</v>
      </c>
      <c r="H55" s="52"/>
      <c r="I55" s="58">
        <v>51.544593999999996</v>
      </c>
      <c r="J55" s="55">
        <f t="shared" si="1"/>
        <v>-5.102965520245506E-2</v>
      </c>
      <c r="K55" s="53"/>
      <c r="L55" s="53">
        <v>26.229133999999998</v>
      </c>
      <c r="M55" s="55">
        <f t="shared" si="2"/>
        <v>-4.6742037952549498E-2</v>
      </c>
      <c r="N55" s="53"/>
      <c r="P55" s="38">
        <v>165.62872300000001</v>
      </c>
      <c r="Q55" s="42">
        <f>Table14[[#This Row],[Adj Close]]/P54-1</f>
        <v>-2.5292664563091982E-2</v>
      </c>
      <c r="R55" s="42"/>
      <c r="S55" s="42"/>
      <c r="T55" s="42"/>
    </row>
    <row r="56" spans="2:20" x14ac:dyDescent="0.2">
      <c r="B56" s="37">
        <v>44912</v>
      </c>
      <c r="C56" s="40">
        <v>3844.82006835937</v>
      </c>
      <c r="D56" s="42">
        <f>Table4[[#This Row],[Adj Close]]/C55-1</f>
        <v>-1.9572518799511052E-3</v>
      </c>
      <c r="E56" s="42"/>
      <c r="F56" s="54">
        <v>82.190002000000007</v>
      </c>
      <c r="G56" s="55">
        <f t="shared" si="0"/>
        <v>1.8084961547691458E-2</v>
      </c>
      <c r="H56" s="52"/>
      <c r="I56" s="58">
        <v>49.693466000000001</v>
      </c>
      <c r="J56" s="55">
        <f t="shared" si="1"/>
        <v>-3.5913135720886613E-2</v>
      </c>
      <c r="K56" s="53"/>
      <c r="L56" s="53">
        <v>25.420432999999999</v>
      </c>
      <c r="M56" s="55">
        <f t="shared" si="2"/>
        <v>-3.0832165484380836E-2</v>
      </c>
      <c r="N56" s="53"/>
      <c r="P56" s="38">
        <v>151.98542800000001</v>
      </c>
      <c r="Q56" s="42">
        <f>Table14[[#This Row],[Adj Close]]/P55-1</f>
        <v>-8.2372759705452769E-2</v>
      </c>
      <c r="R56" s="42"/>
      <c r="S56" s="42"/>
      <c r="T56" s="42"/>
    </row>
    <row r="57" spans="2:20" x14ac:dyDescent="0.2">
      <c r="B57" s="37">
        <v>44919</v>
      </c>
      <c r="C57" s="22">
        <v>3839.5</v>
      </c>
      <c r="D57" s="42">
        <f>Table4[[#This Row],[Adj Close]]/C56-1</f>
        <v>-1.3836976151760938E-3</v>
      </c>
      <c r="E57" s="42"/>
      <c r="F57" s="54">
        <v>82.099997999999999</v>
      </c>
      <c r="G57" s="55">
        <f t="shared" si="0"/>
        <v>-1.0950723665879014E-3</v>
      </c>
      <c r="H57" s="52"/>
      <c r="I57" s="58">
        <v>49.475681000000002</v>
      </c>
      <c r="J57" s="55">
        <f t="shared" si="1"/>
        <v>-4.3825681227387392E-3</v>
      </c>
      <c r="K57" s="53"/>
      <c r="L57" s="53">
        <v>25.751707</v>
      </c>
      <c r="M57" s="55">
        <f t="shared" si="2"/>
        <v>1.3031800048409981E-2</v>
      </c>
      <c r="N57" s="53"/>
      <c r="P57" s="38">
        <v>146.06832900000001</v>
      </c>
      <c r="Q57" s="42">
        <f>Table14[[#This Row],[Adj Close]]/P56-1</f>
        <v>-3.8932015245566887E-2</v>
      </c>
      <c r="R57" s="42"/>
      <c r="S57" s="42"/>
      <c r="T57" s="42"/>
    </row>
    <row r="58" spans="2:20" x14ac:dyDescent="0.2">
      <c r="B58" s="37">
        <v>44926</v>
      </c>
      <c r="C58" s="22">
        <v>3895.080078125</v>
      </c>
      <c r="D58" s="42">
        <f>Table4[[#This Row],[Adj Close]]/C57-1</f>
        <v>1.4475863556452584E-2</v>
      </c>
      <c r="E58" s="42"/>
      <c r="F58" s="54">
        <v>84.389999000000003</v>
      </c>
      <c r="G58" s="55">
        <f t="shared" si="0"/>
        <v>2.7892826501652257E-2</v>
      </c>
      <c r="H58" s="52"/>
      <c r="I58" s="58">
        <v>56.325049999999997</v>
      </c>
      <c r="J58" s="55">
        <f t="shared" si="1"/>
        <v>0.13843910506254575</v>
      </c>
      <c r="K58" s="53"/>
      <c r="L58" s="53">
        <v>27.992681999999999</v>
      </c>
      <c r="M58" s="55">
        <f t="shared" si="2"/>
        <v>8.7022386515969608E-2</v>
      </c>
      <c r="N58" s="53"/>
      <c r="P58" s="38">
        <v>148.51713599999999</v>
      </c>
      <c r="Q58" s="42">
        <f>Table14[[#This Row],[Adj Close]]/P57-1</f>
        <v>1.676480464153185E-2</v>
      </c>
      <c r="R58" s="42"/>
      <c r="S58" s="42"/>
      <c r="T58" s="42"/>
    </row>
    <row r="59" spans="2:20" x14ac:dyDescent="0.2">
      <c r="B59" s="37">
        <v>44933</v>
      </c>
      <c r="C59" s="40">
        <v>3999.09008789062</v>
      </c>
      <c r="D59" s="42">
        <f>Table4[[#This Row],[Adj Close]]/C58-1</f>
        <v>2.6702919498304167E-2</v>
      </c>
      <c r="E59" s="42"/>
      <c r="F59" s="54">
        <v>80.580001999999993</v>
      </c>
      <c r="G59" s="55">
        <f t="shared" si="0"/>
        <v>-4.5147494313870218E-2</v>
      </c>
      <c r="H59" s="52"/>
      <c r="I59" s="58">
        <v>56.483798999999998</v>
      </c>
      <c r="J59" s="55">
        <f t="shared" si="1"/>
        <v>2.8184440138090405E-3</v>
      </c>
      <c r="K59" s="53"/>
      <c r="L59" s="53">
        <v>29.337267000000001</v>
      </c>
      <c r="M59" s="55">
        <f t="shared" si="2"/>
        <v>4.8033446741544861E-2</v>
      </c>
      <c r="N59" s="53"/>
      <c r="P59" s="38">
        <v>168.90713500000001</v>
      </c>
      <c r="Q59" s="42">
        <f>Table14[[#This Row],[Adj Close]]/P58-1</f>
        <v>0.13729054807520669</v>
      </c>
      <c r="R59" s="42"/>
      <c r="S59" s="42"/>
      <c r="T59" s="42"/>
    </row>
    <row r="60" spans="2:20" x14ac:dyDescent="0.2">
      <c r="B60" s="37">
        <v>44940</v>
      </c>
      <c r="C60" s="40">
        <v>3972.61010742187</v>
      </c>
      <c r="D60" s="42">
        <f>Table4[[#This Row],[Adj Close]]/C59-1</f>
        <v>-6.6215013632556774E-3</v>
      </c>
      <c r="E60" s="42"/>
      <c r="F60" s="54">
        <v>71.980002999999996</v>
      </c>
      <c r="G60" s="55">
        <f t="shared" si="0"/>
        <v>-0.10672621973873864</v>
      </c>
      <c r="H60" s="52"/>
      <c r="I60" s="58">
        <v>58.001801</v>
      </c>
      <c r="J60" s="55">
        <f t="shared" si="1"/>
        <v>2.6874998262776284E-2</v>
      </c>
      <c r="K60" s="53"/>
      <c r="L60" s="53">
        <v>28.470106000000001</v>
      </c>
      <c r="M60" s="55">
        <f t="shared" si="2"/>
        <v>-2.9558342977210494E-2</v>
      </c>
      <c r="N60" s="53"/>
      <c r="P60" s="38">
        <v>178.302505</v>
      </c>
      <c r="Q60" s="42">
        <f>Table14[[#This Row],[Adj Close]]/P59-1</f>
        <v>5.5624470807583037E-2</v>
      </c>
      <c r="R60" s="42"/>
      <c r="S60" s="42"/>
      <c r="T60" s="42"/>
    </row>
    <row r="61" spans="2:20" x14ac:dyDescent="0.2">
      <c r="B61" s="37">
        <v>44947</v>
      </c>
      <c r="C61" s="22">
        <v>4070.56005859375</v>
      </c>
      <c r="D61" s="42">
        <f>Table4[[#This Row],[Adj Close]]/C60-1</f>
        <v>2.4656321290852157E-2</v>
      </c>
      <c r="E61" s="42"/>
      <c r="F61" s="54">
        <v>74.300003000000004</v>
      </c>
      <c r="G61" s="55">
        <f t="shared" si="0"/>
        <v>3.2231173983140904E-2</v>
      </c>
      <c r="H61" s="52"/>
      <c r="I61" s="58">
        <v>63.369404000000003</v>
      </c>
      <c r="J61" s="55">
        <f t="shared" si="1"/>
        <v>9.2542005721512055E-2</v>
      </c>
      <c r="K61" s="53"/>
      <c r="L61" s="53">
        <v>27.437307000000001</v>
      </c>
      <c r="M61" s="55">
        <f t="shared" si="2"/>
        <v>-3.62766123877446E-2</v>
      </c>
      <c r="N61" s="53"/>
      <c r="P61" s="38">
        <v>203.55012500000001</v>
      </c>
      <c r="Q61" s="42">
        <f>Table14[[#This Row],[Adj Close]]/P60-1</f>
        <v>0.14159991751097389</v>
      </c>
      <c r="R61" s="42"/>
      <c r="S61" s="42"/>
      <c r="T61" s="42"/>
    </row>
    <row r="62" spans="2:20" x14ac:dyDescent="0.2">
      <c r="B62" s="37">
        <v>44954</v>
      </c>
      <c r="C62" s="22">
        <v>4136.47998046875</v>
      </c>
      <c r="D62" s="42">
        <f>Table4[[#This Row],[Adj Close]]/C61-1</f>
        <v>1.6194312558005519E-2</v>
      </c>
      <c r="E62" s="42"/>
      <c r="F62" s="54">
        <v>84.339995999999999</v>
      </c>
      <c r="G62" s="55">
        <f t="shared" si="0"/>
        <v>0.13512776035823304</v>
      </c>
      <c r="H62" s="52"/>
      <c r="I62" s="58">
        <v>61.920845</v>
      </c>
      <c r="J62" s="55">
        <f t="shared" si="1"/>
        <v>-2.2858965187679603E-2</v>
      </c>
      <c r="K62" s="53"/>
      <c r="L62" s="53">
        <v>29.541874</v>
      </c>
      <c r="M62" s="55">
        <f t="shared" si="2"/>
        <v>7.6704575999386515E-2</v>
      </c>
      <c r="N62" s="53"/>
      <c r="P62" s="38">
        <v>210.89653000000001</v>
      </c>
      <c r="Q62" s="42">
        <f>Table14[[#This Row],[Adj Close]]/P61-1</f>
        <v>3.6091380440075982E-2</v>
      </c>
      <c r="R62" s="42"/>
      <c r="S62" s="42"/>
      <c r="T62" s="42"/>
    </row>
    <row r="63" spans="2:20" x14ac:dyDescent="0.2">
      <c r="B63" s="37">
        <v>44961</v>
      </c>
      <c r="C63" s="22">
        <v>4090.4599609375</v>
      </c>
      <c r="D63" s="42">
        <f>Table4[[#This Row],[Adj Close]]/C62-1</f>
        <v>-1.1125406081630485E-2</v>
      </c>
      <c r="E63" s="42"/>
      <c r="F63" s="54">
        <v>90.019997000000004</v>
      </c>
      <c r="G63" s="55">
        <f t="shared" si="0"/>
        <v>6.7346469876522264E-2</v>
      </c>
      <c r="H63" s="52"/>
      <c r="I63" s="58">
        <v>59.351151000000002</v>
      </c>
      <c r="J63" s="55">
        <f t="shared" si="1"/>
        <v>-4.1499659767239905E-2</v>
      </c>
      <c r="K63" s="53"/>
      <c r="L63" s="53">
        <v>27.086545999999998</v>
      </c>
      <c r="M63" s="55">
        <f t="shared" si="2"/>
        <v>-8.3113481561799429E-2</v>
      </c>
      <c r="N63" s="53"/>
      <c r="P63" s="38">
        <v>212.54570000000001</v>
      </c>
      <c r="Q63" s="42">
        <f>Table14[[#This Row],[Adj Close]]/P62-1</f>
        <v>7.8198062338910024E-3</v>
      </c>
      <c r="R63" s="42"/>
      <c r="S63" s="42"/>
      <c r="T63" s="42"/>
    </row>
    <row r="64" spans="2:20" x14ac:dyDescent="0.2">
      <c r="B64" s="37">
        <v>44968</v>
      </c>
      <c r="C64" s="40">
        <v>4079.09008789062</v>
      </c>
      <c r="D64" s="42">
        <f>Table4[[#This Row],[Adj Close]]/C63-1</f>
        <v>-2.7796074660205727E-3</v>
      </c>
      <c r="E64" s="42"/>
      <c r="F64" s="54">
        <v>91.980002999999996</v>
      </c>
      <c r="G64" s="55">
        <f t="shared" si="0"/>
        <v>2.1773006724272514E-2</v>
      </c>
      <c r="H64" s="52"/>
      <c r="I64" s="58">
        <v>58.547493000000003</v>
      </c>
      <c r="J64" s="55">
        <f t="shared" si="1"/>
        <v>-1.3540731501567649E-2</v>
      </c>
      <c r="K64" s="53"/>
      <c r="L64" s="53">
        <v>27.229217999999999</v>
      </c>
      <c r="M64" s="55">
        <f t="shared" si="2"/>
        <v>5.2672644197602203E-3</v>
      </c>
      <c r="N64" s="53"/>
      <c r="P64" s="38">
        <v>213.775116</v>
      </c>
      <c r="Q64" s="42">
        <f>Table14[[#This Row],[Adj Close]]/P63-1</f>
        <v>5.7842431063059863E-3</v>
      </c>
      <c r="R64" s="42"/>
      <c r="S64" s="42"/>
      <c r="T64" s="42"/>
    </row>
    <row r="65" spans="2:20" x14ac:dyDescent="0.2">
      <c r="B65" s="37">
        <v>44975</v>
      </c>
      <c r="C65" s="22">
        <v>3970.0400390625</v>
      </c>
      <c r="D65" s="42">
        <f>Table4[[#This Row],[Adj Close]]/C64-1</f>
        <v>-2.6733915279746112E-2</v>
      </c>
      <c r="E65" s="42"/>
      <c r="F65" s="54">
        <v>98.160004000000001</v>
      </c>
      <c r="G65" s="55">
        <f t="shared" si="0"/>
        <v>6.7188527923835784E-2</v>
      </c>
      <c r="H65" s="52"/>
      <c r="I65" s="58">
        <v>57.723998999999999</v>
      </c>
      <c r="J65" s="55">
        <f t="shared" si="1"/>
        <v>-1.4065401570653169E-2</v>
      </c>
      <c r="K65" s="53"/>
      <c r="L65" s="53">
        <v>24.793278000000001</v>
      </c>
      <c r="M65" s="55">
        <f t="shared" si="2"/>
        <v>-8.9460519945890438E-2</v>
      </c>
      <c r="N65" s="53"/>
      <c r="P65" s="38">
        <v>232.74580399999999</v>
      </c>
      <c r="Q65" s="42">
        <f>Table14[[#This Row],[Adj Close]]/P64-1</f>
        <v>8.8741329463247753E-2</v>
      </c>
      <c r="R65" s="42"/>
      <c r="S65" s="42"/>
      <c r="T65" s="42"/>
    </row>
    <row r="66" spans="2:20" x14ac:dyDescent="0.2">
      <c r="B66" s="37">
        <v>44982</v>
      </c>
      <c r="C66" s="40">
        <v>4045.63989257812</v>
      </c>
      <c r="D66" s="42">
        <f>Table4[[#This Row],[Adj Close]]/C65-1</f>
        <v>1.9042592208584397E-2</v>
      </c>
      <c r="E66" s="42"/>
      <c r="F66" s="54">
        <v>97.830001999999993</v>
      </c>
      <c r="G66" s="55">
        <f t="shared" si="0"/>
        <v>-3.3618784286113534E-3</v>
      </c>
      <c r="H66" s="52"/>
      <c r="I66" s="58">
        <v>56.334972</v>
      </c>
      <c r="J66" s="55">
        <f t="shared" si="1"/>
        <v>-2.4063249671943177E-2</v>
      </c>
      <c r="K66" s="53"/>
      <c r="L66" s="53">
        <v>26.035903999999999</v>
      </c>
      <c r="M66" s="55">
        <f t="shared" si="2"/>
        <v>5.011947189879451E-2</v>
      </c>
      <c r="N66" s="53"/>
      <c r="P66" s="38">
        <v>238.782837</v>
      </c>
      <c r="Q66" s="42">
        <f>Table14[[#This Row],[Adj Close]]/P65-1</f>
        <v>2.5938310793349517E-2</v>
      </c>
      <c r="R66" s="42"/>
      <c r="S66" s="42"/>
      <c r="T66" s="42"/>
    </row>
    <row r="67" spans="2:20" x14ac:dyDescent="0.2">
      <c r="B67" s="37">
        <v>44989</v>
      </c>
      <c r="C67" s="40">
        <v>3861.59008789062</v>
      </c>
      <c r="D67" s="42">
        <f>Table4[[#This Row],[Adj Close]]/C66-1</f>
        <v>-4.5493373007604143E-2</v>
      </c>
      <c r="E67" s="42"/>
      <c r="F67" s="54">
        <v>92.760002</v>
      </c>
      <c r="G67" s="55">
        <f t="shared" si="0"/>
        <v>-5.1824592623436638E-2</v>
      </c>
      <c r="H67" s="52"/>
      <c r="I67" s="58">
        <v>54.499476999999999</v>
      </c>
      <c r="J67" s="55">
        <f t="shared" si="1"/>
        <v>-3.2581803715106217E-2</v>
      </c>
      <c r="K67" s="53"/>
      <c r="L67" s="53">
        <v>26.844591000000001</v>
      </c>
      <c r="M67" s="55">
        <f t="shared" si="2"/>
        <v>3.1060454056060616E-2</v>
      </c>
      <c r="N67" s="53"/>
      <c r="P67" s="38">
        <v>229.53736900000001</v>
      </c>
      <c r="Q67" s="42">
        <f>Table14[[#This Row],[Adj Close]]/P66-1</f>
        <v>-3.8719147976284396E-2</v>
      </c>
      <c r="R67" s="42"/>
      <c r="S67" s="42"/>
      <c r="T67" s="42"/>
    </row>
    <row r="68" spans="2:20" x14ac:dyDescent="0.2">
      <c r="B68" s="37">
        <v>44996</v>
      </c>
      <c r="C68" s="40">
        <v>3916.63989257812</v>
      </c>
      <c r="D68" s="42">
        <f>Table4[[#This Row],[Adj Close]]/C67-1</f>
        <v>1.4255734926430508E-2</v>
      </c>
      <c r="E68" s="42"/>
      <c r="F68" s="54">
        <v>95.5</v>
      </c>
      <c r="G68" s="55">
        <f t="shared" si="0"/>
        <v>2.9538572023747989E-2</v>
      </c>
      <c r="H68" s="52"/>
      <c r="I68" s="58">
        <v>56.215912000000003</v>
      </c>
      <c r="J68" s="55">
        <f t="shared" si="1"/>
        <v>3.1494522415325354E-2</v>
      </c>
      <c r="K68" s="53"/>
      <c r="L68" s="53">
        <v>29.398873999999999</v>
      </c>
      <c r="M68" s="55">
        <f t="shared" si="2"/>
        <v>9.515075122582406E-2</v>
      </c>
      <c r="N68" s="53"/>
      <c r="P68" s="38">
        <v>257.16754200000003</v>
      </c>
      <c r="Q68" s="42">
        <f>Table14[[#This Row],[Adj Close]]/P67-1</f>
        <v>0.12037331054360911</v>
      </c>
      <c r="R68" s="42"/>
      <c r="S68" s="42"/>
      <c r="T68" s="42"/>
    </row>
    <row r="69" spans="2:20" x14ac:dyDescent="0.2">
      <c r="B69" s="37">
        <v>45003</v>
      </c>
      <c r="C69" s="40">
        <v>3970.98999023437</v>
      </c>
      <c r="D69" s="42">
        <f>Table4[[#This Row],[Adj Close]]/C68-1</f>
        <v>1.3876715538551743E-2</v>
      </c>
      <c r="E69" s="42"/>
      <c r="F69" s="54">
        <v>110.83000199999999</v>
      </c>
      <c r="G69" s="55">
        <f t="shared" si="0"/>
        <v>0.16052358115183241</v>
      </c>
      <c r="H69" s="52"/>
      <c r="I69" s="58">
        <v>60.680649000000003</v>
      </c>
      <c r="J69" s="55">
        <f t="shared" si="1"/>
        <v>7.9421232194898828E-2</v>
      </c>
      <c r="K69" s="53"/>
      <c r="L69" s="53">
        <v>28.955079999999999</v>
      </c>
      <c r="M69" s="55">
        <f t="shared" si="2"/>
        <v>-1.5095612165282213E-2</v>
      </c>
      <c r="N69" s="53"/>
      <c r="P69" s="38">
        <v>267.70413200000002</v>
      </c>
      <c r="Q69" s="42">
        <f>Table14[[#This Row],[Adj Close]]/P68-1</f>
        <v>4.097169463166539E-2</v>
      </c>
      <c r="R69" s="42"/>
      <c r="S69" s="42"/>
      <c r="T69" s="42"/>
    </row>
    <row r="70" spans="2:20" x14ac:dyDescent="0.2">
      <c r="B70" s="37">
        <v>45010</v>
      </c>
      <c r="C70" s="22">
        <v>4109.31005859375</v>
      </c>
      <c r="D70" s="42">
        <f>Table4[[#This Row],[Adj Close]]/C69-1</f>
        <v>3.4832640903034839E-2</v>
      </c>
      <c r="E70" s="42"/>
      <c r="F70" s="54">
        <v>106.550003</v>
      </c>
      <c r="G70" s="55">
        <f t="shared" si="0"/>
        <v>-3.8617693068344394E-2</v>
      </c>
      <c r="H70" s="52"/>
      <c r="I70" s="58">
        <v>59.867072999999998</v>
      </c>
      <c r="J70" s="55">
        <f t="shared" si="1"/>
        <v>-1.3407503271759769E-2</v>
      </c>
      <c r="K70" s="53"/>
      <c r="L70" s="53">
        <v>32.219428999999998</v>
      </c>
      <c r="M70" s="55">
        <f t="shared" si="2"/>
        <v>0.11273838649383805</v>
      </c>
      <c r="N70" s="53"/>
      <c r="P70" s="38">
        <v>277.68090799999999</v>
      </c>
      <c r="Q70" s="42">
        <f>Table14[[#This Row],[Adj Close]]/P69-1</f>
        <v>3.726791934612339E-2</v>
      </c>
      <c r="R70" s="42"/>
      <c r="S70" s="42"/>
      <c r="T70" s="42"/>
    </row>
    <row r="71" spans="2:20" x14ac:dyDescent="0.2">
      <c r="B71" s="37">
        <v>45017</v>
      </c>
      <c r="C71" s="22">
        <v>4105.02001953125</v>
      </c>
      <c r="D71" s="42">
        <f>Table4[[#This Row],[Adj Close]]/C70-1</f>
        <v>-1.043980376591036E-3</v>
      </c>
      <c r="E71" s="42"/>
      <c r="F71" s="54">
        <v>100.69000200000001</v>
      </c>
      <c r="G71" s="55">
        <f t="shared" si="0"/>
        <v>-5.4997661520478802E-2</v>
      </c>
      <c r="H71" s="52"/>
      <c r="I71" s="58">
        <v>58.101027999999999</v>
      </c>
      <c r="J71" s="55">
        <f t="shared" si="1"/>
        <v>-2.9499437862946731E-2</v>
      </c>
      <c r="K71" s="53"/>
      <c r="L71" s="53">
        <v>32.357501999999997</v>
      </c>
      <c r="M71" s="55">
        <f t="shared" si="2"/>
        <v>4.2853956226225343E-3</v>
      </c>
      <c r="N71" s="53"/>
      <c r="P71" s="38">
        <v>270.28326399999997</v>
      </c>
      <c r="Q71" s="42">
        <f>Table14[[#This Row],[Adj Close]]/P70-1</f>
        <v>-2.66408088812502E-2</v>
      </c>
      <c r="R71" s="42"/>
      <c r="S71" s="42"/>
      <c r="T71" s="42"/>
    </row>
    <row r="72" spans="2:20" x14ac:dyDescent="0.2">
      <c r="B72" s="37">
        <v>45024</v>
      </c>
      <c r="C72" s="22">
        <v>4137.64013671875</v>
      </c>
      <c r="D72" s="42">
        <f>Table4[[#This Row],[Adj Close]]/C71-1</f>
        <v>7.9463966149486698E-3</v>
      </c>
      <c r="E72" s="42"/>
      <c r="F72" s="54">
        <v>109.150002</v>
      </c>
      <c r="G72" s="55">
        <f t="shared" ref="G72:G109" si="3">F72/F71-1</f>
        <v>8.4020258535698389E-2</v>
      </c>
      <c r="H72" s="52"/>
      <c r="I72" s="58">
        <v>62.264705999999997</v>
      </c>
      <c r="J72" s="55">
        <f t="shared" ref="J72:J109" si="4">I72/I71-1</f>
        <v>7.1662725141455219E-2</v>
      </c>
      <c r="K72" s="53"/>
      <c r="L72" s="53">
        <v>31.450188000000001</v>
      </c>
      <c r="M72" s="55">
        <f t="shared" ref="M72:M109" si="5">L72/L71-1</f>
        <v>-2.8040298042784517E-2</v>
      </c>
      <c r="N72" s="53"/>
      <c r="P72" s="38">
        <v>267.49420199999997</v>
      </c>
      <c r="Q72" s="42">
        <f>Table14[[#This Row],[Adj Close]]/P71-1</f>
        <v>-1.0319033293900159E-2</v>
      </c>
      <c r="R72" s="42"/>
      <c r="S72" s="42"/>
      <c r="T72" s="42"/>
    </row>
    <row r="73" spans="2:20" x14ac:dyDescent="0.2">
      <c r="B73" s="37">
        <v>45031</v>
      </c>
      <c r="C73" s="22">
        <v>4133.52001953125</v>
      </c>
      <c r="D73" s="42">
        <f>Table4[[#This Row],[Adj Close]]/C72-1</f>
        <v>-9.9576498954967452E-4</v>
      </c>
      <c r="E73" s="42"/>
      <c r="F73" s="54">
        <v>107.32</v>
      </c>
      <c r="G73" s="55">
        <f t="shared" si="3"/>
        <v>-1.6765936477032839E-2</v>
      </c>
      <c r="H73" s="52"/>
      <c r="I73" s="58">
        <v>60.773457000000001</v>
      </c>
      <c r="J73" s="55">
        <f t="shared" si="4"/>
        <v>-2.3950149222578765E-2</v>
      </c>
      <c r="K73" s="53"/>
      <c r="L73" s="53">
        <v>29.882114000000001</v>
      </c>
      <c r="M73" s="55">
        <f t="shared" si="5"/>
        <v>-4.9858970636359912E-2</v>
      </c>
      <c r="N73" s="53"/>
      <c r="P73" s="38">
        <v>271.10305799999998</v>
      </c>
      <c r="Q73" s="42">
        <f>Table14[[#This Row],[Adj Close]]/P72-1</f>
        <v>1.3491342888994673E-2</v>
      </c>
      <c r="R73" s="42"/>
      <c r="S73" s="42"/>
      <c r="T73" s="42"/>
    </row>
    <row r="74" spans="2:20" x14ac:dyDescent="0.2">
      <c r="B74" s="37">
        <v>45038</v>
      </c>
      <c r="C74" s="22">
        <v>4169.47998046875</v>
      </c>
      <c r="D74" s="42">
        <f>Table4[[#This Row],[Adj Close]]/C73-1</f>
        <v>8.6995976232329131E-3</v>
      </c>
      <c r="E74" s="42"/>
      <c r="F74" s="54">
        <v>105.43</v>
      </c>
      <c r="G74" s="55">
        <f t="shared" si="3"/>
        <v>-1.7610883339545191E-2</v>
      </c>
      <c r="H74" s="52"/>
      <c r="I74" s="58">
        <v>63.984611999999998</v>
      </c>
      <c r="J74" s="55">
        <f t="shared" si="4"/>
        <v>5.2838116482331943E-2</v>
      </c>
      <c r="K74" s="53"/>
      <c r="L74" s="53">
        <v>30.631633999999998</v>
      </c>
      <c r="M74" s="55">
        <f t="shared" si="5"/>
        <v>2.5082562766476135E-2</v>
      </c>
      <c r="N74" s="53"/>
      <c r="P74" s="38">
        <v>277.40100100000001</v>
      </c>
      <c r="Q74" s="42">
        <f>Table14[[#This Row],[Adj Close]]/P73-1</f>
        <v>2.3230807673147114E-2</v>
      </c>
      <c r="R74" s="42"/>
      <c r="S74" s="42"/>
      <c r="T74" s="42"/>
    </row>
    <row r="75" spans="2:20" x14ac:dyDescent="0.2">
      <c r="B75" s="37">
        <v>45045</v>
      </c>
      <c r="C75" s="22">
        <v>4136.25</v>
      </c>
      <c r="D75" s="42">
        <f>Table4[[#This Row],[Adj Close]]/C74-1</f>
        <v>-7.9698141313570003E-3</v>
      </c>
      <c r="E75" s="42"/>
      <c r="F75" s="54">
        <v>137.229996</v>
      </c>
      <c r="G75" s="55">
        <f t="shared" si="3"/>
        <v>0.30162189130228589</v>
      </c>
      <c r="H75" s="52"/>
      <c r="I75" s="58">
        <v>60.872867999999997</v>
      </c>
      <c r="J75" s="55">
        <f t="shared" si="4"/>
        <v>-4.863269312315277E-2</v>
      </c>
      <c r="K75" s="53"/>
      <c r="L75" s="53">
        <v>30.562598999999999</v>
      </c>
      <c r="M75" s="55">
        <f t="shared" si="5"/>
        <v>-2.2537158807786062E-3</v>
      </c>
      <c r="N75" s="53"/>
      <c r="P75" s="38">
        <v>286.70803799999999</v>
      </c>
      <c r="Q75" s="42">
        <f>Table14[[#This Row],[Adj Close]]/P74-1</f>
        <v>3.3550841440546764E-2</v>
      </c>
      <c r="R75" s="42"/>
      <c r="S75" s="42"/>
      <c r="T75" s="42"/>
    </row>
    <row r="76" spans="2:20" x14ac:dyDescent="0.2">
      <c r="B76" s="37">
        <v>45052</v>
      </c>
      <c r="C76" s="22">
        <v>4124.080078125</v>
      </c>
      <c r="D76" s="42">
        <f>Table4[[#This Row],[Adj Close]]/C75-1</f>
        <v>-2.9422597461469246E-3</v>
      </c>
      <c r="E76" s="42"/>
      <c r="F76" s="54">
        <v>134.5</v>
      </c>
      <c r="G76" s="55">
        <f t="shared" si="3"/>
        <v>-1.9893580700825808E-2</v>
      </c>
      <c r="H76" s="52"/>
      <c r="I76" s="58">
        <v>60.564673999999997</v>
      </c>
      <c r="J76" s="55">
        <f t="shared" si="4"/>
        <v>-5.0629124292287386E-3</v>
      </c>
      <c r="K76" s="53"/>
      <c r="L76" s="53">
        <v>28.667649999999998</v>
      </c>
      <c r="M76" s="55">
        <f t="shared" si="5"/>
        <v>-6.2002220426345289E-2</v>
      </c>
      <c r="N76" s="53"/>
      <c r="P76" s="38">
        <v>283.30911300000002</v>
      </c>
      <c r="Q76" s="42">
        <f>Table14[[#This Row],[Adj Close]]/P75-1</f>
        <v>-1.1855004218611964E-2</v>
      </c>
      <c r="R76" s="42"/>
      <c r="S76" s="42"/>
      <c r="T76" s="42"/>
    </row>
    <row r="77" spans="2:20" x14ac:dyDescent="0.2">
      <c r="B77" s="37">
        <v>45059</v>
      </c>
      <c r="C77" s="22">
        <v>4191.97998046875</v>
      </c>
      <c r="D77" s="42">
        <f>Table4[[#This Row],[Adj Close]]/C76-1</f>
        <v>1.6464254102122267E-2</v>
      </c>
      <c r="E77" s="42"/>
      <c r="F77" s="54">
        <v>164.19000199999999</v>
      </c>
      <c r="G77" s="55">
        <f t="shared" si="3"/>
        <v>0.22074350929368025</v>
      </c>
      <c r="H77" s="52"/>
      <c r="I77" s="58">
        <v>67.772385</v>
      </c>
      <c r="J77" s="55">
        <f t="shared" si="4"/>
        <v>0.11900849990540707</v>
      </c>
      <c r="K77" s="53"/>
      <c r="L77" s="53">
        <v>29.638093999999999</v>
      </c>
      <c r="M77" s="55">
        <f t="shared" si="5"/>
        <v>3.3851536487992551E-2</v>
      </c>
      <c r="N77" s="53"/>
      <c r="P77" s="38">
        <v>312.53976399999999</v>
      </c>
      <c r="Q77" s="42">
        <f>Table14[[#This Row],[Adj Close]]/P76-1</f>
        <v>0.10317582336294273</v>
      </c>
      <c r="R77" s="42"/>
      <c r="S77" s="42"/>
      <c r="T77" s="42"/>
    </row>
    <row r="78" spans="2:20" x14ac:dyDescent="0.2">
      <c r="B78" s="37">
        <v>45066</v>
      </c>
      <c r="C78" s="22">
        <v>4205.4501953125</v>
      </c>
      <c r="D78" s="42">
        <f>Table4[[#This Row],[Adj Close]]/C77-1</f>
        <v>3.2133299554173433E-3</v>
      </c>
      <c r="E78" s="42"/>
      <c r="F78" s="54">
        <v>219.179993</v>
      </c>
      <c r="G78" s="55">
        <f t="shared" si="3"/>
        <v>0.33491680571390692</v>
      </c>
      <c r="H78" s="52"/>
      <c r="I78" s="58">
        <v>73.498786999999993</v>
      </c>
      <c r="J78" s="55">
        <f t="shared" si="4"/>
        <v>8.4494621223673905E-2</v>
      </c>
      <c r="K78" s="53"/>
      <c r="L78" s="53">
        <v>28.717165000000001</v>
      </c>
      <c r="M78" s="55">
        <f t="shared" si="5"/>
        <v>-3.1072477197757631E-2</v>
      </c>
      <c r="N78" s="53"/>
      <c r="P78" s="38">
        <v>389.33511399999998</v>
      </c>
      <c r="Q78" s="42">
        <f>Table14[[#This Row],[Adj Close]]/P77-1</f>
        <v>0.24571385418976632</v>
      </c>
      <c r="R78" s="42"/>
      <c r="S78" s="42"/>
      <c r="T78" s="42"/>
    </row>
    <row r="79" spans="2:20" x14ac:dyDescent="0.2">
      <c r="B79" s="37">
        <v>45073</v>
      </c>
      <c r="C79" s="22">
        <v>4282.3701171875</v>
      </c>
      <c r="D79" s="42">
        <f>Table4[[#This Row],[Adj Close]]/C78-1</f>
        <v>1.8290532119661584E-2</v>
      </c>
      <c r="E79" s="42"/>
      <c r="F79" s="54">
        <v>221.94000199999999</v>
      </c>
      <c r="G79" s="55">
        <f t="shared" si="3"/>
        <v>1.2592431280897154E-2</v>
      </c>
      <c r="H79" s="52"/>
      <c r="I79" s="58">
        <v>68.766555999999994</v>
      </c>
      <c r="J79" s="55">
        <f t="shared" si="4"/>
        <v>-6.4385157812196225E-2</v>
      </c>
      <c r="K79" s="53"/>
      <c r="L79" s="53">
        <v>31.004632999999998</v>
      </c>
      <c r="M79" s="55">
        <f t="shared" si="5"/>
        <v>7.9655077372714045E-2</v>
      </c>
      <c r="N79" s="53"/>
      <c r="P79" s="38">
        <v>393.14392099999998</v>
      </c>
      <c r="Q79" s="42">
        <f>Table14[[#This Row],[Adj Close]]/P78-1</f>
        <v>9.7828499486434239E-3</v>
      </c>
      <c r="R79" s="42"/>
      <c r="S79" s="42"/>
      <c r="T79" s="42"/>
    </row>
    <row r="80" spans="2:20" x14ac:dyDescent="0.2">
      <c r="B80" s="37">
        <v>45080</v>
      </c>
      <c r="C80" s="22">
        <v>4298.85986328125</v>
      </c>
      <c r="D80" s="42">
        <f>Table4[[#This Row],[Adj Close]]/C79-1</f>
        <v>3.850612077542559E-3</v>
      </c>
      <c r="E80" s="42"/>
      <c r="F80" s="54">
        <v>261.66000400000001</v>
      </c>
      <c r="G80" s="55">
        <f t="shared" si="3"/>
        <v>0.17896729585503035</v>
      </c>
      <c r="H80" s="52"/>
      <c r="I80" s="58">
        <v>65.048370000000006</v>
      </c>
      <c r="J80" s="55">
        <f t="shared" si="4"/>
        <v>-5.4069684688004327E-2</v>
      </c>
      <c r="K80" s="53"/>
      <c r="L80" s="53">
        <v>31.034341999999999</v>
      </c>
      <c r="M80" s="55">
        <f t="shared" si="5"/>
        <v>9.5821163243581253E-4</v>
      </c>
      <c r="N80" s="53"/>
      <c r="P80" s="38">
        <v>387.575714</v>
      </c>
      <c r="Q80" s="42">
        <f>Table14[[#This Row],[Adj Close]]/P79-1</f>
        <v>-1.4163278897551534E-2</v>
      </c>
      <c r="R80" s="42"/>
      <c r="S80" s="42"/>
      <c r="T80" s="42"/>
    </row>
    <row r="81" spans="2:20" x14ac:dyDescent="0.2">
      <c r="B81" s="37">
        <v>45087</v>
      </c>
      <c r="C81" s="22">
        <v>4409.58984375</v>
      </c>
      <c r="D81" s="42">
        <f>Table4[[#This Row],[Adj Close]]/C80-1</f>
        <v>2.5757987929439397E-2</v>
      </c>
      <c r="E81" s="42"/>
      <c r="F81" s="54">
        <v>230.770004</v>
      </c>
      <c r="G81" s="55">
        <f t="shared" si="3"/>
        <v>-0.11805396135360458</v>
      </c>
      <c r="H81" s="52"/>
      <c r="I81" s="58">
        <v>67.265366</v>
      </c>
      <c r="J81" s="55">
        <f t="shared" si="4"/>
        <v>3.4082268318176068E-2</v>
      </c>
      <c r="K81" s="53"/>
      <c r="L81" s="53">
        <v>36.015281999999999</v>
      </c>
      <c r="M81" s="55">
        <f t="shared" si="5"/>
        <v>0.16049768350171556</v>
      </c>
      <c r="N81" s="53"/>
      <c r="P81" s="38">
        <v>426.82730099999998</v>
      </c>
      <c r="Q81" s="42">
        <f>Table14[[#This Row],[Adj Close]]/P80-1</f>
        <v>0.10127462991656899</v>
      </c>
      <c r="R81" s="42"/>
      <c r="S81" s="42"/>
      <c r="T81" s="42"/>
    </row>
    <row r="82" spans="2:20" x14ac:dyDescent="0.2">
      <c r="B82" s="37">
        <v>45094</v>
      </c>
      <c r="C82" s="22">
        <v>4348.330078125</v>
      </c>
      <c r="D82" s="42">
        <f>Table4[[#This Row],[Adj Close]]/C81-1</f>
        <v>-1.3892395391790768E-2</v>
      </c>
      <c r="E82" s="42"/>
      <c r="F82" s="54">
        <v>216.05999800000001</v>
      </c>
      <c r="G82" s="55">
        <f t="shared" si="3"/>
        <v>-6.3743145751299579E-2</v>
      </c>
      <c r="H82" s="52"/>
      <c r="I82" s="58">
        <v>64.899246000000005</v>
      </c>
      <c r="J82" s="55">
        <f t="shared" si="4"/>
        <v>-3.5175903153489063E-2</v>
      </c>
      <c r="K82" s="53"/>
      <c r="L82" s="53">
        <v>32.678150000000002</v>
      </c>
      <c r="M82" s="55">
        <f t="shared" si="5"/>
        <v>-9.2658777460079222E-2</v>
      </c>
      <c r="N82" s="53"/>
      <c r="P82" s="38">
        <v>421.99832199999997</v>
      </c>
      <c r="Q82" s="42">
        <f>Table14[[#This Row],[Adj Close]]/P81-1</f>
        <v>-1.1313660088486222E-2</v>
      </c>
      <c r="R82" s="42"/>
      <c r="S82" s="42"/>
      <c r="T82" s="42"/>
    </row>
    <row r="83" spans="2:20" x14ac:dyDescent="0.2">
      <c r="B83" s="37">
        <v>45101</v>
      </c>
      <c r="C83" s="22">
        <v>4450.3798828125</v>
      </c>
      <c r="D83" s="42">
        <f>Table4[[#This Row],[Adj Close]]/C82-1</f>
        <v>2.3468734630077481E-2</v>
      </c>
      <c r="E83" s="42"/>
      <c r="F83" s="54">
        <v>249.25</v>
      </c>
      <c r="G83" s="55">
        <f t="shared" si="3"/>
        <v>0.15361474732587932</v>
      </c>
      <c r="H83" s="52"/>
      <c r="I83" s="58">
        <v>62.741905000000003</v>
      </c>
      <c r="J83" s="55">
        <f t="shared" si="4"/>
        <v>-3.324138773507479E-2</v>
      </c>
      <c r="K83" s="53"/>
      <c r="L83" s="53">
        <v>33.113857000000003</v>
      </c>
      <c r="M83" s="55">
        <f t="shared" si="5"/>
        <v>1.3333282330854068E-2</v>
      </c>
      <c r="N83" s="53"/>
      <c r="P83" s="38">
        <v>422.92810100000003</v>
      </c>
      <c r="Q83" s="42">
        <f>Table14[[#This Row],[Adj Close]]/P82-1</f>
        <v>2.2032765334076831E-3</v>
      </c>
      <c r="R83" s="42"/>
      <c r="S83" s="42"/>
      <c r="T83" s="42"/>
    </row>
    <row r="84" spans="2:20" x14ac:dyDescent="0.2">
      <c r="B84" s="37">
        <v>45108</v>
      </c>
      <c r="C84" s="22">
        <v>4398.9501953125</v>
      </c>
      <c r="D84" s="42">
        <f>Table4[[#This Row],[Adj Close]]/C83-1</f>
        <v>-1.1556246624838229E-2</v>
      </c>
      <c r="E84" s="42"/>
      <c r="F84" s="54">
        <v>260.01001000000002</v>
      </c>
      <c r="G84" s="55">
        <f t="shared" si="3"/>
        <v>4.3169548645937805E-2</v>
      </c>
      <c r="H84" s="52"/>
      <c r="I84" s="58">
        <v>60.296253</v>
      </c>
      <c r="J84" s="55">
        <f t="shared" si="4"/>
        <v>-3.8979562383386401E-2</v>
      </c>
      <c r="K84" s="53"/>
      <c r="L84" s="53">
        <v>31.539368</v>
      </c>
      <c r="M84" s="55">
        <f t="shared" si="5"/>
        <v>-4.7547738096471281E-2</v>
      </c>
      <c r="N84" s="53"/>
      <c r="P84" s="38">
        <v>424.93771400000003</v>
      </c>
      <c r="Q84" s="42">
        <f>Table14[[#This Row],[Adj Close]]/P83-1</f>
        <v>4.7516658156512293E-3</v>
      </c>
      <c r="R84" s="42"/>
      <c r="S84" s="42"/>
      <c r="T84" s="42"/>
    </row>
    <row r="85" spans="2:20" x14ac:dyDescent="0.2">
      <c r="B85" s="37">
        <v>45115</v>
      </c>
      <c r="C85" s="22">
        <v>4505.419921875</v>
      </c>
      <c r="D85" s="42">
        <f>Table4[[#This Row],[Adj Close]]/C84-1</f>
        <v>2.4203439874348476E-2</v>
      </c>
      <c r="E85" s="42"/>
      <c r="F85" s="54">
        <v>295.38000499999998</v>
      </c>
      <c r="G85" s="55">
        <f t="shared" si="3"/>
        <v>0.1360332050292985</v>
      </c>
      <c r="H85" s="52"/>
      <c r="I85" s="58">
        <v>63.826118000000001</v>
      </c>
      <c r="J85" s="55">
        <f t="shared" si="4"/>
        <v>5.8542029137366169E-2</v>
      </c>
      <c r="K85" s="53"/>
      <c r="L85" s="53">
        <v>32.826687</v>
      </c>
      <c r="M85" s="55">
        <f t="shared" si="5"/>
        <v>4.0816258588314058E-2</v>
      </c>
      <c r="N85" s="53"/>
      <c r="P85" s="38">
        <v>454.59124800000001</v>
      </c>
      <c r="Q85" s="42">
        <f>Table14[[#This Row],[Adj Close]]/P84-1</f>
        <v>6.9783248280946841E-2</v>
      </c>
      <c r="R85" s="42"/>
      <c r="S85" s="42"/>
      <c r="T85" s="42"/>
    </row>
    <row r="86" spans="2:20" x14ac:dyDescent="0.2">
      <c r="B86" s="37">
        <v>45122</v>
      </c>
      <c r="C86" s="22">
        <v>4536.33984375</v>
      </c>
      <c r="D86" s="42">
        <f>Table4[[#This Row],[Adj Close]]/C85-1</f>
        <v>6.8628279741196341E-3</v>
      </c>
      <c r="E86" s="42"/>
      <c r="F86" s="54">
        <v>303.14999399999999</v>
      </c>
      <c r="G86" s="55">
        <f t="shared" si="3"/>
        <v>2.6305060831724347E-2</v>
      </c>
      <c r="H86" s="52"/>
      <c r="I86" s="58">
        <v>65.389908000000005</v>
      </c>
      <c r="J86" s="55">
        <f t="shared" si="4"/>
        <v>2.4500785086130517E-2</v>
      </c>
      <c r="K86" s="53"/>
      <c r="L86" s="53">
        <v>33.688201999999997</v>
      </c>
      <c r="M86" s="55">
        <f t="shared" si="5"/>
        <v>2.624434808179088E-2</v>
      </c>
      <c r="N86" s="53"/>
      <c r="P86" s="38">
        <v>442.99377399999997</v>
      </c>
      <c r="Q86" s="42">
        <f>Table14[[#This Row],[Adj Close]]/P85-1</f>
        <v>-2.551187259108878E-2</v>
      </c>
      <c r="R86" s="42"/>
      <c r="S86" s="42"/>
      <c r="T86" s="42"/>
    </row>
    <row r="87" spans="2:20" x14ac:dyDescent="0.2">
      <c r="B87" s="37">
        <v>45129</v>
      </c>
      <c r="C87" s="22">
        <v>4582.22998046875</v>
      </c>
      <c r="D87" s="42">
        <f>Table4[[#This Row],[Adj Close]]/C86-1</f>
        <v>1.0116115260186298E-2</v>
      </c>
      <c r="E87" s="42"/>
      <c r="F87" s="54">
        <v>334.5</v>
      </c>
      <c r="G87" s="55">
        <f t="shared" si="3"/>
        <v>0.10341417324916713</v>
      </c>
      <c r="H87" s="52"/>
      <c r="I87" s="58">
        <v>70.917900000000003</v>
      </c>
      <c r="J87" s="55">
        <f t="shared" si="4"/>
        <v>8.4538916922776375E-2</v>
      </c>
      <c r="K87" s="53"/>
      <c r="L87" s="53">
        <v>36.470798000000002</v>
      </c>
      <c r="M87" s="55">
        <f t="shared" si="5"/>
        <v>8.2598531082187288E-2</v>
      </c>
      <c r="N87" s="53"/>
      <c r="P87" s="38">
        <v>467.398438</v>
      </c>
      <c r="Q87" s="42">
        <f>Table14[[#This Row],[Adj Close]]/P86-1</f>
        <v>5.5090309237619373E-2</v>
      </c>
      <c r="R87" s="42"/>
      <c r="S87" s="42"/>
      <c r="T87" s="42"/>
    </row>
    <row r="88" spans="2:20" x14ac:dyDescent="0.2">
      <c r="B88" s="37">
        <v>45136</v>
      </c>
      <c r="C88" s="22">
        <v>4478.02978515625</v>
      </c>
      <c r="D88" s="42">
        <f>Table4[[#This Row],[Adj Close]]/C87-1</f>
        <v>-2.2740062318268972E-2</v>
      </c>
      <c r="E88" s="42"/>
      <c r="F88" s="54">
        <v>338.08999599999999</v>
      </c>
      <c r="G88" s="55">
        <f t="shared" si="3"/>
        <v>1.0732424514200201E-2</v>
      </c>
      <c r="H88" s="52"/>
      <c r="I88" s="58">
        <v>69.633026000000001</v>
      </c>
      <c r="J88" s="55">
        <f t="shared" si="4"/>
        <v>-1.8117767164566367E-2</v>
      </c>
      <c r="K88" s="53"/>
      <c r="L88" s="53">
        <v>34.797279000000003</v>
      </c>
      <c r="M88" s="55">
        <f t="shared" si="5"/>
        <v>-4.5886547368664599E-2</v>
      </c>
      <c r="N88" s="53"/>
      <c r="P88" s="38">
        <v>446.70294200000001</v>
      </c>
      <c r="Q88" s="42">
        <f>Table14[[#This Row],[Adj Close]]/P87-1</f>
        <v>-4.4278059825266225E-2</v>
      </c>
      <c r="R88" s="42"/>
      <c r="S88" s="42"/>
      <c r="T88" s="42"/>
    </row>
    <row r="89" spans="2:20" x14ac:dyDescent="0.2">
      <c r="B89" s="37">
        <v>45143</v>
      </c>
      <c r="C89" s="22">
        <v>4464.0498046875</v>
      </c>
      <c r="D89" s="42">
        <f>Table4[[#This Row],[Adj Close]]/C88-1</f>
        <v>-3.1219043060166651E-3</v>
      </c>
      <c r="E89" s="42"/>
      <c r="F89" s="54">
        <v>254.429993</v>
      </c>
      <c r="G89" s="55">
        <f t="shared" si="3"/>
        <v>-0.24744891593893836</v>
      </c>
      <c r="H89" s="52"/>
      <c r="I89" s="58">
        <v>64.114975000000001</v>
      </c>
      <c r="J89" s="55">
        <f t="shared" si="4"/>
        <v>-7.9244739414311871E-2</v>
      </c>
      <c r="K89" s="53"/>
      <c r="L89" s="53">
        <v>34.674014999999997</v>
      </c>
      <c r="M89" s="55">
        <f t="shared" si="5"/>
        <v>-3.5423459403249868E-3</v>
      </c>
      <c r="N89" s="53"/>
      <c r="P89" s="38">
        <v>408.46124300000002</v>
      </c>
      <c r="Q89" s="42">
        <f>Table14[[#This Row],[Adj Close]]/P88-1</f>
        <v>-8.5608791446016408E-2</v>
      </c>
      <c r="R89" s="42"/>
      <c r="S89" s="42"/>
      <c r="T89" s="42"/>
    </row>
    <row r="90" spans="2:20" x14ac:dyDescent="0.2">
      <c r="B90" s="37">
        <v>45150</v>
      </c>
      <c r="C90" s="22">
        <v>4369.7099609375</v>
      </c>
      <c r="D90" s="42">
        <f>Table4[[#This Row],[Adj Close]]/C89-1</f>
        <v>-2.1133241759744292E-2</v>
      </c>
      <c r="E90" s="42"/>
      <c r="F90" s="54">
        <v>243.550003</v>
      </c>
      <c r="G90" s="55">
        <f t="shared" si="3"/>
        <v>-4.2762214751937644E-2</v>
      </c>
      <c r="H90" s="52"/>
      <c r="I90" s="58">
        <v>63.338062000000001</v>
      </c>
      <c r="J90" s="55">
        <f t="shared" si="4"/>
        <v>-1.2117496731457789E-2</v>
      </c>
      <c r="K90" s="53"/>
      <c r="L90" s="53">
        <v>32.547263999999998</v>
      </c>
      <c r="M90" s="55">
        <f t="shared" si="5"/>
        <v>-6.1335585163702522E-2</v>
      </c>
      <c r="N90" s="53"/>
      <c r="P90" s="38">
        <v>432.89593500000001</v>
      </c>
      <c r="Q90" s="42">
        <f>Table14[[#This Row],[Adj Close]]/P89-1</f>
        <v>5.9821323121224568E-2</v>
      </c>
      <c r="R90" s="42"/>
      <c r="S90" s="42"/>
      <c r="T90" s="42"/>
    </row>
    <row r="91" spans="2:20" x14ac:dyDescent="0.2">
      <c r="B91" s="37">
        <v>45157</v>
      </c>
      <c r="C91" s="22">
        <v>4405.7099609375</v>
      </c>
      <c r="D91" s="42">
        <f>Table4[[#This Row],[Adj Close]]/C90-1</f>
        <v>8.238533065539233E-3</v>
      </c>
      <c r="E91" s="42"/>
      <c r="F91" s="54">
        <v>253.96000699999999</v>
      </c>
      <c r="G91" s="55">
        <f t="shared" si="3"/>
        <v>4.2742779190193536E-2</v>
      </c>
      <c r="H91" s="52"/>
      <c r="I91" s="58">
        <v>63.467548000000001</v>
      </c>
      <c r="J91" s="55">
        <f t="shared" si="4"/>
        <v>2.0443631508648696E-3</v>
      </c>
      <c r="K91" s="53"/>
      <c r="L91" s="53">
        <v>33.044170000000001</v>
      </c>
      <c r="M91" s="55">
        <f t="shared" si="5"/>
        <v>1.5267212629608506E-2</v>
      </c>
      <c r="N91" s="53"/>
      <c r="P91" s="38">
        <v>460.08004799999998</v>
      </c>
      <c r="Q91" s="42">
        <f>Table14[[#This Row],[Adj Close]]/P90-1</f>
        <v>6.2795953489376055E-2</v>
      </c>
      <c r="R91" s="42"/>
      <c r="S91" s="42"/>
      <c r="T91" s="42"/>
    </row>
    <row r="92" spans="2:20" x14ac:dyDescent="0.2">
      <c r="B92" s="37">
        <v>45164</v>
      </c>
      <c r="C92" s="22">
        <v>4515.77001953125</v>
      </c>
      <c r="D92" s="42">
        <f>Table4[[#This Row],[Adj Close]]/C91-1</f>
        <v>2.498123107730188E-2</v>
      </c>
      <c r="E92" s="42"/>
      <c r="F92" s="54">
        <v>282.16000400000001</v>
      </c>
      <c r="G92" s="55">
        <f t="shared" si="3"/>
        <v>0.11104109396248374</v>
      </c>
      <c r="H92" s="52"/>
      <c r="I92" s="58">
        <v>70.111121999999995</v>
      </c>
      <c r="J92" s="55">
        <f t="shared" si="4"/>
        <v>0.10467670816588015</v>
      </c>
      <c r="K92" s="53"/>
      <c r="L92" s="53">
        <v>36.383369000000002</v>
      </c>
      <c r="M92" s="55">
        <f t="shared" si="5"/>
        <v>0.10105259112273068</v>
      </c>
      <c r="N92" s="53"/>
      <c r="P92" s="38">
        <v>484.98464999999999</v>
      </c>
      <c r="Q92" s="42">
        <f>Table14[[#This Row],[Adj Close]]/P91-1</f>
        <v>5.4131019391651547E-2</v>
      </c>
      <c r="R92" s="42"/>
      <c r="S92" s="42"/>
      <c r="T92" s="42"/>
    </row>
    <row r="93" spans="2:20" x14ac:dyDescent="0.2">
      <c r="B93" s="37">
        <v>45171</v>
      </c>
      <c r="C93" s="22">
        <v>4457.490234375</v>
      </c>
      <c r="D93" s="42">
        <f>Table4[[#This Row],[Adj Close]]/C92-1</f>
        <v>-1.2905835528422172E-2</v>
      </c>
      <c r="E93" s="42"/>
      <c r="F93" s="54">
        <v>280.66000400000001</v>
      </c>
      <c r="G93" s="55">
        <f t="shared" si="3"/>
        <v>-5.3161326153086108E-3</v>
      </c>
      <c r="H93" s="52"/>
      <c r="I93" s="58">
        <v>69.901955000000001</v>
      </c>
      <c r="J93" s="55">
        <f t="shared" si="4"/>
        <v>-2.9833640374489212E-3</v>
      </c>
      <c r="K93" s="53"/>
      <c r="L93" s="53">
        <v>37.774700000000003</v>
      </c>
      <c r="M93" s="55">
        <f t="shared" si="5"/>
        <v>3.824085119769971E-2</v>
      </c>
      <c r="N93" s="53"/>
      <c r="P93" s="38">
        <v>455.62103300000001</v>
      </c>
      <c r="Q93" s="42">
        <f>Table14[[#This Row],[Adj Close]]/P92-1</f>
        <v>-6.0545456438672818E-2</v>
      </c>
      <c r="R93" s="42"/>
      <c r="S93" s="42"/>
      <c r="T93" s="42"/>
    </row>
    <row r="94" spans="2:20" x14ac:dyDescent="0.2">
      <c r="B94" s="37">
        <v>45178</v>
      </c>
      <c r="C94" s="22">
        <v>4450.31982421875</v>
      </c>
      <c r="D94" s="42">
        <f>Table4[[#This Row],[Adj Close]]/C93-1</f>
        <v>-1.6086204970128248E-3</v>
      </c>
      <c r="E94" s="42"/>
      <c r="F94" s="54">
        <v>249.259995</v>
      </c>
      <c r="G94" s="55">
        <f t="shared" si="3"/>
        <v>-0.11187917249513046</v>
      </c>
      <c r="H94" s="52"/>
      <c r="I94" s="58">
        <v>69.603133999999997</v>
      </c>
      <c r="J94" s="55">
        <f t="shared" si="4"/>
        <v>-4.2748589792660496E-3</v>
      </c>
      <c r="K94" s="53"/>
      <c r="L94" s="53">
        <v>37.645508</v>
      </c>
      <c r="M94" s="55">
        <f t="shared" si="5"/>
        <v>-3.4200668701539483E-3</v>
      </c>
      <c r="N94" s="53"/>
      <c r="P94" s="38">
        <v>438.94079599999998</v>
      </c>
      <c r="Q94" s="42">
        <f>Table14[[#This Row],[Adj Close]]/P93-1</f>
        <v>-3.6609892414690259E-2</v>
      </c>
      <c r="R94" s="42"/>
      <c r="S94" s="42"/>
      <c r="T94" s="42"/>
    </row>
    <row r="95" spans="2:20" x14ac:dyDescent="0.2">
      <c r="B95" s="37">
        <v>45185</v>
      </c>
      <c r="C95" s="22">
        <v>4320.06005859375</v>
      </c>
      <c r="D95" s="42">
        <f>Table4[[#This Row],[Adj Close]]/C94-1</f>
        <v>-2.9269753808731536E-2</v>
      </c>
      <c r="E95" s="42"/>
      <c r="F95" s="54">
        <v>235.75</v>
      </c>
      <c r="G95" s="55">
        <f t="shared" si="3"/>
        <v>-5.420041431036704E-2</v>
      </c>
      <c r="H95" s="52"/>
      <c r="I95" s="58">
        <v>68.607101</v>
      </c>
      <c r="J95" s="55">
        <f t="shared" si="4"/>
        <v>-1.4310174596448455E-2</v>
      </c>
      <c r="K95" s="53"/>
      <c r="L95" s="53">
        <v>33.968409999999999</v>
      </c>
      <c r="M95" s="55">
        <f t="shared" si="5"/>
        <v>-9.7676939304418453E-2</v>
      </c>
      <c r="N95" s="53"/>
      <c r="P95" s="38">
        <v>416.04388399999999</v>
      </c>
      <c r="Q95" s="42">
        <f>Table14[[#This Row],[Adj Close]]/P94-1</f>
        <v>-5.2164009836078162E-2</v>
      </c>
      <c r="R95" s="42"/>
      <c r="S95" s="42"/>
      <c r="T95" s="42"/>
    </row>
    <row r="96" spans="2:20" x14ac:dyDescent="0.2">
      <c r="B96" s="37">
        <v>45192</v>
      </c>
      <c r="C96" s="22">
        <v>4288.0498046875</v>
      </c>
      <c r="D96" s="42">
        <f>Table4[[#This Row],[Adj Close]]/C95-1</f>
        <v>-7.4096779841227312E-3</v>
      </c>
      <c r="E96" s="42"/>
      <c r="F96" s="54">
        <v>274.22000100000002</v>
      </c>
      <c r="G96" s="55">
        <f t="shared" si="3"/>
        <v>0.16318134040296939</v>
      </c>
      <c r="H96" s="52"/>
      <c r="I96" s="58">
        <v>67.760468000000003</v>
      </c>
      <c r="J96" s="55">
        <f t="shared" si="4"/>
        <v>-1.2340311537139548E-2</v>
      </c>
      <c r="K96" s="53"/>
      <c r="L96" s="53">
        <v>35.329929</v>
      </c>
      <c r="M96" s="55">
        <f t="shared" si="5"/>
        <v>4.0081917287267732E-2</v>
      </c>
      <c r="N96" s="53"/>
      <c r="P96" s="38">
        <v>434.93133499999999</v>
      </c>
      <c r="Q96" s="42">
        <f>Table14[[#This Row],[Adj Close]]/P95-1</f>
        <v>4.5397737417526951E-2</v>
      </c>
      <c r="R96" s="42"/>
      <c r="S96" s="42"/>
      <c r="T96" s="42"/>
    </row>
    <row r="97" spans="2:20" x14ac:dyDescent="0.2">
      <c r="B97" s="37">
        <v>45199</v>
      </c>
      <c r="C97" s="22">
        <v>4308.5</v>
      </c>
      <c r="D97" s="42">
        <f>Table4[[#This Row],[Adj Close]]/C96-1</f>
        <v>4.7691132901825917E-3</v>
      </c>
      <c r="E97" s="42"/>
      <c r="F97" s="54">
        <v>289.67001299999998</v>
      </c>
      <c r="G97" s="55">
        <f t="shared" si="3"/>
        <v>5.6341667068989354E-2</v>
      </c>
      <c r="H97" s="52"/>
      <c r="I97" s="58">
        <v>69.682822999999999</v>
      </c>
      <c r="J97" s="55">
        <f t="shared" si="4"/>
        <v>2.8369860137329672E-2</v>
      </c>
      <c r="K97" s="53"/>
      <c r="L97" s="53">
        <v>35.965964999999997</v>
      </c>
      <c r="M97" s="55">
        <f t="shared" si="5"/>
        <v>1.8002753416232364E-2</v>
      </c>
      <c r="N97" s="53"/>
      <c r="P97" s="38">
        <v>457.55831899999998</v>
      </c>
      <c r="Q97" s="42">
        <f>Table14[[#This Row],[Adj Close]]/P96-1</f>
        <v>5.2024267232895438E-2</v>
      </c>
      <c r="R97" s="42"/>
      <c r="S97" s="42"/>
      <c r="T97" s="42"/>
    </row>
    <row r="98" spans="2:20" x14ac:dyDescent="0.2">
      <c r="B98" s="37">
        <v>45206</v>
      </c>
      <c r="C98" s="22">
        <v>4327.77978515625</v>
      </c>
      <c r="D98" s="42">
        <f>Table4[[#This Row],[Adj Close]]/C97-1</f>
        <v>4.4748253815132255E-3</v>
      </c>
      <c r="E98" s="42"/>
      <c r="F98" s="54">
        <v>285.20001200000002</v>
      </c>
      <c r="G98" s="55">
        <f t="shared" si="3"/>
        <v>-1.5431355678504288E-2</v>
      </c>
      <c r="H98" s="52"/>
      <c r="I98" s="58">
        <v>69.050797000000003</v>
      </c>
      <c r="J98" s="55">
        <f t="shared" si="4"/>
        <v>-9.0700401159120592E-3</v>
      </c>
      <c r="K98" s="53"/>
      <c r="L98" s="53">
        <v>35.747329999999998</v>
      </c>
      <c r="M98" s="55">
        <f t="shared" si="5"/>
        <v>-6.0789415771270727E-3</v>
      </c>
      <c r="N98" s="53"/>
      <c r="P98" s="38">
        <v>454.548676</v>
      </c>
      <c r="Q98" s="42">
        <f>Table14[[#This Row],[Adj Close]]/P97-1</f>
        <v>-6.5776161748684059E-3</v>
      </c>
      <c r="R98" s="42"/>
      <c r="S98" s="42"/>
      <c r="T98" s="42"/>
    </row>
    <row r="99" spans="2:20" x14ac:dyDescent="0.2">
      <c r="B99" s="37">
        <v>45213</v>
      </c>
      <c r="C99" s="22">
        <v>4224.16015625</v>
      </c>
      <c r="D99" s="42">
        <f>Table4[[#This Row],[Adj Close]]/C98-1</f>
        <v>-2.3942906998561386E-2</v>
      </c>
      <c r="E99" s="42"/>
      <c r="F99" s="54">
        <v>248.58000200000001</v>
      </c>
      <c r="G99" s="55">
        <f t="shared" si="3"/>
        <v>-0.12840115168017596</v>
      </c>
      <c r="H99" s="52"/>
      <c r="I99" s="58">
        <v>67.065369000000004</v>
      </c>
      <c r="J99" s="55">
        <f t="shared" si="4"/>
        <v>-2.87531511041067E-2</v>
      </c>
      <c r="K99" s="53"/>
      <c r="L99" s="53">
        <v>34.703826999999997</v>
      </c>
      <c r="M99" s="55">
        <f t="shared" si="5"/>
        <v>-2.9191075249536125E-2</v>
      </c>
      <c r="N99" s="53"/>
      <c r="P99" s="38">
        <v>413.81420900000001</v>
      </c>
      <c r="Q99" s="42">
        <f>Table14[[#This Row],[Adj Close]]/P98-1</f>
        <v>-8.9615192279209221E-2</v>
      </c>
      <c r="R99" s="42"/>
      <c r="S99" s="42"/>
      <c r="T99" s="42"/>
    </row>
    <row r="100" spans="2:20" x14ac:dyDescent="0.2">
      <c r="B100" s="37">
        <v>45220</v>
      </c>
      <c r="C100" s="22">
        <v>4117.3701171875</v>
      </c>
      <c r="D100" s="42">
        <f>Table4[[#This Row],[Adj Close]]/C99-1</f>
        <v>-2.5280774192355193E-2</v>
      </c>
      <c r="E100" s="42"/>
      <c r="F100" s="54">
        <v>241.39999399999999</v>
      </c>
      <c r="G100" s="55">
        <f t="shared" si="3"/>
        <v>-2.8884093419550338E-2</v>
      </c>
      <c r="H100" s="52"/>
      <c r="I100" s="58">
        <v>65.498985000000005</v>
      </c>
      <c r="J100" s="55">
        <f t="shared" si="4"/>
        <v>-2.3356078157118598E-2</v>
      </c>
      <c r="K100" s="53"/>
      <c r="L100" s="53">
        <v>35.319991999999999</v>
      </c>
      <c r="M100" s="55">
        <f t="shared" si="5"/>
        <v>1.775495826440121E-2</v>
      </c>
      <c r="N100" s="53"/>
      <c r="P100" s="38">
        <v>404.94537400000002</v>
      </c>
      <c r="Q100" s="42">
        <f>Table14[[#This Row],[Adj Close]]/P99-1</f>
        <v>-2.1431924779557243E-2</v>
      </c>
      <c r="R100" s="42"/>
      <c r="S100" s="42"/>
      <c r="T100" s="42"/>
    </row>
    <row r="101" spans="2:20" x14ac:dyDescent="0.2">
      <c r="B101" s="37">
        <v>45227</v>
      </c>
      <c r="C101" s="22">
        <v>4358.33984375</v>
      </c>
      <c r="D101" s="42">
        <f>Table4[[#This Row],[Adj Close]]/C100-1</f>
        <v>5.8525155549315144E-2</v>
      </c>
      <c r="E101" s="42"/>
      <c r="F101" s="54">
        <v>255</v>
      </c>
      <c r="G101" s="55">
        <f t="shared" si="3"/>
        <v>5.6338054424309503E-2</v>
      </c>
      <c r="H101" s="52"/>
      <c r="I101" s="58">
        <v>72.413048000000003</v>
      </c>
      <c r="J101" s="55">
        <f t="shared" si="4"/>
        <v>0.10555984951522523</v>
      </c>
      <c r="K101" s="53"/>
      <c r="L101" s="53">
        <v>37.903896000000003</v>
      </c>
      <c r="M101" s="55">
        <f t="shared" si="5"/>
        <v>7.3156981462510151E-2</v>
      </c>
      <c r="N101" s="53"/>
      <c r="P101" s="38">
        <v>449.98931900000002</v>
      </c>
      <c r="Q101" s="42">
        <f>Table14[[#This Row],[Adj Close]]/P100-1</f>
        <v>0.11123462049970234</v>
      </c>
      <c r="R101" s="42"/>
      <c r="S101" s="42"/>
      <c r="T101" s="42"/>
    </row>
    <row r="102" spans="2:20" x14ac:dyDescent="0.2">
      <c r="B102" s="37">
        <v>45234</v>
      </c>
      <c r="C102" s="22">
        <v>4415.240234375</v>
      </c>
      <c r="D102" s="42">
        <f>Table4[[#This Row],[Adj Close]]/C101-1</f>
        <v>1.3055519455784648E-2</v>
      </c>
      <c r="E102" s="42"/>
      <c r="F102" s="54">
        <v>266.02999899999998</v>
      </c>
      <c r="G102" s="55">
        <f t="shared" si="3"/>
        <v>4.3254898039215561E-2</v>
      </c>
      <c r="H102" s="52"/>
      <c r="I102" s="58">
        <v>75.186653000000007</v>
      </c>
      <c r="J102" s="55">
        <f t="shared" si="4"/>
        <v>3.830255840080099E-2</v>
      </c>
      <c r="K102" s="53"/>
      <c r="L102" s="53">
        <v>38.619441999999999</v>
      </c>
      <c r="M102" s="55">
        <f t="shared" si="5"/>
        <v>1.887790110019294E-2</v>
      </c>
      <c r="N102" s="53"/>
      <c r="P102" s="38">
        <v>483.284851</v>
      </c>
      <c r="Q102" s="42">
        <f>Table14[[#This Row],[Adj Close]]/P101-1</f>
        <v>7.3991827348239836E-2</v>
      </c>
      <c r="R102" s="42"/>
      <c r="S102" s="42"/>
      <c r="T102" s="42"/>
    </row>
    <row r="103" spans="2:20" x14ac:dyDescent="0.2">
      <c r="B103" s="37">
        <v>45241</v>
      </c>
      <c r="C103" s="22">
        <v>4514.02001953125</v>
      </c>
      <c r="D103" s="42">
        <f>Table4[[#This Row],[Adj Close]]/C102-1</f>
        <v>2.2372459914456355E-2</v>
      </c>
      <c r="E103" s="42"/>
      <c r="F103" s="54">
        <v>288.58999599999999</v>
      </c>
      <c r="G103" s="55">
        <f t="shared" si="3"/>
        <v>8.4802454929152615E-2</v>
      </c>
      <c r="H103" s="52"/>
      <c r="I103" s="58">
        <v>77.381591999999998</v>
      </c>
      <c r="J103" s="55">
        <f t="shared" si="4"/>
        <v>2.9193200021817578E-2</v>
      </c>
      <c r="K103" s="53"/>
      <c r="L103" s="53">
        <v>43.681961000000001</v>
      </c>
      <c r="M103" s="55">
        <f t="shared" si="5"/>
        <v>0.13108731607256274</v>
      </c>
      <c r="N103" s="53"/>
      <c r="P103" s="38">
        <v>492.913544</v>
      </c>
      <c r="Q103" s="42">
        <f>Table14[[#This Row],[Adj Close]]/P102-1</f>
        <v>1.9923432278244446E-2</v>
      </c>
      <c r="R103" s="42"/>
      <c r="S103" s="42"/>
      <c r="T103" s="42"/>
    </row>
    <row r="104" spans="2:20" x14ac:dyDescent="0.2">
      <c r="B104" s="37">
        <v>45248</v>
      </c>
      <c r="C104" s="22">
        <v>4559.33984375</v>
      </c>
      <c r="D104" s="42">
        <f>Table4[[#This Row],[Adj Close]]/C103-1</f>
        <v>1.0039792473817144E-2</v>
      </c>
      <c r="E104" s="42"/>
      <c r="F104" s="54">
        <v>285.67001299999998</v>
      </c>
      <c r="G104" s="55">
        <f t="shared" si="3"/>
        <v>-1.0118101945571278E-2</v>
      </c>
      <c r="H104" s="52"/>
      <c r="I104" s="58">
        <v>76.693184000000002</v>
      </c>
      <c r="J104" s="55">
        <f t="shared" si="4"/>
        <v>-8.8962760032127441E-3</v>
      </c>
      <c r="K104" s="53"/>
      <c r="L104" s="53">
        <v>43.831519999999998</v>
      </c>
      <c r="M104" s="55">
        <f t="shared" si="5"/>
        <v>3.4238160690633901E-3</v>
      </c>
      <c r="N104" s="53"/>
      <c r="P104" s="38">
        <v>477.69561800000002</v>
      </c>
      <c r="Q104" s="42">
        <f>Table14[[#This Row],[Adj Close]]/P103-1</f>
        <v>-3.0873418239852568E-2</v>
      </c>
      <c r="R104" s="42"/>
      <c r="S104" s="42"/>
      <c r="T104" s="42"/>
    </row>
    <row r="105" spans="2:20" x14ac:dyDescent="0.2">
      <c r="B105" s="37">
        <v>45255</v>
      </c>
      <c r="C105" s="22">
        <v>4594.6298828125</v>
      </c>
      <c r="D105" s="42">
        <f>Table4[[#This Row],[Adj Close]]/C104-1</f>
        <v>7.740164206200939E-3</v>
      </c>
      <c r="E105" s="42"/>
      <c r="F105" s="54">
        <v>269.63000499999998</v>
      </c>
      <c r="G105" s="55">
        <f t="shared" si="3"/>
        <v>-5.6148728498150113E-2</v>
      </c>
      <c r="H105" s="52"/>
      <c r="I105" s="58">
        <v>75.755341000000001</v>
      </c>
      <c r="J105" s="55">
        <f t="shared" si="4"/>
        <v>-1.2228505208494167E-2</v>
      </c>
      <c r="K105" s="53"/>
      <c r="L105" s="53">
        <v>43.612166999999999</v>
      </c>
      <c r="M105" s="55">
        <f t="shared" si="5"/>
        <v>-5.0044579790980981E-3</v>
      </c>
      <c r="N105" s="53"/>
      <c r="P105" s="38">
        <v>467.58694500000001</v>
      </c>
      <c r="Q105" s="42">
        <f>Table14[[#This Row],[Adj Close]]/P104-1</f>
        <v>-2.1161326625357524E-2</v>
      </c>
      <c r="R105" s="42"/>
      <c r="S105" s="42"/>
      <c r="T105" s="42"/>
    </row>
    <row r="106" spans="2:20" x14ac:dyDescent="0.2">
      <c r="B106" s="37">
        <v>45262</v>
      </c>
      <c r="C106" s="22">
        <v>4604.3701171875</v>
      </c>
      <c r="D106" s="42">
        <f>Table4[[#This Row],[Adj Close]]/C105-1</f>
        <v>2.1199170822086E-3</v>
      </c>
      <c r="E106" s="42"/>
      <c r="F106" s="54">
        <v>272.64999399999999</v>
      </c>
      <c r="G106" s="55">
        <f t="shared" si="3"/>
        <v>1.1200493060852024E-2</v>
      </c>
      <c r="H106" s="52"/>
      <c r="I106" s="58">
        <v>74.787566999999996</v>
      </c>
      <c r="J106" s="55">
        <f t="shared" si="4"/>
        <v>-1.2774993646982646E-2</v>
      </c>
      <c r="K106" s="53"/>
      <c r="L106" s="53">
        <v>42.575206999999999</v>
      </c>
      <c r="M106" s="55">
        <f t="shared" si="5"/>
        <v>-2.377685107919536E-2</v>
      </c>
      <c r="N106" s="53"/>
      <c r="P106" s="38">
        <v>474.99594100000002</v>
      </c>
      <c r="Q106" s="42">
        <f>Table14[[#This Row],[Adj Close]]/P105-1</f>
        <v>1.5845172922866801E-2</v>
      </c>
      <c r="R106" s="42"/>
      <c r="S106" s="42"/>
      <c r="T106" s="42"/>
    </row>
    <row r="107" spans="2:20" x14ac:dyDescent="0.2">
      <c r="B107" s="37">
        <v>45269</v>
      </c>
      <c r="C107" s="22">
        <v>4719.18994140625</v>
      </c>
      <c r="D107" s="42">
        <f>Table4[[#This Row],[Adj Close]]/C106-1</f>
        <v>2.4937140433203497E-2</v>
      </c>
      <c r="E107" s="42"/>
      <c r="F107" s="54">
        <v>300.10998499999999</v>
      </c>
      <c r="G107" s="55">
        <f t="shared" si="3"/>
        <v>0.10071517184775725</v>
      </c>
      <c r="H107" s="52"/>
      <c r="I107" s="58">
        <v>81.222740000000002</v>
      </c>
      <c r="J107" s="55">
        <f t="shared" si="4"/>
        <v>8.6046026875028714E-2</v>
      </c>
      <c r="K107" s="53"/>
      <c r="L107" s="53">
        <v>46.025092999999998</v>
      </c>
      <c r="M107" s="55">
        <f t="shared" si="5"/>
        <v>8.1030398748266785E-2</v>
      </c>
      <c r="N107" s="53"/>
      <c r="P107" s="38">
        <v>488.87707499999999</v>
      </c>
      <c r="Q107" s="42">
        <f>Table14[[#This Row],[Adj Close]]/P106-1</f>
        <v>2.9223689724119151E-2</v>
      </c>
      <c r="R107" s="42"/>
      <c r="S107" s="42"/>
      <c r="T107" s="42"/>
    </row>
    <row r="108" spans="2:20" x14ac:dyDescent="0.2">
      <c r="B108" s="37">
        <v>45276</v>
      </c>
      <c r="C108" s="22">
        <v>4754.6298828125</v>
      </c>
      <c r="D108" s="42">
        <f>Table4[[#This Row],[Adj Close]]/C107-1</f>
        <v>7.509751005209564E-3</v>
      </c>
      <c r="E108" s="42"/>
      <c r="F108" s="54">
        <v>289.72000100000002</v>
      </c>
      <c r="G108" s="55">
        <f t="shared" si="3"/>
        <v>-3.4620587515606926E-2</v>
      </c>
      <c r="H108" s="52"/>
      <c r="I108" s="58">
        <v>86.291045999999994</v>
      </c>
      <c r="J108" s="55">
        <f t="shared" si="4"/>
        <v>6.2400086478244798E-2</v>
      </c>
      <c r="K108" s="53"/>
      <c r="L108" s="53">
        <v>47.859715000000001</v>
      </c>
      <c r="M108" s="55">
        <f t="shared" si="5"/>
        <v>3.9861342594136762E-2</v>
      </c>
      <c r="N108" s="53"/>
      <c r="P108" s="38">
        <v>488.27706899999998</v>
      </c>
      <c r="Q108" s="42">
        <f>Table14[[#This Row],[Adj Close]]/P107-1</f>
        <v>-1.22731465777981E-3</v>
      </c>
      <c r="R108" s="42"/>
      <c r="S108" s="42"/>
      <c r="T108" s="42"/>
    </row>
    <row r="109" spans="2:20" x14ac:dyDescent="0.2">
      <c r="B109" s="37">
        <v>45283</v>
      </c>
      <c r="C109" s="22">
        <v>4769.830078125</v>
      </c>
      <c r="D109" s="42">
        <f>Table4[[#This Row],[Adj Close]]/C108-1</f>
        <v>3.1969250366779001E-3</v>
      </c>
      <c r="E109" s="42"/>
      <c r="F109" s="56">
        <v>284.26001000000002</v>
      </c>
      <c r="G109" s="57">
        <f t="shared" si="3"/>
        <v>-1.8845751004950451E-2</v>
      </c>
      <c r="H109" s="52"/>
      <c r="I109" s="59">
        <v>85.143692000000001</v>
      </c>
      <c r="J109" s="57">
        <f t="shared" si="4"/>
        <v>-1.3296327408060304E-2</v>
      </c>
      <c r="K109" s="53"/>
      <c r="L109" s="53">
        <v>50.103138000000001</v>
      </c>
      <c r="M109" s="55">
        <f t="shared" si="5"/>
        <v>4.6874976167325721E-2</v>
      </c>
      <c r="N109" s="53"/>
      <c r="P109" s="38">
        <v>495.196777</v>
      </c>
      <c r="Q109" s="42">
        <f>Table14[[#This Row],[Adj Close]]/P108-1</f>
        <v>1.4171683331702933E-2</v>
      </c>
      <c r="R109" s="42"/>
      <c r="S109" s="42"/>
      <c r="T109" s="42"/>
    </row>
    <row r="110" spans="2:20" x14ac:dyDescent="0.2">
      <c r="F110" s="52"/>
      <c r="G110" s="53"/>
      <c r="H110" s="52"/>
      <c r="I110" s="53"/>
      <c r="J110" s="53"/>
      <c r="K110" s="53"/>
      <c r="M110" s="53"/>
      <c r="N110" s="53"/>
    </row>
    <row r="111" spans="2:20" x14ac:dyDescent="0.2">
      <c r="H111" s="52"/>
      <c r="I111" s="53"/>
      <c r="J111" s="53"/>
      <c r="K111" s="53"/>
      <c r="L111" s="53"/>
      <c r="M111" s="53"/>
      <c r="N111" s="53"/>
    </row>
  </sheetData>
  <mergeCells count="6">
    <mergeCell ref="B3:C3"/>
    <mergeCell ref="P3:Q3"/>
    <mergeCell ref="S5:T5"/>
    <mergeCell ref="F3:G3"/>
    <mergeCell ref="I3:J3"/>
    <mergeCell ref="L3:M3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WACC</vt:lpstr>
      <vt:lpstr>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Fenil Niteshbhai Savani</cp:lastModifiedBy>
  <dcterms:created xsi:type="dcterms:W3CDTF">2023-02-06T14:53:36Z</dcterms:created>
  <dcterms:modified xsi:type="dcterms:W3CDTF">2024-04-14T04:54:48Z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{1EE99B22-FCBF-4602-91E6-C0830BFCF47D}</vt:lpwstr>
  </property>
</Properties>
</file>