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https://d.docs.live.net/0eebdb75eadfe0f3/Documents/Fenix Alliance Online/Financial/"/>
    </mc:Choice>
  </mc:AlternateContent>
  <xr:revisionPtr revIDLastSave="0" documentId="8_{442D6FD7-1239-4871-A9D2-37EEE902F6E7}" xr6:coauthVersionLast="45" xr6:coauthVersionMax="45" xr10:uidLastSave="{00000000-0000-0000-0000-000000000000}"/>
  <bookViews>
    <workbookView xWindow="-57720" yWindow="-120" windowWidth="29040" windowHeight="15990" tabRatio="751" firstSheet="10" activeTab="17" xr2:uid="{00000000-000D-0000-FFFF-FFFF00000000}"/>
  </bookViews>
  <sheets>
    <sheet name="Customers" sheetId="29" r:id="rId1"/>
    <sheet name="Alliance Business Solutions" sheetId="9" r:id="rId2"/>
    <sheet name="Technical Training" sheetId="24" r:id="rId3"/>
    <sheet name="Cloud Infrastructure" sheetId="22" r:id="rId4"/>
    <sheet name="DevOps" sheetId="21" r:id="rId5"/>
    <sheet name="Hosting" sheetId="2" r:id="rId6"/>
    <sheet name="Third Party Solutions" sheetId="30" r:id="rId7"/>
    <sheet name="Servicios" sheetId="23" r:id="rId8"/>
    <sheet name="ABS Totals" sheetId="19" r:id="rId9"/>
    <sheet name="Infrastructure Totals" sheetId="28" r:id="rId10"/>
    <sheet name="Hosting Totals" sheetId="4" r:id="rId11"/>
    <sheet name="Training Totals" sheetId="27" r:id="rId12"/>
    <sheet name="DevOps Totals" sheetId="26" r:id="rId13"/>
    <sheet name="Service Totals" sheetId="25" r:id="rId14"/>
    <sheet name="Desglose de Precios" sheetId="5" r:id="rId15"/>
    <sheet name="Consolidado de Precios" sheetId="6" r:id="rId16"/>
    <sheet name="ABS Pricing" sheetId="8" r:id="rId17"/>
    <sheet name="Hosting Pricing" sheetId="3" r:id="rId18"/>
    <sheet name="DevOps Pricing" sheetId="20" r:id="rId19"/>
    <sheet name="MSP Pricing" sheetId="11" r:id="rId20"/>
    <sheet name="MSP Definitions" sheetId="12" r:id="rId21"/>
    <sheet name="MSP Variables" sheetId="13" r:id="rId22"/>
    <sheet name="MSP P&amp;L Detail" sheetId="14" r:id="rId23"/>
    <sheet name="MSP Users" sheetId="15" r:id="rId24"/>
    <sheet name="MSP Cash Flow" sheetId="16" r:id="rId25"/>
    <sheet name="MSP Resourcing" sheetId="17" r:id="rId26"/>
    <sheet name="Service Constraints" sheetId="10" r:id="rId27"/>
  </sheets>
  <externalReferences>
    <externalReference r:id="rId28"/>
  </externalReferences>
  <definedNames>
    <definedName name="Booleans">'Service Constraints'!$A$2:$A$3</definedName>
    <definedName name="CloudProviders">'Service Constraints'!$E$2:$E$6</definedName>
    <definedName name="OperatingSystems">Table1[Operating Systems]</definedName>
    <definedName name="PaymentFrequency">'MSP Variables'!#REF!</definedName>
    <definedName name="rationalize">'[1]"Fine Tune" Variables'!#REF!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0" i="30" l="1"/>
  <c r="A5" i="30"/>
  <c r="A6" i="30"/>
  <c r="A7" i="30"/>
  <c r="A8" i="30"/>
  <c r="A9" i="30"/>
  <c r="A10" i="30"/>
  <c r="A11" i="30"/>
  <c r="A12" i="30"/>
  <c r="A13" i="30"/>
  <c r="A14" i="30"/>
  <c r="A15" i="30"/>
  <c r="A16" i="30"/>
  <c r="A17" i="30"/>
  <c r="A18" i="30"/>
  <c r="A19" i="30"/>
  <c r="A4" i="30"/>
  <c r="A5" i="2"/>
  <c r="A5" i="9"/>
  <c r="A6" i="2"/>
  <c r="A6" i="9"/>
  <c r="A7" i="2"/>
  <c r="A7" i="9"/>
  <c r="A8" i="2"/>
  <c r="A8" i="9"/>
  <c r="A9" i="2"/>
  <c r="A9" i="9"/>
  <c r="A10" i="2"/>
  <c r="A10" i="9"/>
  <c r="A11" i="2"/>
  <c r="A11" i="9"/>
  <c r="A12" i="2"/>
  <c r="A12" i="9"/>
  <c r="A13" i="2"/>
  <c r="A13" i="9"/>
  <c r="A14" i="2"/>
  <c r="A14" i="9"/>
  <c r="A15" i="2"/>
  <c r="A15" i="9"/>
  <c r="A16" i="2"/>
  <c r="A16" i="9"/>
  <c r="A17" i="2"/>
  <c r="A17" i="9"/>
  <c r="A18" i="2"/>
  <c r="A18" i="9"/>
  <c r="A19" i="2"/>
  <c r="A19" i="9"/>
  <c r="A20" i="2"/>
  <c r="A20" i="9"/>
  <c r="A21" i="2"/>
  <c r="A21" i="9"/>
  <c r="A22" i="2"/>
  <c r="A22" i="9"/>
  <c r="A23" i="2"/>
  <c r="A23" i="9"/>
  <c r="A24" i="2"/>
  <c r="A24" i="9"/>
  <c r="A25" i="2"/>
  <c r="A25" i="9"/>
  <c r="A26" i="2"/>
  <c r="A26" i="9"/>
  <c r="A27" i="2"/>
  <c r="A27" i="9"/>
  <c r="A28" i="2"/>
  <c r="A28" i="9"/>
  <c r="A29" i="2"/>
  <c r="A29" i="9"/>
  <c r="A30" i="2"/>
  <c r="A30" i="9"/>
  <c r="A31" i="2"/>
  <c r="A31" i="9"/>
  <c r="A32" i="2"/>
  <c r="A32" i="9"/>
  <c r="A33" i="2"/>
  <c r="A33" i="9"/>
  <c r="A34" i="2"/>
  <c r="A34" i="9"/>
  <c r="A35" i="2"/>
  <c r="A35" i="9"/>
  <c r="A36" i="2"/>
  <c r="A36" i="9"/>
  <c r="A37" i="2"/>
  <c r="A37" i="9"/>
  <c r="A38" i="2"/>
  <c r="A38" i="9"/>
  <c r="A39" i="2"/>
  <c r="A39" i="9"/>
  <c r="A40" i="2"/>
  <c r="A40" i="9"/>
  <c r="A41" i="2"/>
  <c r="A41" i="9"/>
  <c r="A42" i="2"/>
  <c r="A42" i="9"/>
  <c r="A43" i="2"/>
  <c r="A43" i="9"/>
  <c r="A44" i="2"/>
  <c r="A44" i="9"/>
  <c r="A45" i="2"/>
  <c r="A45" i="9"/>
  <c r="A46" i="2"/>
  <c r="A46" i="9"/>
  <c r="A47" i="2"/>
  <c r="A47" i="9"/>
  <c r="A48" i="2"/>
  <c r="A48" i="9"/>
  <c r="A49" i="2"/>
  <c r="A49" i="9"/>
  <c r="A50" i="2"/>
  <c r="A50" i="9"/>
  <c r="A51" i="2"/>
  <c r="A51" i="9"/>
  <c r="A52" i="2"/>
  <c r="A52" i="9"/>
  <c r="A53" i="2"/>
  <c r="A53" i="9"/>
  <c r="A54" i="2"/>
  <c r="A54" i="9"/>
  <c r="A55" i="2"/>
  <c r="A55" i="9"/>
  <c r="A56" i="2"/>
  <c r="A56" i="9"/>
  <c r="A57" i="2"/>
  <c r="A57" i="9"/>
  <c r="A58" i="2"/>
  <c r="A58" i="9"/>
  <c r="A59" i="2"/>
  <c r="A59" i="9"/>
  <c r="A60" i="2"/>
  <c r="A60" i="9"/>
  <c r="A61" i="2"/>
  <c r="A61" i="9"/>
  <c r="A62" i="2"/>
  <c r="A62" i="9"/>
  <c r="A63" i="2"/>
  <c r="A63" i="9"/>
  <c r="A64" i="2"/>
  <c r="A64" i="9"/>
  <c r="A65" i="2"/>
  <c r="A65" i="9"/>
  <c r="A66" i="2"/>
  <c r="A66" i="9"/>
  <c r="A67" i="2"/>
  <c r="A67" i="9"/>
  <c r="A68" i="2"/>
  <c r="A68" i="9"/>
  <c r="A69" i="2"/>
  <c r="A69" i="9"/>
  <c r="A70" i="2"/>
  <c r="A70" i="9"/>
  <c r="A71" i="2"/>
  <c r="A71" i="9"/>
  <c r="A72" i="2"/>
  <c r="A72" i="9"/>
  <c r="A73" i="2"/>
  <c r="A73" i="9"/>
  <c r="A74" i="2"/>
  <c r="A74" i="9"/>
  <c r="A75" i="2"/>
  <c r="A75" i="9"/>
  <c r="A76" i="2"/>
  <c r="A76" i="9"/>
  <c r="A77" i="2"/>
  <c r="A77" i="9"/>
  <c r="A78" i="2"/>
  <c r="A78" i="9"/>
  <c r="A79" i="2"/>
  <c r="A79" i="9"/>
  <c r="A80" i="2"/>
  <c r="A80" i="9"/>
  <c r="A81" i="2"/>
  <c r="A81" i="9"/>
  <c r="A82" i="2"/>
  <c r="A82" i="9"/>
  <c r="A83" i="2"/>
  <c r="A83" i="9"/>
  <c r="A84" i="2"/>
  <c r="A84" i="9"/>
  <c r="A85" i="2"/>
  <c r="A85" i="9"/>
  <c r="A86" i="2"/>
  <c r="A86" i="9"/>
  <c r="A87" i="2"/>
  <c r="A87" i="9"/>
  <c r="A88" i="2"/>
  <c r="A88" i="9"/>
  <c r="A89" i="2"/>
  <c r="A89" i="9"/>
  <c r="A90" i="2"/>
  <c r="A90" i="9"/>
  <c r="A91" i="2"/>
  <c r="A91" i="9"/>
  <c r="A92" i="2"/>
  <c r="A92" i="9"/>
  <c r="A93" i="2"/>
  <c r="A93" i="9"/>
  <c r="A94" i="2"/>
  <c r="A94" i="9"/>
  <c r="A95" i="2"/>
  <c r="A95" i="9"/>
  <c r="A96" i="2"/>
  <c r="A96" i="9"/>
  <c r="A97" i="2"/>
  <c r="A97" i="9"/>
  <c r="A98" i="2"/>
  <c r="A98" i="9"/>
  <c r="A99" i="2"/>
  <c r="A99" i="9"/>
  <c r="A100" i="2"/>
  <c r="A100" i="9"/>
  <c r="A4" i="21"/>
  <c r="A5" i="21"/>
  <c r="A6" i="21"/>
  <c r="A7" i="21"/>
  <c r="A8" i="21"/>
  <c r="A9" i="21"/>
  <c r="A10" i="21"/>
  <c r="A11" i="21"/>
  <c r="A12" i="21"/>
  <c r="A13" i="21"/>
  <c r="A14" i="21"/>
  <c r="A15" i="21"/>
  <c r="A16" i="21"/>
  <c r="A17" i="21"/>
  <c r="A18" i="21"/>
  <c r="A19" i="21"/>
  <c r="A20" i="21"/>
  <c r="A3" i="21"/>
  <c r="A4" i="2"/>
  <c r="A4" i="9"/>
  <c r="E3" i="8"/>
  <c r="E4" i="8"/>
  <c r="E5" i="8"/>
  <c r="E6" i="8"/>
  <c r="AX45" i="16"/>
  <c r="AW45" i="16"/>
  <c r="AV45" i="16"/>
  <c r="AU45" i="16"/>
  <c r="AT45" i="16"/>
  <c r="AS45" i="16"/>
  <c r="AR45" i="16"/>
  <c r="AQ45" i="16"/>
  <c r="AP45" i="16"/>
  <c r="AO45" i="16"/>
  <c r="AN45" i="16"/>
  <c r="AM45" i="16"/>
  <c r="AL45" i="16"/>
  <c r="AK45" i="16"/>
  <c r="AJ45" i="16"/>
  <c r="AI45" i="16"/>
  <c r="AH45" i="16"/>
  <c r="AG45" i="16"/>
  <c r="AF45" i="16"/>
  <c r="AE45" i="16"/>
  <c r="AD45" i="16"/>
  <c r="AC45" i="16"/>
  <c r="AB45" i="16"/>
  <c r="AA45" i="16"/>
  <c r="Z45" i="16"/>
  <c r="Y45" i="16"/>
  <c r="X45" i="16"/>
  <c r="W45" i="16"/>
  <c r="V45" i="16"/>
  <c r="U45" i="16"/>
  <c r="T45" i="16"/>
  <c r="S45" i="16"/>
  <c r="R45" i="16"/>
  <c r="Q45" i="16"/>
  <c r="P45" i="16"/>
  <c r="O45" i="16"/>
  <c r="N45" i="16"/>
  <c r="M45" i="16"/>
  <c r="L45" i="16"/>
  <c r="K45" i="16"/>
  <c r="J45" i="16"/>
  <c r="I45" i="16"/>
  <c r="H45" i="16"/>
  <c r="G45" i="16"/>
  <c r="F45" i="16"/>
  <c r="E45" i="16"/>
  <c r="D45" i="16"/>
  <c r="C45" i="16"/>
  <c r="B45" i="16"/>
  <c r="J33" i="16"/>
  <c r="F42" i="15"/>
  <c r="E42" i="15"/>
  <c r="D42" i="15"/>
  <c r="C42" i="15"/>
  <c r="F41" i="15"/>
  <c r="E41" i="15"/>
  <c r="D41" i="15"/>
  <c r="C41" i="15"/>
  <c r="F40" i="15"/>
  <c r="E40" i="15"/>
  <c r="D40" i="15"/>
  <c r="C40" i="15"/>
  <c r="F39" i="15"/>
  <c r="E39" i="15"/>
  <c r="D39" i="15"/>
  <c r="C39" i="15"/>
  <c r="F38" i="15"/>
  <c r="E38" i="15"/>
  <c r="D38" i="15"/>
  <c r="C38" i="15"/>
  <c r="M125" i="14"/>
  <c r="K128" i="14"/>
  <c r="M126" i="14"/>
  <c r="L129" i="14"/>
  <c r="L128" i="14"/>
  <c r="M111" i="14"/>
  <c r="K111" i="14"/>
  <c r="I111" i="14"/>
  <c r="G111" i="14"/>
  <c r="E111" i="14"/>
  <c r="M108" i="14"/>
  <c r="K108" i="14"/>
  <c r="I108" i="14"/>
  <c r="G108" i="14"/>
  <c r="E108" i="14"/>
  <c r="E104" i="14"/>
  <c r="G106" i="14"/>
  <c r="E83" i="14"/>
  <c r="E67" i="14"/>
  <c r="E78" i="14"/>
  <c r="E77" i="14"/>
  <c r="E63" i="14"/>
  <c r="E74" i="14"/>
  <c r="E62" i="14"/>
  <c r="E73" i="14"/>
  <c r="E70" i="14"/>
  <c r="E68" i="14"/>
  <c r="E79" i="14"/>
  <c r="E66" i="14"/>
  <c r="E59" i="14"/>
  <c r="E58" i="14"/>
  <c r="E46" i="14"/>
  <c r="M45" i="14"/>
  <c r="K45" i="14"/>
  <c r="I45" i="14"/>
  <c r="G45" i="14"/>
  <c r="M44" i="14"/>
  <c r="K44" i="14"/>
  <c r="I44" i="14"/>
  <c r="G44" i="14"/>
  <c r="E37" i="14"/>
  <c r="E36" i="14"/>
  <c r="M30" i="14"/>
  <c r="M35" i="14"/>
  <c r="F37" i="17"/>
  <c r="I30" i="14"/>
  <c r="I35" i="14"/>
  <c r="D37" i="17"/>
  <c r="E32" i="14"/>
  <c r="E88" i="14"/>
  <c r="M31" i="14"/>
  <c r="K31" i="14"/>
  <c r="I31" i="14"/>
  <c r="G31" i="14"/>
  <c r="K30" i="14"/>
  <c r="K35" i="14"/>
  <c r="E37" i="17"/>
  <c r="G30" i="14"/>
  <c r="G35" i="14"/>
  <c r="C37" i="17"/>
  <c r="M29" i="14"/>
  <c r="M32" i="14"/>
  <c r="M88" i="14"/>
  <c r="K29" i="14"/>
  <c r="K32" i="14"/>
  <c r="I29" i="14"/>
  <c r="G29" i="14"/>
  <c r="G34" i="14"/>
  <c r="C36" i="17"/>
  <c r="E27" i="14"/>
  <c r="M25" i="14"/>
  <c r="K25" i="14"/>
  <c r="I25" i="14"/>
  <c r="G25" i="14"/>
  <c r="M24" i="14"/>
  <c r="K24" i="14"/>
  <c r="I24" i="14"/>
  <c r="G24" i="14"/>
  <c r="M20" i="14"/>
  <c r="M40" i="14"/>
  <c r="K20" i="14"/>
  <c r="I20" i="14"/>
  <c r="I40" i="14"/>
  <c r="G20" i="14"/>
  <c r="E17" i="14"/>
  <c r="K9" i="14"/>
  <c r="K10" i="14"/>
  <c r="K11" i="14"/>
  <c r="K12" i="14"/>
  <c r="K87" i="14"/>
  <c r="E12" i="14"/>
  <c r="E7" i="14"/>
  <c r="E81" i="14"/>
  <c r="M11" i="14"/>
  <c r="I11" i="14"/>
  <c r="G11" i="14"/>
  <c r="M10" i="14"/>
  <c r="M9" i="14"/>
  <c r="M12" i="14"/>
  <c r="I10" i="14"/>
  <c r="G10" i="14"/>
  <c r="G4" i="14"/>
  <c r="G5" i="14"/>
  <c r="G6" i="14"/>
  <c r="I63" i="13"/>
  <c r="G9" i="14"/>
  <c r="I64" i="13"/>
  <c r="I65" i="13"/>
  <c r="K64" i="13"/>
  <c r="I9" i="14"/>
  <c r="M6" i="14"/>
  <c r="K6" i="14"/>
  <c r="I6" i="14"/>
  <c r="M5" i="14"/>
  <c r="K5" i="14"/>
  <c r="I5" i="14"/>
  <c r="M4" i="14"/>
  <c r="M7" i="14"/>
  <c r="K4" i="14"/>
  <c r="K7" i="14"/>
  <c r="I4" i="14"/>
  <c r="G7" i="14"/>
  <c r="I82" i="13"/>
  <c r="J82" i="13"/>
  <c r="K82" i="13"/>
  <c r="N82" i="13"/>
  <c r="J64" i="13"/>
  <c r="H29" i="13"/>
  <c r="H26" i="13"/>
  <c r="L25" i="13"/>
  <c r="L22" i="13"/>
  <c r="H22" i="13"/>
  <c r="I106" i="14"/>
  <c r="K106" i="14"/>
  <c r="M106" i="14"/>
  <c r="J70" i="13"/>
  <c r="J77" i="13"/>
  <c r="I12" i="14"/>
  <c r="L64" i="13"/>
  <c r="L70" i="13"/>
  <c r="L77" i="13"/>
  <c r="G26" i="14"/>
  <c r="G27" i="14"/>
  <c r="M26" i="14"/>
  <c r="K26" i="14"/>
  <c r="I26" i="14"/>
  <c r="I27" i="14"/>
  <c r="M87" i="14"/>
  <c r="M48" i="14"/>
  <c r="N29" i="14"/>
  <c r="O64" i="13"/>
  <c r="K48" i="14"/>
  <c r="L9" i="14"/>
  <c r="L7" i="14"/>
  <c r="K109" i="14"/>
  <c r="N6" i="14"/>
  <c r="N7" i="14"/>
  <c r="M109" i="14"/>
  <c r="I87" i="14"/>
  <c r="L25" i="14"/>
  <c r="L44" i="14"/>
  <c r="K88" i="14"/>
  <c r="L31" i="14"/>
  <c r="L5" i="14"/>
  <c r="E49" i="14"/>
  <c r="E109" i="14"/>
  <c r="E112" i="14"/>
  <c r="E115" i="14"/>
  <c r="E87" i="14"/>
  <c r="I7" i="14"/>
  <c r="J63" i="13"/>
  <c r="G32" i="14"/>
  <c r="I34" i="14"/>
  <c r="D36" i="17"/>
  <c r="K129" i="14"/>
  <c r="L63" i="13"/>
  <c r="L29" i="14"/>
  <c r="I32" i="14"/>
  <c r="K34" i="14"/>
  <c r="E36" i="17"/>
  <c r="K40" i="14"/>
  <c r="K63" i="13"/>
  <c r="G12" i="14"/>
  <c r="M34" i="14"/>
  <c r="F36" i="17"/>
  <c r="G40" i="14"/>
  <c r="E48" i="14"/>
  <c r="L45" i="14"/>
  <c r="L32" i="14"/>
  <c r="L20" i="14"/>
  <c r="L12" i="14"/>
  <c r="L10" i="14"/>
  <c r="L30" i="14"/>
  <c r="L4" i="14"/>
  <c r="L40" i="14"/>
  <c r="L11" i="14"/>
  <c r="L24" i="14"/>
  <c r="L26" i="14"/>
  <c r="I112" i="14"/>
  <c r="E95" i="14"/>
  <c r="F44" i="14"/>
  <c r="F29" i="14"/>
  <c r="F43" i="14"/>
  <c r="F5" i="14"/>
  <c r="F4" i="14"/>
  <c r="E51" i="14"/>
  <c r="F40" i="14"/>
  <c r="F20" i="14"/>
  <c r="F6" i="14"/>
  <c r="F10" i="14"/>
  <c r="E92" i="14"/>
  <c r="F9" i="14"/>
  <c r="E91" i="14"/>
  <c r="F45" i="14"/>
  <c r="F30" i="14"/>
  <c r="J69" i="13"/>
  <c r="J65" i="13"/>
  <c r="N26" i="14"/>
  <c r="I48" i="14"/>
  <c r="J32" i="14"/>
  <c r="I88" i="14"/>
  <c r="G88" i="14"/>
  <c r="F32" i="14"/>
  <c r="N10" i="14"/>
  <c r="N5" i="14"/>
  <c r="I70" i="13"/>
  <c r="E93" i="14"/>
  <c r="O63" i="13"/>
  <c r="F12" i="14"/>
  <c r="N25" i="14"/>
  <c r="M27" i="14"/>
  <c r="N12" i="14"/>
  <c r="K27" i="14"/>
  <c r="G87" i="14"/>
  <c r="N24" i="14"/>
  <c r="N4" i="14"/>
  <c r="I109" i="14"/>
  <c r="N40" i="14"/>
  <c r="S29" i="13"/>
  <c r="K15" i="13"/>
  <c r="F38" i="17"/>
  <c r="N11" i="14"/>
  <c r="N45" i="14"/>
  <c r="N31" i="14"/>
  <c r="N30" i="14"/>
  <c r="N9" i="14"/>
  <c r="K65" i="13"/>
  <c r="N20" i="14"/>
  <c r="N32" i="14"/>
  <c r="G109" i="14"/>
  <c r="G112" i="14"/>
  <c r="G115" i="14"/>
  <c r="G48" i="14"/>
  <c r="H12" i="14"/>
  <c r="I69" i="13"/>
  <c r="E94" i="14"/>
  <c r="N44" i="14"/>
  <c r="L65" i="13"/>
  <c r="L69" i="13"/>
  <c r="F7" i="14"/>
  <c r="R29" i="13"/>
  <c r="J15" i="13"/>
  <c r="E38" i="17"/>
  <c r="F46" i="14"/>
  <c r="K70" i="13"/>
  <c r="K77" i="13"/>
  <c r="L6" i="14"/>
  <c r="I115" i="14"/>
  <c r="H26" i="14"/>
  <c r="L76" i="13"/>
  <c r="L78" i="13"/>
  <c r="K27" i="13"/>
  <c r="L71" i="13"/>
  <c r="I55" i="14"/>
  <c r="Q29" i="13"/>
  <c r="H15" i="13"/>
  <c r="D38" i="17"/>
  <c r="J25" i="14"/>
  <c r="J20" i="14"/>
  <c r="J5" i="14"/>
  <c r="J29" i="14"/>
  <c r="J24" i="14"/>
  <c r="J6" i="14"/>
  <c r="J44" i="14"/>
  <c r="J31" i="14"/>
  <c r="J30" i="14"/>
  <c r="J12" i="14"/>
  <c r="J40" i="14"/>
  <c r="J10" i="14"/>
  <c r="J45" i="14"/>
  <c r="J4" i="14"/>
  <c r="J9" i="14"/>
  <c r="J11" i="14"/>
  <c r="J7" i="14"/>
  <c r="O65" i="13"/>
  <c r="K112" i="14"/>
  <c r="K115" i="14"/>
  <c r="L27" i="14"/>
  <c r="I77" i="13"/>
  <c r="O70" i="13"/>
  <c r="P70" i="13"/>
  <c r="M112" i="14"/>
  <c r="M115" i="14"/>
  <c r="N27" i="14"/>
  <c r="J26" i="14"/>
  <c r="J71" i="13"/>
  <c r="J76" i="13"/>
  <c r="J78" i="13"/>
  <c r="H40" i="14"/>
  <c r="K55" i="14"/>
  <c r="H27" i="14"/>
  <c r="K69" i="13"/>
  <c r="O69" i="13"/>
  <c r="P69" i="13"/>
  <c r="M55" i="14"/>
  <c r="H32" i="14"/>
  <c r="I71" i="13"/>
  <c r="I76" i="13"/>
  <c r="J27" i="14"/>
  <c r="G55" i="14"/>
  <c r="L122" i="14"/>
  <c r="L123" i="14"/>
  <c r="P29" i="13"/>
  <c r="G15" i="13"/>
  <c r="C38" i="17"/>
  <c r="K122" i="14"/>
  <c r="K123" i="14"/>
  <c r="H45" i="14"/>
  <c r="H24" i="14"/>
  <c r="H9" i="14"/>
  <c r="H31" i="14"/>
  <c r="H5" i="14"/>
  <c r="H11" i="14"/>
  <c r="H4" i="14"/>
  <c r="H7" i="14"/>
  <c r="H30" i="14"/>
  <c r="H25" i="14"/>
  <c r="H20" i="14"/>
  <c r="H10" i="14"/>
  <c r="H44" i="14"/>
  <c r="H6" i="14"/>
  <c r="H29" i="14"/>
  <c r="E101" i="14"/>
  <c r="E102" i="14"/>
  <c r="F102" i="14"/>
  <c r="E98" i="14"/>
  <c r="E99" i="14"/>
  <c r="I78" i="13"/>
  <c r="G43" i="14"/>
  <c r="M43" i="14"/>
  <c r="F99" i="14"/>
  <c r="K43" i="14"/>
  <c r="I43" i="14"/>
  <c r="K71" i="13"/>
  <c r="O71" i="13"/>
  <c r="P71" i="13"/>
  <c r="K76" i="13"/>
  <c r="K78" i="13"/>
  <c r="N43" i="14"/>
  <c r="M46" i="14"/>
  <c r="I46" i="14"/>
  <c r="J43" i="14"/>
  <c r="K46" i="14"/>
  <c r="L43" i="14"/>
  <c r="G46" i="14"/>
  <c r="H43" i="14"/>
  <c r="H46" i="14"/>
  <c r="G49" i="14"/>
  <c r="G51" i="14"/>
  <c r="L46" i="14"/>
  <c r="K49" i="14"/>
  <c r="K51" i="14"/>
  <c r="J46" i="14"/>
  <c r="I49" i="14"/>
  <c r="I51" i="14"/>
  <c r="N46" i="14"/>
  <c r="M49" i="14"/>
  <c r="M51" i="14"/>
  <c r="P30" i="13"/>
  <c r="G53" i="14"/>
  <c r="M53" i="14"/>
  <c r="S30" i="13"/>
  <c r="Q30" i="13"/>
  <c r="I53" i="14"/>
  <c r="K53" i="14"/>
  <c r="R30" i="13"/>
  <c r="E2" i="8"/>
  <c r="F2" i="8"/>
  <c r="F3" i="8"/>
  <c r="F4" i="8"/>
  <c r="F5" i="8"/>
  <c r="F6" i="8"/>
  <c r="E7" i="8"/>
  <c r="F7" i="8"/>
  <c r="E8" i="8"/>
  <c r="F8" i="8"/>
  <c r="E9" i="8"/>
  <c r="F9" i="8"/>
  <c r="E10" i="8"/>
  <c r="F10" i="8"/>
  <c r="E11" i="8"/>
  <c r="F11" i="8"/>
  <c r="E12" i="8"/>
  <c r="F12" i="8"/>
  <c r="E13" i="8"/>
  <c r="F13" i="8"/>
  <c r="E14" i="8"/>
  <c r="F14" i="8"/>
  <c r="E15" i="8"/>
  <c r="F15" i="8"/>
  <c r="E16" i="8"/>
  <c r="F16" i="8"/>
  <c r="E17" i="8"/>
  <c r="F17" i="8"/>
  <c r="E18" i="8"/>
  <c r="F18" i="8"/>
  <c r="E19" i="8"/>
  <c r="F19" i="8"/>
  <c r="E20" i="8"/>
  <c r="F20" i="8"/>
  <c r="E21" i="8"/>
  <c r="F21" i="8"/>
  <c r="E22" i="8"/>
  <c r="F22" i="8"/>
  <c r="E23" i="8"/>
  <c r="F23" i="8"/>
  <c r="E24" i="8"/>
  <c r="F24" i="8"/>
  <c r="E25" i="8"/>
  <c r="E26" i="8"/>
  <c r="E27" i="8"/>
  <c r="E28" i="8"/>
  <c r="E29" i="8"/>
  <c r="E30" i="8"/>
  <c r="E31" i="8"/>
  <c r="E32" i="8"/>
  <c r="E33" i="8"/>
  <c r="E34" i="8"/>
  <c r="E35" i="8"/>
  <c r="E36" i="8"/>
  <c r="E37" i="8"/>
  <c r="E38" i="8"/>
  <c r="E39" i="8"/>
  <c r="E40" i="8"/>
  <c r="E41" i="8"/>
  <c r="E42" i="8"/>
  <c r="E43" i="8"/>
  <c r="E44" i="8"/>
  <c r="E45" i="8"/>
  <c r="E46" i="8"/>
  <c r="F25" i="8"/>
  <c r="F26" i="8"/>
  <c r="F27" i="8"/>
  <c r="F28" i="8"/>
  <c r="F29" i="8"/>
  <c r="F30" i="8"/>
  <c r="F31" i="8"/>
  <c r="F32" i="8"/>
  <c r="F33" i="8"/>
  <c r="F34" i="8"/>
  <c r="F35" i="8"/>
  <c r="F36" i="8"/>
  <c r="F37" i="8"/>
  <c r="F38" i="8"/>
  <c r="F39" i="8"/>
  <c r="F40" i="8"/>
  <c r="F41" i="8"/>
  <c r="F42" i="8"/>
  <c r="F43" i="8"/>
  <c r="F44" i="8"/>
  <c r="F45" i="8"/>
  <c r="A46" i="8"/>
  <c r="B46" i="8"/>
  <c r="C46" i="8"/>
  <c r="D46" i="8"/>
  <c r="F46" i="8"/>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4" i="5"/>
  <c r="O5" i="5"/>
  <c r="O6" i="5"/>
  <c r="O7" i="5"/>
  <c r="O8" i="5"/>
  <c r="O9" i="5"/>
  <c r="O10" i="5"/>
  <c r="O11" i="5"/>
  <c r="O12" i="5"/>
  <c r="O13" i="5"/>
  <c r="O14" i="5"/>
  <c r="O15" i="5"/>
  <c r="O16" i="5"/>
  <c r="O17" i="5"/>
  <c r="O18" i="5"/>
  <c r="O19" i="5"/>
  <c r="O20" i="5"/>
  <c r="O21" i="5"/>
  <c r="O22" i="5"/>
  <c r="O23" i="5"/>
  <c r="O24" i="5"/>
  <c r="O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3" i="5"/>
  <c r="I4" i="5"/>
  <c r="I5" i="5"/>
  <c r="I6" i="5"/>
  <c r="I7" i="5"/>
  <c r="I8" i="5"/>
  <c r="I9" i="5"/>
  <c r="I10" i="5"/>
  <c r="I11" i="5"/>
  <c r="I12" i="5"/>
  <c r="I13" i="5"/>
  <c r="I14" i="5"/>
  <c r="I15" i="5"/>
  <c r="I16" i="5"/>
  <c r="I17" i="5"/>
  <c r="J17" i="5"/>
  <c r="C17" i="6"/>
  <c r="I18" i="5"/>
  <c r="I19" i="5"/>
  <c r="I20" i="5"/>
  <c r="I21" i="5"/>
  <c r="I22" i="5"/>
  <c r="I23" i="5"/>
  <c r="I24" i="5"/>
  <c r="I25" i="5"/>
  <c r="I26" i="5"/>
  <c r="I27" i="5"/>
  <c r="I28" i="5"/>
  <c r="I29" i="5"/>
  <c r="I30" i="5"/>
  <c r="I31" i="5"/>
  <c r="I32" i="5"/>
  <c r="I33" i="5"/>
  <c r="I34" i="5"/>
  <c r="I35" i="5"/>
  <c r="I36" i="5"/>
  <c r="I37" i="5"/>
  <c r="I38" i="5"/>
  <c r="I39" i="5"/>
  <c r="I40" i="5"/>
  <c r="I41" i="5"/>
  <c r="I42" i="5"/>
  <c r="I43" i="5"/>
  <c r="I44" i="5"/>
  <c r="J44" i="5"/>
  <c r="C44" i="6"/>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J85" i="5"/>
  <c r="C85" i="6"/>
  <c r="I86" i="5"/>
  <c r="I87" i="5"/>
  <c r="I88" i="5"/>
  <c r="I89" i="5"/>
  <c r="I90" i="5"/>
  <c r="I91" i="5"/>
  <c r="I92" i="5"/>
  <c r="I93" i="5"/>
  <c r="I94" i="5"/>
  <c r="I95" i="5"/>
  <c r="I96" i="5"/>
  <c r="I97" i="5"/>
  <c r="I98" i="5"/>
  <c r="I99" i="5"/>
  <c r="I100" i="5"/>
  <c r="I3" i="5"/>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4" i="4"/>
  <c r="A5" i="4"/>
  <c r="A6" i="4"/>
  <c r="A7" i="4"/>
  <c r="A8" i="4"/>
  <c r="A9" i="4"/>
  <c r="A10" i="4"/>
  <c r="A11" i="4"/>
  <c r="A12" i="4"/>
  <c r="A13" i="4"/>
  <c r="A14" i="4"/>
  <c r="A15" i="4"/>
  <c r="A16" i="4"/>
  <c r="A17" i="4"/>
  <c r="A18" i="4"/>
  <c r="A19" i="4"/>
  <c r="A3" i="4"/>
  <c r="A3" i="6"/>
  <c r="A4" i="5"/>
  <c r="B4" i="5"/>
  <c r="C4" i="5"/>
  <c r="D4" i="5"/>
  <c r="E4" i="5"/>
  <c r="F4" i="5"/>
  <c r="G4" i="5"/>
  <c r="H4" i="5"/>
  <c r="J4" i="5"/>
  <c r="M4" i="5"/>
  <c r="P4" i="5"/>
  <c r="Q4" i="5"/>
  <c r="R4" i="5"/>
  <c r="S4" i="5"/>
  <c r="A5" i="5"/>
  <c r="B5" i="5"/>
  <c r="C5" i="5"/>
  <c r="D5" i="5"/>
  <c r="E5" i="5"/>
  <c r="F5" i="5"/>
  <c r="G5" i="5"/>
  <c r="H5" i="5"/>
  <c r="J5" i="5"/>
  <c r="M5" i="5"/>
  <c r="P5" i="5"/>
  <c r="Q5" i="5"/>
  <c r="R5" i="5"/>
  <c r="S5" i="5"/>
  <c r="A6" i="5"/>
  <c r="B6" i="5"/>
  <c r="C6" i="5"/>
  <c r="D6" i="5"/>
  <c r="E6" i="5"/>
  <c r="F6" i="5"/>
  <c r="G6" i="5"/>
  <c r="H6" i="5"/>
  <c r="J6" i="5"/>
  <c r="M6" i="5"/>
  <c r="P6" i="5"/>
  <c r="Q6" i="5"/>
  <c r="R6" i="5"/>
  <c r="S6" i="5"/>
  <c r="A7" i="5"/>
  <c r="B7" i="5"/>
  <c r="C7" i="5"/>
  <c r="D7" i="5"/>
  <c r="E7" i="5"/>
  <c r="F7" i="5"/>
  <c r="G7" i="5"/>
  <c r="H7" i="5"/>
  <c r="J7" i="5"/>
  <c r="M7" i="5"/>
  <c r="P7" i="5"/>
  <c r="Q7" i="5"/>
  <c r="R7" i="5"/>
  <c r="S7" i="5"/>
  <c r="A8" i="5"/>
  <c r="B8" i="5"/>
  <c r="C8" i="5"/>
  <c r="D8" i="5"/>
  <c r="E8" i="5"/>
  <c r="F8" i="5"/>
  <c r="G8" i="5"/>
  <c r="H8" i="5"/>
  <c r="J8" i="5"/>
  <c r="M8" i="5"/>
  <c r="P8" i="5"/>
  <c r="Q8" i="5"/>
  <c r="R8" i="5"/>
  <c r="S8" i="5"/>
  <c r="A9" i="5"/>
  <c r="B9" i="5"/>
  <c r="C9" i="5"/>
  <c r="D9" i="5"/>
  <c r="E9" i="5"/>
  <c r="F9" i="5"/>
  <c r="G9" i="5"/>
  <c r="H9" i="5"/>
  <c r="J9" i="5"/>
  <c r="M9" i="5"/>
  <c r="P9" i="5"/>
  <c r="Q9" i="5"/>
  <c r="R9" i="5"/>
  <c r="S9" i="5"/>
  <c r="A10" i="5"/>
  <c r="B10" i="5"/>
  <c r="C10" i="5"/>
  <c r="D10" i="5"/>
  <c r="E10" i="5"/>
  <c r="F10" i="5"/>
  <c r="G10" i="5"/>
  <c r="H10" i="5"/>
  <c r="J10" i="5"/>
  <c r="M10" i="5"/>
  <c r="P10" i="5"/>
  <c r="Q10" i="5"/>
  <c r="R10" i="5"/>
  <c r="S10" i="5"/>
  <c r="A11" i="5"/>
  <c r="B11" i="5"/>
  <c r="C11" i="5"/>
  <c r="D11" i="5"/>
  <c r="E11" i="5"/>
  <c r="F11" i="5"/>
  <c r="G11" i="5"/>
  <c r="H11" i="5"/>
  <c r="J11" i="5"/>
  <c r="M11" i="5"/>
  <c r="P11" i="5"/>
  <c r="Q11" i="5"/>
  <c r="R11" i="5"/>
  <c r="S11" i="5"/>
  <c r="A12" i="5"/>
  <c r="B12" i="5"/>
  <c r="C12" i="5"/>
  <c r="D12" i="5"/>
  <c r="E12" i="5"/>
  <c r="F12" i="5"/>
  <c r="G12" i="5"/>
  <c r="H12" i="5"/>
  <c r="J12" i="5"/>
  <c r="M12" i="5"/>
  <c r="P12" i="5"/>
  <c r="Q12" i="5"/>
  <c r="R12" i="5"/>
  <c r="S12" i="5"/>
  <c r="A13" i="5"/>
  <c r="B13" i="5"/>
  <c r="C13" i="5"/>
  <c r="D13" i="5"/>
  <c r="E13" i="5"/>
  <c r="F13" i="5"/>
  <c r="G13" i="5"/>
  <c r="H13" i="5"/>
  <c r="J13" i="5"/>
  <c r="M13" i="5"/>
  <c r="P13" i="5"/>
  <c r="Q13" i="5"/>
  <c r="R13" i="5"/>
  <c r="S13" i="5"/>
  <c r="A14" i="5"/>
  <c r="B14" i="5"/>
  <c r="C14" i="5"/>
  <c r="D14" i="5"/>
  <c r="E14" i="5"/>
  <c r="F14" i="5"/>
  <c r="G14" i="5"/>
  <c r="H14" i="5"/>
  <c r="J14" i="5"/>
  <c r="M14" i="5"/>
  <c r="P14" i="5"/>
  <c r="Q14" i="5"/>
  <c r="R14" i="5"/>
  <c r="S14" i="5"/>
  <c r="A15" i="5"/>
  <c r="B15" i="5"/>
  <c r="C15" i="5"/>
  <c r="D15" i="5"/>
  <c r="E15" i="5"/>
  <c r="F15" i="5"/>
  <c r="G15" i="5"/>
  <c r="H15" i="5"/>
  <c r="J15" i="5"/>
  <c r="M15" i="5"/>
  <c r="P15" i="5"/>
  <c r="Q15" i="5"/>
  <c r="R15" i="5"/>
  <c r="S15" i="5"/>
  <c r="A16" i="5"/>
  <c r="B16" i="5"/>
  <c r="C16" i="5"/>
  <c r="D16" i="5"/>
  <c r="E16" i="5"/>
  <c r="F16" i="5"/>
  <c r="G16" i="5"/>
  <c r="H16" i="5"/>
  <c r="J16" i="5"/>
  <c r="M16" i="5"/>
  <c r="P16" i="5"/>
  <c r="Q16" i="5"/>
  <c r="R16" i="5"/>
  <c r="S16" i="5"/>
  <c r="A17" i="5"/>
  <c r="B17" i="5"/>
  <c r="C17" i="5"/>
  <c r="D17" i="5"/>
  <c r="E17" i="5"/>
  <c r="F17" i="5"/>
  <c r="G17" i="5"/>
  <c r="H17" i="5"/>
  <c r="M17" i="5"/>
  <c r="P17" i="5"/>
  <c r="Q17" i="5"/>
  <c r="R17" i="5"/>
  <c r="S17" i="5"/>
  <c r="A18" i="5"/>
  <c r="B18" i="5"/>
  <c r="C18" i="5"/>
  <c r="D18" i="5"/>
  <c r="E18" i="5"/>
  <c r="F18" i="5"/>
  <c r="G18" i="5"/>
  <c r="H18" i="5"/>
  <c r="J18" i="5"/>
  <c r="M18" i="5"/>
  <c r="P18" i="5"/>
  <c r="Q18" i="5"/>
  <c r="R18" i="5"/>
  <c r="S18" i="5"/>
  <c r="A19" i="5"/>
  <c r="B19" i="5"/>
  <c r="C19" i="5"/>
  <c r="D19" i="5"/>
  <c r="E19" i="5"/>
  <c r="F19" i="5"/>
  <c r="G19" i="5"/>
  <c r="H19" i="5"/>
  <c r="J19" i="5"/>
  <c r="M19" i="5"/>
  <c r="P19" i="5"/>
  <c r="Q19" i="5"/>
  <c r="R19" i="5"/>
  <c r="S19" i="5"/>
  <c r="A20" i="5"/>
  <c r="B20" i="5"/>
  <c r="C20" i="5"/>
  <c r="D20" i="5"/>
  <c r="E20" i="5"/>
  <c r="F20" i="5"/>
  <c r="G20" i="5"/>
  <c r="H20" i="5"/>
  <c r="J20" i="5"/>
  <c r="M20" i="5"/>
  <c r="P20" i="5"/>
  <c r="Q20" i="5"/>
  <c r="R20" i="5"/>
  <c r="S20" i="5"/>
  <c r="A21" i="5"/>
  <c r="B21" i="5"/>
  <c r="C21" i="5"/>
  <c r="D21" i="5"/>
  <c r="E21" i="5"/>
  <c r="F21" i="5"/>
  <c r="G21" i="5"/>
  <c r="H21" i="5"/>
  <c r="J21" i="5"/>
  <c r="M21" i="5"/>
  <c r="P21" i="5"/>
  <c r="Q21" i="5"/>
  <c r="R21" i="5"/>
  <c r="S21" i="5"/>
  <c r="A22" i="5"/>
  <c r="B22" i="5"/>
  <c r="C22" i="5"/>
  <c r="D22" i="5"/>
  <c r="E22" i="5"/>
  <c r="F22" i="5"/>
  <c r="G22" i="5"/>
  <c r="H22" i="5"/>
  <c r="J22" i="5"/>
  <c r="C22" i="6"/>
  <c r="M22" i="5"/>
  <c r="P22" i="5"/>
  <c r="Q22" i="5"/>
  <c r="R22" i="5"/>
  <c r="S22" i="5"/>
  <c r="A23" i="5"/>
  <c r="B23" i="5"/>
  <c r="C23" i="5"/>
  <c r="D23" i="5"/>
  <c r="E23" i="5"/>
  <c r="F23" i="5"/>
  <c r="G23" i="5"/>
  <c r="H23" i="5"/>
  <c r="J23" i="5"/>
  <c r="M23" i="5"/>
  <c r="P23" i="5"/>
  <c r="Q23" i="5"/>
  <c r="R23" i="5"/>
  <c r="S23" i="5"/>
  <c r="A24" i="5"/>
  <c r="B24" i="5"/>
  <c r="C24" i="5"/>
  <c r="D24" i="5"/>
  <c r="E24" i="5"/>
  <c r="F24" i="5"/>
  <c r="G24" i="5"/>
  <c r="H24" i="5"/>
  <c r="J24" i="5"/>
  <c r="C24" i="6"/>
  <c r="M24" i="5"/>
  <c r="P24" i="5"/>
  <c r="Q24" i="5"/>
  <c r="R24" i="5"/>
  <c r="S24" i="5"/>
  <c r="A25" i="5"/>
  <c r="B25" i="5"/>
  <c r="C25" i="5"/>
  <c r="D25" i="5"/>
  <c r="E25" i="5"/>
  <c r="F25" i="5"/>
  <c r="G25" i="5"/>
  <c r="H25" i="5"/>
  <c r="J25" i="5"/>
  <c r="M25" i="5"/>
  <c r="P25" i="5"/>
  <c r="Q25" i="5"/>
  <c r="R25" i="5"/>
  <c r="S25" i="5"/>
  <c r="A26" i="5"/>
  <c r="B26" i="5"/>
  <c r="C26" i="5"/>
  <c r="D26" i="5"/>
  <c r="E26" i="5"/>
  <c r="F26" i="5"/>
  <c r="G26" i="5"/>
  <c r="H26" i="5"/>
  <c r="J26" i="5"/>
  <c r="M26" i="5"/>
  <c r="P26" i="5"/>
  <c r="Q26" i="5"/>
  <c r="R26" i="5"/>
  <c r="S26" i="5"/>
  <c r="A27" i="5"/>
  <c r="B27" i="5"/>
  <c r="C27" i="5"/>
  <c r="D27" i="5"/>
  <c r="E27" i="5"/>
  <c r="F27" i="5"/>
  <c r="G27" i="5"/>
  <c r="H27" i="5"/>
  <c r="J27" i="5"/>
  <c r="M27" i="5"/>
  <c r="P27" i="5"/>
  <c r="Q27" i="5"/>
  <c r="R27" i="5"/>
  <c r="S27" i="5"/>
  <c r="A28" i="5"/>
  <c r="B28" i="5"/>
  <c r="C28" i="5"/>
  <c r="D28" i="5"/>
  <c r="E28" i="5"/>
  <c r="F28" i="5"/>
  <c r="G28" i="5"/>
  <c r="H28" i="5"/>
  <c r="J28" i="5"/>
  <c r="M28" i="5"/>
  <c r="P28" i="5"/>
  <c r="Q28" i="5"/>
  <c r="R28" i="5"/>
  <c r="S28" i="5"/>
  <c r="A29" i="5"/>
  <c r="B29" i="5"/>
  <c r="C29" i="5"/>
  <c r="D29" i="5"/>
  <c r="E29" i="5"/>
  <c r="F29" i="5"/>
  <c r="G29" i="5"/>
  <c r="H29" i="5"/>
  <c r="J29" i="5"/>
  <c r="M29" i="5"/>
  <c r="P29" i="5"/>
  <c r="Q29" i="5"/>
  <c r="R29" i="5"/>
  <c r="S29" i="5"/>
  <c r="A30" i="5"/>
  <c r="B30" i="5"/>
  <c r="C30" i="5"/>
  <c r="D30" i="5"/>
  <c r="E30" i="5"/>
  <c r="F30" i="5"/>
  <c r="G30" i="5"/>
  <c r="H30" i="5"/>
  <c r="J30" i="5"/>
  <c r="C30" i="6"/>
  <c r="M30" i="5"/>
  <c r="P30" i="5"/>
  <c r="Q30" i="5"/>
  <c r="R30" i="5"/>
  <c r="S30" i="5"/>
  <c r="A31" i="5"/>
  <c r="B31" i="5"/>
  <c r="C31" i="5"/>
  <c r="D31" i="5"/>
  <c r="E31" i="5"/>
  <c r="F31" i="5"/>
  <c r="G31" i="5"/>
  <c r="H31" i="5"/>
  <c r="J31" i="5"/>
  <c r="M31" i="5"/>
  <c r="P31" i="5"/>
  <c r="Q31" i="5"/>
  <c r="R31" i="5"/>
  <c r="S31" i="5"/>
  <c r="A32" i="5"/>
  <c r="B32" i="5"/>
  <c r="C32" i="5"/>
  <c r="D32" i="5"/>
  <c r="E32" i="5"/>
  <c r="F32" i="5"/>
  <c r="G32" i="5"/>
  <c r="H32" i="5"/>
  <c r="J32" i="5"/>
  <c r="M32" i="5"/>
  <c r="P32" i="5"/>
  <c r="Q32" i="5"/>
  <c r="R32" i="5"/>
  <c r="S32" i="5"/>
  <c r="A33" i="5"/>
  <c r="B33" i="5"/>
  <c r="C33" i="5"/>
  <c r="D33" i="5"/>
  <c r="E33" i="5"/>
  <c r="F33" i="5"/>
  <c r="G33" i="5"/>
  <c r="H33" i="5"/>
  <c r="J33" i="5"/>
  <c r="M33" i="5"/>
  <c r="P33" i="5"/>
  <c r="Q33" i="5"/>
  <c r="R33" i="5"/>
  <c r="S33" i="5"/>
  <c r="A34" i="5"/>
  <c r="B34" i="5"/>
  <c r="C34" i="5"/>
  <c r="D34" i="5"/>
  <c r="E34" i="5"/>
  <c r="F34" i="5"/>
  <c r="G34" i="5"/>
  <c r="H34" i="5"/>
  <c r="J34" i="5"/>
  <c r="M34" i="5"/>
  <c r="P34" i="5"/>
  <c r="Q34" i="5"/>
  <c r="R34" i="5"/>
  <c r="S34" i="5"/>
  <c r="A35" i="5"/>
  <c r="B35" i="5"/>
  <c r="C35" i="5"/>
  <c r="D35" i="5"/>
  <c r="E35" i="5"/>
  <c r="F35" i="5"/>
  <c r="G35" i="5"/>
  <c r="H35" i="5"/>
  <c r="J35" i="5"/>
  <c r="M35" i="5"/>
  <c r="P35" i="5"/>
  <c r="Q35" i="5"/>
  <c r="R35" i="5"/>
  <c r="S35" i="5"/>
  <c r="A36" i="5"/>
  <c r="B36" i="5"/>
  <c r="C36" i="5"/>
  <c r="D36" i="5"/>
  <c r="E36" i="5"/>
  <c r="F36" i="5"/>
  <c r="G36" i="5"/>
  <c r="H36" i="5"/>
  <c r="J36" i="5"/>
  <c r="M36" i="5"/>
  <c r="P36" i="5"/>
  <c r="Q36" i="5"/>
  <c r="R36" i="5"/>
  <c r="S36" i="5"/>
  <c r="A37" i="5"/>
  <c r="B37" i="5"/>
  <c r="C37" i="5"/>
  <c r="D37" i="5"/>
  <c r="E37" i="5"/>
  <c r="F37" i="5"/>
  <c r="G37" i="5"/>
  <c r="H37" i="5"/>
  <c r="J37" i="5"/>
  <c r="M37" i="5"/>
  <c r="P37" i="5"/>
  <c r="Q37" i="5"/>
  <c r="R37" i="5"/>
  <c r="S37" i="5"/>
  <c r="A38" i="5"/>
  <c r="B38" i="5"/>
  <c r="C38" i="5"/>
  <c r="D38" i="5"/>
  <c r="E38" i="5"/>
  <c r="F38" i="5"/>
  <c r="G38" i="5"/>
  <c r="H38" i="5"/>
  <c r="J38" i="5"/>
  <c r="C38" i="6"/>
  <c r="M38" i="5"/>
  <c r="P38" i="5"/>
  <c r="Q38" i="5"/>
  <c r="R38" i="5"/>
  <c r="S38" i="5"/>
  <c r="A39" i="5"/>
  <c r="B39" i="5"/>
  <c r="C39" i="5"/>
  <c r="D39" i="5"/>
  <c r="E39" i="5"/>
  <c r="F39" i="5"/>
  <c r="G39" i="5"/>
  <c r="H39" i="5"/>
  <c r="B39" i="6"/>
  <c r="J39" i="5"/>
  <c r="M39" i="5"/>
  <c r="P39" i="5"/>
  <c r="Q39" i="5"/>
  <c r="R39" i="5"/>
  <c r="S39" i="5"/>
  <c r="A40" i="5"/>
  <c r="B40" i="5"/>
  <c r="C40" i="5"/>
  <c r="D40" i="5"/>
  <c r="E40" i="5"/>
  <c r="F40" i="5"/>
  <c r="G40" i="5"/>
  <c r="H40" i="5"/>
  <c r="J40" i="5"/>
  <c r="M40" i="5"/>
  <c r="P40" i="5"/>
  <c r="Q40" i="5"/>
  <c r="R40" i="5"/>
  <c r="S40" i="5"/>
  <c r="A41" i="5"/>
  <c r="B41" i="5"/>
  <c r="C41" i="5"/>
  <c r="D41" i="5"/>
  <c r="E41" i="5"/>
  <c r="F41" i="5"/>
  <c r="G41" i="5"/>
  <c r="H41" i="5"/>
  <c r="J41" i="5"/>
  <c r="M41" i="5"/>
  <c r="P41" i="5"/>
  <c r="Q41" i="5"/>
  <c r="R41" i="5"/>
  <c r="S41" i="5"/>
  <c r="A42" i="5"/>
  <c r="B42" i="5"/>
  <c r="C42" i="5"/>
  <c r="D42" i="5"/>
  <c r="E42" i="5"/>
  <c r="F42" i="5"/>
  <c r="G42" i="5"/>
  <c r="H42" i="5"/>
  <c r="J42" i="5"/>
  <c r="M42" i="5"/>
  <c r="P42" i="5"/>
  <c r="Q42" i="5"/>
  <c r="R42" i="5"/>
  <c r="S42" i="5"/>
  <c r="A43" i="5"/>
  <c r="B43" i="5"/>
  <c r="C43" i="5"/>
  <c r="D43" i="5"/>
  <c r="E43" i="5"/>
  <c r="F43" i="5"/>
  <c r="G43" i="5"/>
  <c r="H43" i="5"/>
  <c r="B43" i="6"/>
  <c r="J43" i="5"/>
  <c r="M43" i="5"/>
  <c r="P43" i="5"/>
  <c r="Q43" i="5"/>
  <c r="R43" i="5"/>
  <c r="S43" i="5"/>
  <c r="A44" i="5"/>
  <c r="B44" i="5"/>
  <c r="C44" i="5"/>
  <c r="D44" i="5"/>
  <c r="E44" i="5"/>
  <c r="F44" i="5"/>
  <c r="G44" i="5"/>
  <c r="H44" i="5"/>
  <c r="M44" i="5"/>
  <c r="P44" i="5"/>
  <c r="Q44" i="5"/>
  <c r="R44" i="5"/>
  <c r="S44" i="5"/>
  <c r="A45" i="5"/>
  <c r="B45" i="5"/>
  <c r="C45" i="5"/>
  <c r="D45" i="5"/>
  <c r="E45" i="5"/>
  <c r="F45" i="5"/>
  <c r="G45" i="5"/>
  <c r="H45" i="5"/>
  <c r="J45" i="5"/>
  <c r="M45" i="5"/>
  <c r="P45" i="5"/>
  <c r="Q45" i="5"/>
  <c r="R45" i="5"/>
  <c r="S45" i="5"/>
  <c r="A46" i="5"/>
  <c r="B46" i="5"/>
  <c r="C46" i="5"/>
  <c r="D46" i="5"/>
  <c r="E46" i="5"/>
  <c r="F46" i="5"/>
  <c r="G46" i="5"/>
  <c r="H46" i="5"/>
  <c r="J46" i="5"/>
  <c r="C46" i="6"/>
  <c r="M46" i="5"/>
  <c r="P46" i="5"/>
  <c r="Q46" i="5"/>
  <c r="R46" i="5"/>
  <c r="S46" i="5"/>
  <c r="A47" i="5"/>
  <c r="B47" i="5"/>
  <c r="C47" i="5"/>
  <c r="D47" i="5"/>
  <c r="E47" i="5"/>
  <c r="F47" i="5"/>
  <c r="G47" i="5"/>
  <c r="H47" i="5"/>
  <c r="B47" i="6"/>
  <c r="J47" i="5"/>
  <c r="M47" i="5"/>
  <c r="P47" i="5"/>
  <c r="Q47" i="5"/>
  <c r="R47" i="5"/>
  <c r="S47" i="5"/>
  <c r="A48" i="5"/>
  <c r="B48" i="5"/>
  <c r="C48" i="5"/>
  <c r="D48" i="5"/>
  <c r="E48" i="5"/>
  <c r="F48" i="5"/>
  <c r="G48" i="5"/>
  <c r="H48" i="5"/>
  <c r="J48" i="5"/>
  <c r="M48" i="5"/>
  <c r="P48" i="5"/>
  <c r="Q48" i="5"/>
  <c r="R48" i="5"/>
  <c r="S48" i="5"/>
  <c r="A49" i="5"/>
  <c r="B49" i="5"/>
  <c r="C49" i="5"/>
  <c r="D49" i="5"/>
  <c r="E49" i="5"/>
  <c r="F49" i="5"/>
  <c r="G49" i="5"/>
  <c r="H49" i="5"/>
  <c r="J49" i="5"/>
  <c r="M49" i="5"/>
  <c r="P49" i="5"/>
  <c r="Q49" i="5"/>
  <c r="R49" i="5"/>
  <c r="S49" i="5"/>
  <c r="A50" i="5"/>
  <c r="B50" i="5"/>
  <c r="C50" i="5"/>
  <c r="D50" i="5"/>
  <c r="E50" i="5"/>
  <c r="F50" i="5"/>
  <c r="G50" i="5"/>
  <c r="H50" i="5"/>
  <c r="J50" i="5"/>
  <c r="M50" i="5"/>
  <c r="P50" i="5"/>
  <c r="Q50" i="5"/>
  <c r="R50" i="5"/>
  <c r="S50" i="5"/>
  <c r="A51" i="5"/>
  <c r="B51" i="5"/>
  <c r="C51" i="5"/>
  <c r="D51" i="5"/>
  <c r="E51" i="5"/>
  <c r="F51" i="5"/>
  <c r="G51" i="5"/>
  <c r="H51" i="5"/>
  <c r="B51" i="6"/>
  <c r="J51" i="5"/>
  <c r="M51" i="5"/>
  <c r="P51" i="5"/>
  <c r="Q51" i="5"/>
  <c r="R51" i="5"/>
  <c r="S51" i="5"/>
  <c r="A52" i="5"/>
  <c r="B52" i="5"/>
  <c r="C52" i="5"/>
  <c r="D52" i="5"/>
  <c r="E52" i="5"/>
  <c r="F52" i="5"/>
  <c r="G52" i="5"/>
  <c r="H52" i="5"/>
  <c r="J52" i="5"/>
  <c r="M52" i="5"/>
  <c r="P52" i="5"/>
  <c r="Q52" i="5"/>
  <c r="R52" i="5"/>
  <c r="S52" i="5"/>
  <c r="A53" i="5"/>
  <c r="B53" i="5"/>
  <c r="C53" i="5"/>
  <c r="D53" i="5"/>
  <c r="E53" i="5"/>
  <c r="F53" i="5"/>
  <c r="G53" i="5"/>
  <c r="H53" i="5"/>
  <c r="J53" i="5"/>
  <c r="M53" i="5"/>
  <c r="P53" i="5"/>
  <c r="Q53" i="5"/>
  <c r="R53" i="5"/>
  <c r="S53" i="5"/>
  <c r="A54" i="5"/>
  <c r="B54" i="5"/>
  <c r="C54" i="5"/>
  <c r="D54" i="5"/>
  <c r="E54" i="5"/>
  <c r="F54" i="5"/>
  <c r="G54" i="5"/>
  <c r="H54" i="5"/>
  <c r="J54" i="5"/>
  <c r="C54" i="6"/>
  <c r="M54" i="5"/>
  <c r="P54" i="5"/>
  <c r="Q54" i="5"/>
  <c r="R54" i="5"/>
  <c r="S54" i="5"/>
  <c r="A55" i="5"/>
  <c r="B55" i="5"/>
  <c r="C55" i="5"/>
  <c r="D55" i="5"/>
  <c r="E55" i="5"/>
  <c r="F55" i="5"/>
  <c r="G55" i="5"/>
  <c r="H55" i="5"/>
  <c r="B55" i="6"/>
  <c r="J55" i="5"/>
  <c r="M55" i="5"/>
  <c r="P55" i="5"/>
  <c r="Q55" i="5"/>
  <c r="R55" i="5"/>
  <c r="S55" i="5"/>
  <c r="A56" i="5"/>
  <c r="B56" i="5"/>
  <c r="C56" i="5"/>
  <c r="D56" i="5"/>
  <c r="E56" i="5"/>
  <c r="F56" i="5"/>
  <c r="G56" i="5"/>
  <c r="H56" i="5"/>
  <c r="J56" i="5"/>
  <c r="M56" i="5"/>
  <c r="P56" i="5"/>
  <c r="Q56" i="5"/>
  <c r="R56" i="5"/>
  <c r="S56" i="5"/>
  <c r="A57" i="5"/>
  <c r="B57" i="5"/>
  <c r="C57" i="5"/>
  <c r="D57" i="5"/>
  <c r="E57" i="5"/>
  <c r="F57" i="5"/>
  <c r="G57" i="5"/>
  <c r="H57" i="5"/>
  <c r="J57" i="5"/>
  <c r="M57" i="5"/>
  <c r="P57" i="5"/>
  <c r="Q57" i="5"/>
  <c r="R57" i="5"/>
  <c r="S57" i="5"/>
  <c r="A58" i="5"/>
  <c r="B58" i="5"/>
  <c r="C58" i="5"/>
  <c r="D58" i="5"/>
  <c r="E58" i="5"/>
  <c r="F58" i="5"/>
  <c r="G58" i="5"/>
  <c r="H58" i="5"/>
  <c r="J58" i="5"/>
  <c r="M58" i="5"/>
  <c r="P58" i="5"/>
  <c r="Q58" i="5"/>
  <c r="R58" i="5"/>
  <c r="S58" i="5"/>
  <c r="A59" i="5"/>
  <c r="B59" i="5"/>
  <c r="C59" i="5"/>
  <c r="D59" i="5"/>
  <c r="E59" i="5"/>
  <c r="F59" i="5"/>
  <c r="G59" i="5"/>
  <c r="H59" i="5"/>
  <c r="J59" i="5"/>
  <c r="M59" i="5"/>
  <c r="P59" i="5"/>
  <c r="Q59" i="5"/>
  <c r="R59" i="5"/>
  <c r="S59" i="5"/>
  <c r="A60" i="5"/>
  <c r="B60" i="5"/>
  <c r="C60" i="5"/>
  <c r="D60" i="5"/>
  <c r="E60" i="5"/>
  <c r="F60" i="5"/>
  <c r="G60" i="5"/>
  <c r="H60" i="5"/>
  <c r="J60" i="5"/>
  <c r="M60" i="5"/>
  <c r="P60" i="5"/>
  <c r="Q60" i="5"/>
  <c r="R60" i="5"/>
  <c r="S60" i="5"/>
  <c r="A61" i="5"/>
  <c r="B61" i="5"/>
  <c r="C61" i="5"/>
  <c r="D61" i="5"/>
  <c r="E61" i="5"/>
  <c r="F61" i="5"/>
  <c r="G61" i="5"/>
  <c r="H61" i="5"/>
  <c r="J61" i="5"/>
  <c r="M61" i="5"/>
  <c r="P61" i="5"/>
  <c r="Q61" i="5"/>
  <c r="R61" i="5"/>
  <c r="S61" i="5"/>
  <c r="A62" i="5"/>
  <c r="B62" i="5"/>
  <c r="C62" i="5"/>
  <c r="D62" i="5"/>
  <c r="E62" i="5"/>
  <c r="F62" i="5"/>
  <c r="G62" i="5"/>
  <c r="H62" i="5"/>
  <c r="J62" i="5"/>
  <c r="C62" i="6"/>
  <c r="M62" i="5"/>
  <c r="P62" i="5"/>
  <c r="Q62" i="5"/>
  <c r="R62" i="5"/>
  <c r="S62" i="5"/>
  <c r="A63" i="5"/>
  <c r="B63" i="5"/>
  <c r="C63" i="5"/>
  <c r="D63" i="5"/>
  <c r="E63" i="5"/>
  <c r="F63" i="5"/>
  <c r="G63" i="5"/>
  <c r="H63" i="5"/>
  <c r="B63" i="6"/>
  <c r="J63" i="5"/>
  <c r="M63" i="5"/>
  <c r="P63" i="5"/>
  <c r="Q63" i="5"/>
  <c r="R63" i="5"/>
  <c r="S63" i="5"/>
  <c r="A64" i="5"/>
  <c r="B64" i="5"/>
  <c r="C64" i="5"/>
  <c r="D64" i="5"/>
  <c r="E64" i="5"/>
  <c r="F64" i="5"/>
  <c r="G64" i="5"/>
  <c r="H64" i="5"/>
  <c r="J64" i="5"/>
  <c r="M64" i="5"/>
  <c r="P64" i="5"/>
  <c r="Q64" i="5"/>
  <c r="R64" i="5"/>
  <c r="S64" i="5"/>
  <c r="A65" i="5"/>
  <c r="B65" i="5"/>
  <c r="C65" i="5"/>
  <c r="D65" i="5"/>
  <c r="E65" i="5"/>
  <c r="F65" i="5"/>
  <c r="G65" i="5"/>
  <c r="H65" i="5"/>
  <c r="J65" i="5"/>
  <c r="M65" i="5"/>
  <c r="P65" i="5"/>
  <c r="Q65" i="5"/>
  <c r="R65" i="5"/>
  <c r="S65" i="5"/>
  <c r="A66" i="5"/>
  <c r="B66" i="5"/>
  <c r="C66" i="5"/>
  <c r="D66" i="5"/>
  <c r="E66" i="5"/>
  <c r="F66" i="5"/>
  <c r="G66" i="5"/>
  <c r="H66" i="5"/>
  <c r="J66" i="5"/>
  <c r="M66" i="5"/>
  <c r="P66" i="5"/>
  <c r="Q66" i="5"/>
  <c r="R66" i="5"/>
  <c r="S66" i="5"/>
  <c r="A67" i="5"/>
  <c r="B67" i="5"/>
  <c r="C67" i="5"/>
  <c r="D67" i="5"/>
  <c r="E67" i="5"/>
  <c r="F67" i="5"/>
  <c r="G67" i="5"/>
  <c r="H67" i="5"/>
  <c r="B67" i="6"/>
  <c r="J67" i="5"/>
  <c r="M67" i="5"/>
  <c r="P67" i="5"/>
  <c r="Q67" i="5"/>
  <c r="R67" i="5"/>
  <c r="S67" i="5"/>
  <c r="A68" i="5"/>
  <c r="B68" i="5"/>
  <c r="C68" i="5"/>
  <c r="D68" i="5"/>
  <c r="E68" i="5"/>
  <c r="F68" i="5"/>
  <c r="G68" i="5"/>
  <c r="H68" i="5"/>
  <c r="J68" i="5"/>
  <c r="M68" i="5"/>
  <c r="P68" i="5"/>
  <c r="Q68" i="5"/>
  <c r="R68" i="5"/>
  <c r="S68" i="5"/>
  <c r="A69" i="5"/>
  <c r="B69" i="5"/>
  <c r="C69" i="5"/>
  <c r="D69" i="5"/>
  <c r="E69" i="5"/>
  <c r="F69" i="5"/>
  <c r="G69" i="5"/>
  <c r="H69" i="5"/>
  <c r="J69" i="5"/>
  <c r="M69" i="5"/>
  <c r="P69" i="5"/>
  <c r="Q69" i="5"/>
  <c r="R69" i="5"/>
  <c r="S69" i="5"/>
  <c r="A70" i="5"/>
  <c r="B70" i="5"/>
  <c r="C70" i="5"/>
  <c r="D70" i="5"/>
  <c r="E70" i="5"/>
  <c r="F70" i="5"/>
  <c r="G70" i="5"/>
  <c r="H70" i="5"/>
  <c r="J70" i="5"/>
  <c r="C70" i="6"/>
  <c r="M70" i="5"/>
  <c r="P70" i="5"/>
  <c r="Q70" i="5"/>
  <c r="R70" i="5"/>
  <c r="S70" i="5"/>
  <c r="A71" i="5"/>
  <c r="B71" i="5"/>
  <c r="C71" i="5"/>
  <c r="D71" i="5"/>
  <c r="E71" i="5"/>
  <c r="F71" i="5"/>
  <c r="G71" i="5"/>
  <c r="H71" i="5"/>
  <c r="B71" i="6"/>
  <c r="J71" i="5"/>
  <c r="C71" i="6"/>
  <c r="M71" i="5"/>
  <c r="P71" i="5"/>
  <c r="Q71" i="5"/>
  <c r="R71" i="5"/>
  <c r="S71" i="5"/>
  <c r="A72" i="5"/>
  <c r="B72" i="5"/>
  <c r="C72" i="5"/>
  <c r="D72" i="5"/>
  <c r="E72" i="5"/>
  <c r="F72" i="5"/>
  <c r="G72" i="5"/>
  <c r="H72" i="5"/>
  <c r="J72" i="5"/>
  <c r="M72" i="5"/>
  <c r="P72" i="5"/>
  <c r="Q72" i="5"/>
  <c r="R72" i="5"/>
  <c r="S72" i="5"/>
  <c r="A73" i="5"/>
  <c r="B73" i="5"/>
  <c r="C73" i="5"/>
  <c r="D73" i="5"/>
  <c r="E73" i="5"/>
  <c r="F73" i="5"/>
  <c r="G73" i="5"/>
  <c r="H73" i="5"/>
  <c r="J73" i="5"/>
  <c r="M73" i="5"/>
  <c r="P73" i="5"/>
  <c r="Q73" i="5"/>
  <c r="R73" i="5"/>
  <c r="S73" i="5"/>
  <c r="A74" i="5"/>
  <c r="B74" i="5"/>
  <c r="C74" i="5"/>
  <c r="D74" i="5"/>
  <c r="E74" i="5"/>
  <c r="F74" i="5"/>
  <c r="G74" i="5"/>
  <c r="H74" i="5"/>
  <c r="J74" i="5"/>
  <c r="M74" i="5"/>
  <c r="P74" i="5"/>
  <c r="Q74" i="5"/>
  <c r="R74" i="5"/>
  <c r="S74" i="5"/>
  <c r="A75" i="5"/>
  <c r="B75" i="5"/>
  <c r="C75" i="5"/>
  <c r="D75" i="5"/>
  <c r="E75" i="5"/>
  <c r="F75" i="5"/>
  <c r="G75" i="5"/>
  <c r="H75" i="5"/>
  <c r="B75" i="6"/>
  <c r="J75" i="5"/>
  <c r="M75" i="5"/>
  <c r="P75" i="5"/>
  <c r="Q75" i="5"/>
  <c r="R75" i="5"/>
  <c r="S75" i="5"/>
  <c r="A76" i="5"/>
  <c r="B76" i="5"/>
  <c r="C76" i="5"/>
  <c r="D76" i="5"/>
  <c r="E76" i="5"/>
  <c r="F76" i="5"/>
  <c r="G76" i="5"/>
  <c r="H76" i="5"/>
  <c r="J76" i="5"/>
  <c r="M76" i="5"/>
  <c r="P76" i="5"/>
  <c r="Q76" i="5"/>
  <c r="R76" i="5"/>
  <c r="S76" i="5"/>
  <c r="A77" i="5"/>
  <c r="B77" i="5"/>
  <c r="C77" i="5"/>
  <c r="D77" i="5"/>
  <c r="E77" i="5"/>
  <c r="F77" i="5"/>
  <c r="G77" i="5"/>
  <c r="H77" i="5"/>
  <c r="J77" i="5"/>
  <c r="M77" i="5"/>
  <c r="P77" i="5"/>
  <c r="Q77" i="5"/>
  <c r="R77" i="5"/>
  <c r="S77" i="5"/>
  <c r="A78" i="5"/>
  <c r="B78" i="5"/>
  <c r="C78" i="5"/>
  <c r="D78" i="5"/>
  <c r="E78" i="5"/>
  <c r="F78" i="5"/>
  <c r="G78" i="5"/>
  <c r="H78" i="5"/>
  <c r="J78" i="5"/>
  <c r="C78" i="6"/>
  <c r="M78" i="5"/>
  <c r="P78" i="5"/>
  <c r="Q78" i="5"/>
  <c r="R78" i="5"/>
  <c r="S78" i="5"/>
  <c r="A79" i="5"/>
  <c r="B79" i="5"/>
  <c r="C79" i="5"/>
  <c r="D79" i="5"/>
  <c r="E79" i="5"/>
  <c r="F79" i="5"/>
  <c r="G79" i="5"/>
  <c r="H79" i="5"/>
  <c r="J79" i="5"/>
  <c r="M79" i="5"/>
  <c r="P79" i="5"/>
  <c r="Q79" i="5"/>
  <c r="R79" i="5"/>
  <c r="S79" i="5"/>
  <c r="A80" i="5"/>
  <c r="B80" i="5"/>
  <c r="C80" i="5"/>
  <c r="D80" i="5"/>
  <c r="E80" i="5"/>
  <c r="F80" i="5"/>
  <c r="G80" i="5"/>
  <c r="H80" i="5"/>
  <c r="J80" i="5"/>
  <c r="M80" i="5"/>
  <c r="P80" i="5"/>
  <c r="Q80" i="5"/>
  <c r="R80" i="5"/>
  <c r="S80" i="5"/>
  <c r="A81" i="5"/>
  <c r="B81" i="5"/>
  <c r="C81" i="5"/>
  <c r="D81" i="5"/>
  <c r="E81" i="5"/>
  <c r="F81" i="5"/>
  <c r="G81" i="5"/>
  <c r="H81" i="5"/>
  <c r="J81" i="5"/>
  <c r="M81" i="5"/>
  <c r="P81" i="5"/>
  <c r="Q81" i="5"/>
  <c r="R81" i="5"/>
  <c r="S81" i="5"/>
  <c r="A82" i="5"/>
  <c r="B82" i="5"/>
  <c r="C82" i="5"/>
  <c r="D82" i="5"/>
  <c r="E82" i="5"/>
  <c r="F82" i="5"/>
  <c r="G82" i="5"/>
  <c r="H82" i="5"/>
  <c r="J82" i="5"/>
  <c r="M82" i="5"/>
  <c r="P82" i="5"/>
  <c r="Q82" i="5"/>
  <c r="R82" i="5"/>
  <c r="S82" i="5"/>
  <c r="A83" i="5"/>
  <c r="B83" i="5"/>
  <c r="C83" i="5"/>
  <c r="D83" i="5"/>
  <c r="E83" i="5"/>
  <c r="F83" i="5"/>
  <c r="G83" i="5"/>
  <c r="H83" i="5"/>
  <c r="J83" i="5"/>
  <c r="M83" i="5"/>
  <c r="P83" i="5"/>
  <c r="Q83" i="5"/>
  <c r="R83" i="5"/>
  <c r="S83" i="5"/>
  <c r="A84" i="5"/>
  <c r="B84" i="5"/>
  <c r="C84" i="5"/>
  <c r="D84" i="5"/>
  <c r="E84" i="5"/>
  <c r="F84" i="5"/>
  <c r="G84" i="5"/>
  <c r="H84" i="5"/>
  <c r="J84" i="5"/>
  <c r="M84" i="5"/>
  <c r="P84" i="5"/>
  <c r="Q84" i="5"/>
  <c r="R84" i="5"/>
  <c r="S84" i="5"/>
  <c r="A85" i="5"/>
  <c r="B85" i="5"/>
  <c r="C85" i="5"/>
  <c r="D85" i="5"/>
  <c r="E85" i="5"/>
  <c r="F85" i="5"/>
  <c r="G85" i="5"/>
  <c r="H85" i="5"/>
  <c r="M85" i="5"/>
  <c r="P85" i="5"/>
  <c r="Q85" i="5"/>
  <c r="R85" i="5"/>
  <c r="S85" i="5"/>
  <c r="A86" i="5"/>
  <c r="B86" i="5"/>
  <c r="C86" i="5"/>
  <c r="D86" i="5"/>
  <c r="E86" i="5"/>
  <c r="F86" i="5"/>
  <c r="G86" i="5"/>
  <c r="H86" i="5"/>
  <c r="J86" i="5"/>
  <c r="C86" i="6"/>
  <c r="M86" i="5"/>
  <c r="P86" i="5"/>
  <c r="Q86" i="5"/>
  <c r="R86" i="5"/>
  <c r="S86" i="5"/>
  <c r="A87" i="5"/>
  <c r="B87" i="5"/>
  <c r="C87" i="5"/>
  <c r="D87" i="5"/>
  <c r="E87" i="5"/>
  <c r="F87" i="5"/>
  <c r="G87" i="5"/>
  <c r="H87" i="5"/>
  <c r="J87" i="5"/>
  <c r="C87" i="6"/>
  <c r="M87" i="5"/>
  <c r="P87" i="5"/>
  <c r="Q87" i="5"/>
  <c r="R87" i="5"/>
  <c r="S87" i="5"/>
  <c r="A88" i="5"/>
  <c r="B88" i="5"/>
  <c r="C88" i="5"/>
  <c r="D88" i="5"/>
  <c r="E88" i="5"/>
  <c r="F88" i="5"/>
  <c r="G88" i="5"/>
  <c r="H88" i="5"/>
  <c r="J88" i="5"/>
  <c r="M88" i="5"/>
  <c r="P88" i="5"/>
  <c r="Q88" i="5"/>
  <c r="R88" i="5"/>
  <c r="S88" i="5"/>
  <c r="A89" i="5"/>
  <c r="B89" i="5"/>
  <c r="C89" i="5"/>
  <c r="D89" i="5"/>
  <c r="E89" i="5"/>
  <c r="F89" i="5"/>
  <c r="G89" i="5"/>
  <c r="H89" i="5"/>
  <c r="J89" i="5"/>
  <c r="M89" i="5"/>
  <c r="P89" i="5"/>
  <c r="Q89" i="5"/>
  <c r="R89" i="5"/>
  <c r="S89" i="5"/>
  <c r="A90" i="5"/>
  <c r="B90" i="5"/>
  <c r="C90" i="5"/>
  <c r="D90" i="5"/>
  <c r="E90" i="5"/>
  <c r="F90" i="5"/>
  <c r="G90" i="5"/>
  <c r="H90" i="5"/>
  <c r="J90" i="5"/>
  <c r="M90" i="5"/>
  <c r="P90" i="5"/>
  <c r="Q90" i="5"/>
  <c r="R90" i="5"/>
  <c r="S90" i="5"/>
  <c r="A91" i="5"/>
  <c r="B91" i="5"/>
  <c r="C91" i="5"/>
  <c r="D91" i="5"/>
  <c r="E91" i="5"/>
  <c r="F91" i="5"/>
  <c r="G91" i="5"/>
  <c r="H91" i="5"/>
  <c r="J91" i="5"/>
  <c r="M91" i="5"/>
  <c r="P91" i="5"/>
  <c r="Q91" i="5"/>
  <c r="R91" i="5"/>
  <c r="S91" i="5"/>
  <c r="A92" i="5"/>
  <c r="B92" i="5"/>
  <c r="C92" i="5"/>
  <c r="D92" i="5"/>
  <c r="E92" i="5"/>
  <c r="F92" i="5"/>
  <c r="G92" i="5"/>
  <c r="H92" i="5"/>
  <c r="J92" i="5"/>
  <c r="M92" i="5"/>
  <c r="P92" i="5"/>
  <c r="Q92" i="5"/>
  <c r="R92" i="5"/>
  <c r="S92" i="5"/>
  <c r="A93" i="5"/>
  <c r="B93" i="5"/>
  <c r="C93" i="5"/>
  <c r="D93" i="5"/>
  <c r="E93" i="5"/>
  <c r="F93" i="5"/>
  <c r="G93" i="5"/>
  <c r="H93" i="5"/>
  <c r="J93" i="5"/>
  <c r="M93" i="5"/>
  <c r="P93" i="5"/>
  <c r="Q93" i="5"/>
  <c r="R93" i="5"/>
  <c r="S93" i="5"/>
  <c r="A94" i="5"/>
  <c r="B94" i="5"/>
  <c r="C94" i="5"/>
  <c r="D94" i="5"/>
  <c r="E94" i="5"/>
  <c r="F94" i="5"/>
  <c r="G94" i="5"/>
  <c r="H94" i="5"/>
  <c r="J94" i="5"/>
  <c r="C94" i="6"/>
  <c r="M94" i="5"/>
  <c r="P94" i="5"/>
  <c r="Q94" i="5"/>
  <c r="R94" i="5"/>
  <c r="S94" i="5"/>
  <c r="A95" i="5"/>
  <c r="B95" i="5"/>
  <c r="C95" i="5"/>
  <c r="D95" i="5"/>
  <c r="E95" i="5"/>
  <c r="F95" i="5"/>
  <c r="G95" i="5"/>
  <c r="H95" i="5"/>
  <c r="J95" i="5"/>
  <c r="M95" i="5"/>
  <c r="P95" i="5"/>
  <c r="Q95" i="5"/>
  <c r="R95" i="5"/>
  <c r="S95" i="5"/>
  <c r="A96" i="5"/>
  <c r="B96" i="5"/>
  <c r="C96" i="5"/>
  <c r="D96" i="5"/>
  <c r="E96" i="5"/>
  <c r="F96" i="5"/>
  <c r="G96" i="5"/>
  <c r="H96" i="5"/>
  <c r="J96" i="5"/>
  <c r="M96" i="5"/>
  <c r="P96" i="5"/>
  <c r="Q96" i="5"/>
  <c r="R96" i="5"/>
  <c r="S96" i="5"/>
  <c r="A97" i="5"/>
  <c r="B97" i="5"/>
  <c r="C97" i="5"/>
  <c r="D97" i="5"/>
  <c r="E97" i="5"/>
  <c r="F97" i="5"/>
  <c r="G97" i="5"/>
  <c r="H97" i="5"/>
  <c r="J97" i="5"/>
  <c r="M97" i="5"/>
  <c r="P97" i="5"/>
  <c r="Q97" i="5"/>
  <c r="R97" i="5"/>
  <c r="S97" i="5"/>
  <c r="A98" i="5"/>
  <c r="B98" i="5"/>
  <c r="C98" i="5"/>
  <c r="D98" i="5"/>
  <c r="E98" i="5"/>
  <c r="F98" i="5"/>
  <c r="G98" i="5"/>
  <c r="H98" i="5"/>
  <c r="J98" i="5"/>
  <c r="M98" i="5"/>
  <c r="P98" i="5"/>
  <c r="Q98" i="5"/>
  <c r="R98" i="5"/>
  <c r="S98" i="5"/>
  <c r="A99" i="5"/>
  <c r="B99" i="5"/>
  <c r="C99" i="5"/>
  <c r="D99" i="5"/>
  <c r="E99" i="5"/>
  <c r="F99" i="5"/>
  <c r="G99" i="5"/>
  <c r="H99" i="5"/>
  <c r="J99" i="5"/>
  <c r="M99" i="5"/>
  <c r="P99" i="5"/>
  <c r="Q99" i="5"/>
  <c r="R99" i="5"/>
  <c r="S99" i="5"/>
  <c r="A100" i="5"/>
  <c r="B100" i="5"/>
  <c r="C100" i="5"/>
  <c r="D100" i="5"/>
  <c r="E100" i="5"/>
  <c r="F100" i="5"/>
  <c r="G100" i="5"/>
  <c r="H100" i="5"/>
  <c r="B100" i="6"/>
  <c r="J100" i="5"/>
  <c r="C100" i="6"/>
  <c r="M100" i="5"/>
  <c r="P100" i="5"/>
  <c r="Q100" i="5"/>
  <c r="R100" i="5"/>
  <c r="S100" i="5"/>
  <c r="A3" i="5"/>
  <c r="B3" i="5"/>
  <c r="C16" i="6"/>
  <c r="C14" i="6"/>
  <c r="C12" i="6"/>
  <c r="C8" i="6"/>
  <c r="C6" i="6"/>
  <c r="C4" i="6"/>
  <c r="S3" i="5"/>
  <c r="R3" i="5"/>
  <c r="Q3" i="5"/>
  <c r="P3" i="5"/>
  <c r="M3" i="5"/>
  <c r="J3" i="5"/>
  <c r="C3" i="6"/>
  <c r="H3" i="5"/>
  <c r="G3" i="5"/>
  <c r="F3" i="5"/>
  <c r="E3" i="5"/>
  <c r="D3" i="5"/>
  <c r="C3" i="5"/>
  <c r="B96" i="6"/>
  <c r="B92" i="6"/>
  <c r="B84" i="6"/>
  <c r="B80" i="6"/>
  <c r="D76" i="6"/>
  <c r="C92" i="6"/>
  <c r="C84" i="6"/>
  <c r="C76" i="6"/>
  <c r="C68" i="6"/>
  <c r="C60" i="6"/>
  <c r="C52" i="6"/>
  <c r="C36" i="6"/>
  <c r="C32" i="6"/>
  <c r="C28" i="6"/>
  <c r="C20" i="6"/>
  <c r="C73" i="6"/>
  <c r="C53" i="6"/>
  <c r="C45" i="6"/>
  <c r="C41" i="6"/>
  <c r="C21" i="6"/>
  <c r="C96" i="6"/>
  <c r="C64" i="6"/>
  <c r="C77" i="6"/>
  <c r="C69" i="6"/>
  <c r="C37" i="6"/>
  <c r="B22" i="6"/>
  <c r="C95" i="6"/>
  <c r="C79" i="6"/>
  <c r="C63" i="6"/>
  <c r="C47" i="6"/>
  <c r="C39" i="6"/>
  <c r="C31" i="6"/>
  <c r="C23" i="6"/>
  <c r="C15" i="6"/>
  <c r="C7" i="6"/>
  <c r="B27" i="6"/>
  <c r="D23" i="6"/>
  <c r="D15" i="6"/>
  <c r="D39" i="6"/>
  <c r="D70" i="6"/>
  <c r="D38" i="6"/>
  <c r="D100" i="6"/>
  <c r="B76" i="6"/>
  <c r="B72" i="6"/>
  <c r="B68" i="6"/>
  <c r="B56" i="6"/>
  <c r="C55" i="6"/>
  <c r="B35" i="6"/>
  <c r="B31" i="6"/>
  <c r="B85" i="6"/>
  <c r="B77" i="6"/>
  <c r="B64" i="6"/>
  <c r="B60" i="6"/>
  <c r="B52" i="6"/>
  <c r="B48" i="6"/>
  <c r="B44" i="6"/>
  <c r="B40" i="6"/>
  <c r="B36" i="6"/>
  <c r="B23" i="6"/>
  <c r="C93" i="6"/>
  <c r="C61" i="6"/>
  <c r="C29" i="6"/>
  <c r="D96" i="6"/>
  <c r="B89" i="6"/>
  <c r="B94" i="6"/>
  <c r="B82" i="6"/>
  <c r="B73" i="6"/>
  <c r="B32" i="6"/>
  <c r="B28" i="6"/>
  <c r="B24" i="6"/>
  <c r="B93" i="6"/>
  <c r="B98" i="6"/>
  <c r="B90" i="6"/>
  <c r="B86" i="6"/>
  <c r="B78" i="6"/>
  <c r="B69" i="6"/>
  <c r="D65" i="6"/>
  <c r="B65" i="6"/>
  <c r="B61" i="6"/>
  <c r="B57" i="6"/>
  <c r="B53" i="6"/>
  <c r="B49" i="6"/>
  <c r="B45" i="6"/>
  <c r="B41" i="6"/>
  <c r="D20" i="6"/>
  <c r="B20" i="6"/>
  <c r="C99" i="6"/>
  <c r="C91" i="6"/>
  <c r="C83" i="6"/>
  <c r="C75" i="6"/>
  <c r="C67" i="6"/>
  <c r="C59" i="6"/>
  <c r="C51" i="6"/>
  <c r="C43" i="6"/>
  <c r="C35" i="6"/>
  <c r="C27" i="6"/>
  <c r="C19" i="6"/>
  <c r="C11" i="6"/>
  <c r="B97" i="6"/>
  <c r="B91" i="6"/>
  <c r="D74" i="6"/>
  <c r="B74" i="6"/>
  <c r="B62" i="6"/>
  <c r="B50" i="6"/>
  <c r="B37" i="6"/>
  <c r="B33" i="6"/>
  <c r="D29" i="6"/>
  <c r="B29" i="6"/>
  <c r="D25" i="6"/>
  <c r="B25" i="6"/>
  <c r="B21" i="6"/>
  <c r="D44" i="6"/>
  <c r="D32" i="6"/>
  <c r="B81" i="6"/>
  <c r="B99" i="6"/>
  <c r="D95" i="6"/>
  <c r="B95" i="6"/>
  <c r="D87" i="6"/>
  <c r="B87" i="6"/>
  <c r="B83" i="6"/>
  <c r="D79" i="6"/>
  <c r="B79" i="6"/>
  <c r="B70" i="6"/>
  <c r="B66" i="6"/>
  <c r="B58" i="6"/>
  <c r="B54" i="6"/>
  <c r="B46" i="6"/>
  <c r="B42" i="6"/>
  <c r="B30" i="6"/>
  <c r="B13" i="6"/>
  <c r="C97" i="6"/>
  <c r="C89" i="6"/>
  <c r="C81" i="6"/>
  <c r="C65" i="6"/>
  <c r="C57" i="6"/>
  <c r="C49" i="6"/>
  <c r="C33" i="6"/>
  <c r="C25" i="6"/>
  <c r="B88" i="6"/>
  <c r="B59" i="6"/>
  <c r="B38" i="6"/>
  <c r="D34" i="6"/>
  <c r="B34" i="6"/>
  <c r="B26" i="6"/>
  <c r="C88" i="6"/>
  <c r="C80" i="6"/>
  <c r="C72" i="6"/>
  <c r="C56" i="6"/>
  <c r="C48" i="6"/>
  <c r="C40" i="6"/>
  <c r="D56" i="6"/>
  <c r="D48" i="6"/>
  <c r="D64" i="6"/>
  <c r="D92" i="6"/>
  <c r="D49" i="6"/>
  <c r="D40" i="6"/>
  <c r="D30" i="6"/>
  <c r="D21" i="6"/>
  <c r="D93" i="6"/>
  <c r="D85" i="6"/>
  <c r="D77" i="6"/>
  <c r="D67" i="6"/>
  <c r="D58" i="6"/>
  <c r="D50" i="6"/>
  <c r="D41" i="6"/>
  <c r="D94" i="6"/>
  <c r="D86" i="6"/>
  <c r="D78" i="6"/>
  <c r="D68" i="6"/>
  <c r="D42" i="6"/>
  <c r="D33" i="6"/>
  <c r="D24" i="6"/>
  <c r="D57" i="6"/>
  <c r="D69" i="6"/>
  <c r="D60" i="6"/>
  <c r="D80" i="6"/>
  <c r="D71" i="6"/>
  <c r="D53" i="6"/>
  <c r="D45" i="6"/>
  <c r="D98" i="6"/>
  <c r="D89" i="6"/>
  <c r="D81" i="6"/>
  <c r="D72" i="6"/>
  <c r="D62" i="6"/>
  <c r="D54" i="6"/>
  <c r="D46" i="6"/>
  <c r="D36" i="6"/>
  <c r="D84" i="6"/>
  <c r="D66" i="6"/>
  <c r="D52" i="6"/>
  <c r="D97" i="6"/>
  <c r="D88" i="6"/>
  <c r="D61" i="6"/>
  <c r="D26" i="6"/>
  <c r="D90" i="6"/>
  <c r="D82" i="6"/>
  <c r="D73" i="6"/>
  <c r="D63" i="6"/>
  <c r="D55" i="6"/>
  <c r="D47" i="6"/>
  <c r="D37" i="6"/>
  <c r="D28" i="6"/>
  <c r="D31" i="6"/>
  <c r="D22" i="6"/>
  <c r="D59" i="6"/>
  <c r="D51" i="6"/>
  <c r="D43" i="6"/>
  <c r="D35" i="6"/>
  <c r="D27" i="6"/>
  <c r="D99" i="6"/>
  <c r="D91" i="6"/>
  <c r="D83" i="6"/>
  <c r="D75" i="6"/>
  <c r="C98" i="6"/>
  <c r="C90" i="6"/>
  <c r="C82" i="6"/>
  <c r="C74" i="6"/>
  <c r="C66" i="6"/>
  <c r="C58" i="6"/>
  <c r="C50" i="6"/>
  <c r="C42" i="6"/>
  <c r="C34" i="6"/>
  <c r="C26" i="6"/>
  <c r="C18" i="6"/>
  <c r="C10" i="6"/>
  <c r="B14" i="6"/>
  <c r="B8" i="6"/>
  <c r="B16" i="6"/>
  <c r="D12" i="4"/>
  <c r="I12" i="4"/>
  <c r="B4" i="6"/>
  <c r="B18" i="6"/>
  <c r="B15" i="6"/>
  <c r="B15" i="4"/>
  <c r="G15" i="4"/>
  <c r="D14" i="6"/>
  <c r="C14" i="4"/>
  <c r="H14" i="4"/>
  <c r="B12" i="6"/>
  <c r="B10" i="6"/>
  <c r="B7" i="6"/>
  <c r="B6" i="6"/>
  <c r="B5" i="6"/>
  <c r="D7" i="6"/>
  <c r="B7" i="4"/>
  <c r="G7" i="4"/>
  <c r="B19" i="6"/>
  <c r="B9" i="6"/>
  <c r="D6" i="6"/>
  <c r="C6" i="4"/>
  <c r="H6" i="4"/>
  <c r="D12" i="6"/>
  <c r="D16" i="4"/>
  <c r="I16" i="4"/>
  <c r="D19" i="6"/>
  <c r="C19" i="4"/>
  <c r="D18" i="6"/>
  <c r="C18" i="4"/>
  <c r="H18" i="4"/>
  <c r="D4" i="6"/>
  <c r="C4" i="4"/>
  <c r="H4" i="4"/>
  <c r="D5" i="6"/>
  <c r="C5" i="4"/>
  <c r="H5" i="4"/>
  <c r="B11" i="6"/>
  <c r="D19" i="4"/>
  <c r="I19" i="4"/>
  <c r="D9" i="4"/>
  <c r="I9" i="4"/>
  <c r="B3" i="6"/>
  <c r="B17" i="6"/>
  <c r="D3" i="6"/>
  <c r="C3" i="4"/>
  <c r="D3" i="4"/>
  <c r="I3" i="4"/>
  <c r="D11" i="4"/>
  <c r="I11" i="4"/>
  <c r="D17" i="4"/>
  <c r="I17" i="4"/>
  <c r="C9" i="6"/>
  <c r="D6" i="4"/>
  <c r="I6" i="4"/>
  <c r="D11" i="6"/>
  <c r="C11" i="4"/>
  <c r="D4" i="4"/>
  <c r="I4" i="4"/>
  <c r="D8" i="4"/>
  <c r="I8" i="4"/>
  <c r="D9" i="6"/>
  <c r="C9" i="4"/>
  <c r="D17" i="6"/>
  <c r="C17" i="4"/>
  <c r="H17" i="4"/>
  <c r="D5" i="4"/>
  <c r="I5" i="4"/>
  <c r="D13" i="4"/>
  <c r="I13" i="4"/>
  <c r="C15" i="4"/>
  <c r="H15" i="4"/>
  <c r="D15" i="4"/>
  <c r="I15" i="4"/>
  <c r="D7" i="4"/>
  <c r="I7" i="4"/>
  <c r="C5" i="6"/>
  <c r="D10" i="6"/>
  <c r="C13" i="6"/>
  <c r="D13" i="6"/>
  <c r="D10" i="4"/>
  <c r="I10" i="4"/>
  <c r="D8" i="6"/>
  <c r="D16" i="6"/>
  <c r="B16" i="4"/>
  <c r="G16" i="4"/>
  <c r="D14" i="4"/>
  <c r="D18" i="4"/>
  <c r="B12" i="4"/>
  <c r="G12" i="4"/>
  <c r="B4" i="4"/>
  <c r="G4" i="4"/>
  <c r="C7" i="4"/>
  <c r="H7" i="4"/>
  <c r="C12" i="4"/>
  <c r="H12" i="4"/>
  <c r="B9" i="4"/>
  <c r="G9" i="4"/>
  <c r="B5" i="4"/>
  <c r="G5" i="4"/>
  <c r="B14" i="4"/>
  <c r="G14" i="4"/>
  <c r="B6" i="4"/>
  <c r="G6" i="4"/>
  <c r="B10" i="4"/>
  <c r="G10" i="4"/>
  <c r="B8" i="4"/>
  <c r="G8" i="4"/>
  <c r="B17" i="4"/>
  <c r="G17" i="4"/>
  <c r="B3" i="4"/>
  <c r="G3" i="4"/>
  <c r="E15" i="4"/>
  <c r="F4" i="4"/>
  <c r="F15" i="4"/>
  <c r="H19" i="4"/>
  <c r="F19" i="4"/>
  <c r="E19" i="4"/>
  <c r="H9" i="4"/>
  <c r="F9" i="4"/>
  <c r="E9" i="4"/>
  <c r="B18" i="4"/>
  <c r="G18" i="4"/>
  <c r="B19" i="4"/>
  <c r="G19" i="4"/>
  <c r="E6" i="4"/>
  <c r="C16" i="4"/>
  <c r="H16" i="4"/>
  <c r="C8" i="4"/>
  <c r="F8" i="4"/>
  <c r="B11" i="4"/>
  <c r="G11" i="4"/>
  <c r="F5" i="4"/>
  <c r="B13" i="4"/>
  <c r="G13" i="4"/>
  <c r="H11" i="4"/>
  <c r="E11" i="4"/>
  <c r="H3" i="4"/>
  <c r="E3" i="4"/>
  <c r="F3" i="4"/>
  <c r="E18" i="4"/>
  <c r="F12" i="4"/>
  <c r="E14" i="4"/>
  <c r="E12" i="4"/>
  <c r="C10" i="4"/>
  <c r="F11" i="4"/>
  <c r="C13" i="4"/>
  <c r="E5" i="4"/>
  <c r="E4" i="4"/>
  <c r="F6" i="4"/>
  <c r="E17" i="4"/>
  <c r="F17" i="4"/>
  <c r="I14" i="4"/>
  <c r="F14" i="4"/>
  <c r="I18" i="4"/>
  <c r="F18" i="4"/>
  <c r="F7" i="4"/>
  <c r="E7" i="4"/>
  <c r="E16" i="4"/>
  <c r="G20" i="4"/>
  <c r="F16" i="4"/>
  <c r="H8" i="4"/>
  <c r="E8" i="4"/>
  <c r="H10" i="4"/>
  <c r="E10" i="4"/>
  <c r="F10" i="4"/>
  <c r="H13" i="4"/>
  <c r="F13" i="4"/>
  <c r="E13" i="4"/>
  <c r="I20" i="4"/>
  <c r="H2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Dana Willmer</author>
  </authors>
  <commentList>
    <comment ref="G2" authorId="0" shapeId="0" xr:uid="{28EC2259-31E4-42D3-AA98-8A0680416264}">
      <text>
        <r>
          <rPr>
            <b/>
            <sz val="9"/>
            <color indexed="81"/>
            <rFont val="Tahoma"/>
            <family val="2"/>
          </rPr>
          <t>When you sell Office 365, what will you charge to migrate each mailbox, in addition to the project fees on the left, if anything?</t>
        </r>
      </text>
    </comment>
    <comment ref="K2" authorId="0" shapeId="0" xr:uid="{BB98B88A-FDC5-4CDD-A656-9103805F19A7}">
      <text>
        <r>
          <rPr>
            <b/>
            <sz val="9"/>
            <color indexed="81"/>
            <rFont val="Tahoma"/>
            <family val="2"/>
          </rPr>
          <t>What is the retail price to the customer for Office 365, per user per month?</t>
        </r>
      </text>
    </comment>
    <comment ref="G4" authorId="0" shapeId="0" xr:uid="{FBCB2523-DF4A-4EDC-A43E-389258ECDC67}">
      <text>
        <r>
          <rPr>
            <b/>
            <sz val="9"/>
            <color indexed="81"/>
            <rFont val="Tahoma"/>
            <family val="2"/>
          </rPr>
          <t>When you sell Office 365, what will it cost you to migrate each mailbox, if not already included in the Upfront Project Services Fees to the left?</t>
        </r>
      </text>
    </comment>
    <comment ref="C7" authorId="0" shapeId="0" xr:uid="{44BD54BF-85D3-4373-B0F5-2321DCF31F7B}">
      <text>
        <r>
          <rPr>
            <b/>
            <sz val="9"/>
            <color indexed="81"/>
            <rFont val="Tahoma"/>
            <family val="2"/>
          </rPr>
          <t>What will your average deal size be, in terms of overall 
users?</t>
        </r>
      </text>
    </comment>
    <comment ref="G8" authorId="0" shapeId="0" xr:uid="{6798FF52-883C-4286-93B3-5C693B1B97FC}">
      <text>
        <r>
          <rPr>
            <b/>
            <sz val="9"/>
            <color indexed="81"/>
            <rFont val="Tahoma"/>
            <family val="2"/>
          </rPr>
          <t>What is the retail price to the customer for CRM Online, per user per month?</t>
        </r>
      </text>
    </comment>
    <comment ref="K8" authorId="0" shapeId="0" xr:uid="{DF4DEDD8-3CBE-4B7F-88C4-3D820CE758E4}">
      <text>
        <r>
          <rPr>
            <b/>
            <sz val="9"/>
            <color indexed="81"/>
            <rFont val="Tahoma"/>
            <family val="2"/>
          </rPr>
          <t>From a valuation perspective, what do you consider an appropriate multiplier for recurring margin?</t>
        </r>
      </text>
    </comment>
    <comment ref="K9" authorId="0" shapeId="0" xr:uid="{4FED38CD-B002-47C4-AD24-C3F7FAB88B21}">
      <text>
        <r>
          <rPr>
            <b/>
            <sz val="9"/>
            <color indexed="81"/>
            <rFont val="Tahoma"/>
            <family val="2"/>
          </rPr>
          <t>From a valuation perspective, what do you consider an appropriate multiplier for non-recurring margin?</t>
        </r>
      </text>
    </comment>
    <comment ref="C11" authorId="0" shapeId="0" xr:uid="{0F11F092-81E4-45B8-A2AA-CB364EB794BE}">
      <text>
        <r>
          <rPr>
            <b/>
            <sz val="9"/>
            <color indexed="81"/>
            <rFont val="Tahoma"/>
            <family val="2"/>
          </rPr>
          <t>Of the above overall users, how many will also be CRM users?</t>
        </r>
      </text>
    </comment>
    <comment ref="G13" authorId="0" shapeId="0" xr:uid="{4CD81C39-B64D-4077-8C78-C1DD97F0C4BE}">
      <text>
        <r>
          <rPr>
            <b/>
            <sz val="9"/>
            <color indexed="81"/>
            <rFont val="Tahoma"/>
            <family val="2"/>
          </rPr>
          <t>How many customers do you anticipate adding in year 1?</t>
        </r>
      </text>
    </comment>
    <comment ref="H13" authorId="0" shapeId="0" xr:uid="{8011B9BF-D653-4480-B0A4-B6ECDFEDDBAD}">
      <text>
        <r>
          <rPr>
            <b/>
            <sz val="9"/>
            <color indexed="81"/>
            <rFont val="Tahoma"/>
            <family val="2"/>
          </rPr>
          <t>How many customers do you anticipate adding in year 2?</t>
        </r>
      </text>
    </comment>
    <comment ref="J13" authorId="0" shapeId="0" xr:uid="{9AE18322-5FD3-4A86-B196-BA2588B14A59}">
      <text>
        <r>
          <rPr>
            <b/>
            <sz val="9"/>
            <color indexed="81"/>
            <rFont val="Tahoma"/>
            <family val="2"/>
          </rPr>
          <t>How many customers do you anticipate adding in year 3?</t>
        </r>
      </text>
    </comment>
    <comment ref="K13" authorId="0" shapeId="0" xr:uid="{16D9B584-1033-4DBA-8C50-11C4E382FDDC}">
      <text>
        <r>
          <rPr>
            <b/>
            <sz val="9"/>
            <color indexed="81"/>
            <rFont val="Tahoma"/>
            <family val="2"/>
          </rPr>
          <t>How many customers do you anticipate adding in year 4?</t>
        </r>
      </text>
    </comment>
    <comment ref="G15" authorId="0" shapeId="0" xr:uid="{546E0047-42B1-4FFF-A21F-32AC5118B1F5}">
      <text>
        <r>
          <rPr>
            <b/>
            <sz val="9"/>
            <color indexed="81"/>
            <rFont val="Tahoma"/>
            <family val="2"/>
          </rPr>
          <t>Given your customer add assumptions, what sales and marketing costs will you have, in year 1?</t>
        </r>
      </text>
    </comment>
    <comment ref="H15" authorId="0" shapeId="0" xr:uid="{E575E13F-674D-4ABC-B75D-4246082C7D64}">
      <text>
        <r>
          <rPr>
            <b/>
            <sz val="9"/>
            <color indexed="81"/>
            <rFont val="Tahoma"/>
            <family val="2"/>
          </rPr>
          <t>Given your customer add assumptions, what sales and marketing costs will you have, in year 2?</t>
        </r>
      </text>
    </comment>
    <comment ref="J15" authorId="0" shapeId="0" xr:uid="{27C3A7AF-2865-49B9-A2D3-C4B1F38A6DA7}">
      <text>
        <r>
          <rPr>
            <b/>
            <sz val="9"/>
            <color indexed="81"/>
            <rFont val="Tahoma"/>
            <family val="2"/>
          </rPr>
          <t>Given your customer add assumptions in years 1 through 3, what sales and marketing costs will you have, in year 3?</t>
        </r>
      </text>
    </comment>
    <comment ref="K15" authorId="0" shapeId="0" xr:uid="{F4108DF4-27BC-498F-9ADE-FBE63E9CDC62}">
      <text>
        <r>
          <rPr>
            <b/>
            <sz val="9"/>
            <color indexed="81"/>
            <rFont val="Tahoma"/>
            <family val="2"/>
          </rPr>
          <t>Given your customer add assumptions in years 1 through 4, what sales and marketing costs will you have, in year 4?</t>
        </r>
      </text>
    </comment>
    <comment ref="C17" authorId="0" shapeId="0" xr:uid="{07576A21-9222-44A4-8BB5-77D47410C4CC}">
      <text>
        <r>
          <rPr>
            <b/>
            <sz val="9"/>
            <color indexed="81"/>
            <rFont val="Tahoma"/>
            <family val="2"/>
          </rPr>
          <t>For new deals, what do you expect to charge in terms of upfront implementation fees?</t>
        </r>
      </text>
    </comment>
    <comment ref="C18" authorId="0" shapeId="0" xr:uid="{EEA81E92-D553-449E-9905-D155AC8AED66}">
      <text>
        <r>
          <rPr>
            <b/>
            <sz val="9"/>
            <color indexed="81"/>
            <rFont val="Tahoma"/>
            <family val="2"/>
          </rPr>
          <t>For new deals, what do you expect to charge in terms of ongoing project fees, per year?</t>
        </r>
      </text>
    </comment>
    <comment ref="G18" authorId="0" shapeId="0" xr:uid="{42CD7D12-7AFE-447E-B680-99B4F651E571}">
      <text>
        <r>
          <rPr>
            <b/>
            <sz val="9"/>
            <color indexed="81"/>
            <rFont val="Tahoma"/>
            <family val="2"/>
          </rPr>
          <t>Given your customer add assumptions above, what incremental fixed investments will you have to make, in year 1?</t>
        </r>
      </text>
    </comment>
    <comment ref="H18" authorId="0" shapeId="0" xr:uid="{36823F53-567B-4CAC-8173-161676684340}">
      <text>
        <r>
          <rPr>
            <b/>
            <sz val="9"/>
            <color indexed="81"/>
            <rFont val="Tahoma"/>
            <family val="2"/>
          </rPr>
          <t>Given your customer add assumptions above, what incremental fixed investments will you have to make, in year 2?</t>
        </r>
      </text>
    </comment>
    <comment ref="J18" authorId="0" shapeId="0" xr:uid="{3A83B7B1-3885-4F5D-8C45-43CB35FAF7C3}">
      <text>
        <r>
          <rPr>
            <b/>
            <sz val="9"/>
            <color indexed="81"/>
            <rFont val="Tahoma"/>
            <family val="2"/>
          </rPr>
          <t>Given your customer add assumptions above, what incremental fixed investments will you have to make, in year 3?</t>
        </r>
      </text>
    </comment>
    <comment ref="K18" authorId="0" shapeId="0" xr:uid="{E8216C37-72C9-4E99-977D-A9F9913AC920}">
      <text>
        <r>
          <rPr>
            <b/>
            <sz val="9"/>
            <color indexed="81"/>
            <rFont val="Tahoma"/>
            <family val="2"/>
          </rPr>
          <t>Given your customer add assumptions above, what incremental fixed investments will you have to make, in year 4?</t>
        </r>
      </text>
    </comment>
    <comment ref="C19" authorId="0" shapeId="0" xr:uid="{759A2625-5C03-49AC-8048-6BB4B8BF03A0}">
      <text>
        <r>
          <rPr>
            <b/>
            <sz val="9"/>
            <color indexed="81"/>
            <rFont val="Tahoma"/>
            <family val="2"/>
          </rPr>
          <t>For new deals, what do you expect to sell in terms of devices, per user?</t>
        </r>
      </text>
    </comment>
    <comment ref="C20" authorId="0" shapeId="0" xr:uid="{83DD4BDE-8230-4742-9304-BAFA48202F83}">
      <text>
        <r>
          <rPr>
            <b/>
            <sz val="9"/>
            <color indexed="81"/>
            <rFont val="Tahoma"/>
            <family val="2"/>
          </rPr>
          <t>For new deals, what do you expect to drive in terms of Azure consumption, per year?</t>
        </r>
      </text>
    </comment>
    <comment ref="C21" authorId="0" shapeId="0" xr:uid="{B14FECDC-DA79-4C55-917D-EEC6E72B87F3}">
      <text>
        <r>
          <rPr>
            <b/>
            <sz val="9"/>
            <color indexed="81"/>
            <rFont val="Tahoma"/>
            <family val="2"/>
          </rPr>
          <t>For deals, what do you expect to charge for your own IP, per user per month?</t>
        </r>
      </text>
    </comment>
    <comment ref="F21" authorId="0" shapeId="0" xr:uid="{DB4C5AA1-6157-4FFB-9503-CF603CCC59B5}">
      <text>
        <r>
          <rPr>
            <b/>
            <sz val="9"/>
            <color indexed="81"/>
            <rFont val="Tahoma"/>
            <family val="2"/>
          </rPr>
          <t>What portion of your new deals will have Office 365?</t>
        </r>
      </text>
    </comment>
    <comment ref="I21" authorId="0" shapeId="0" xr:uid="{7FC5F103-B5FD-4329-BE1F-4F0D566F5922}">
      <text>
        <r>
          <rPr>
            <b/>
            <sz val="9"/>
            <color indexed="81"/>
            <rFont val="Tahoma"/>
            <family val="2"/>
          </rPr>
          <t>What portion of your new deals will have CRM Online?</t>
        </r>
      </text>
    </comment>
    <comment ref="C22" authorId="0" shapeId="0" xr:uid="{326FD019-6BD3-40D4-9954-E38F20D6F9D3}">
      <text>
        <r>
          <rPr>
            <b/>
            <sz val="9"/>
            <color indexed="81"/>
            <rFont val="Tahoma"/>
            <family val="2"/>
          </rPr>
          <t>When you provide a managed service, what will you charge, per user per month?</t>
        </r>
      </text>
    </comment>
    <comment ref="F24" authorId="0" shapeId="0" xr:uid="{3C29A804-C86F-4C3B-BC5D-9A630EB87223}">
      <text>
        <r>
          <rPr>
            <b/>
            <sz val="9"/>
            <color indexed="81"/>
            <rFont val="Tahoma"/>
            <family val="2"/>
          </rPr>
          <t>What portion of your new deals will purchase your managed service?</t>
        </r>
      </text>
    </comment>
    <comment ref="I24" authorId="0" shapeId="0" xr:uid="{A4647BB9-19D6-43E5-8877-E560315AC570}">
      <text>
        <r>
          <rPr>
            <b/>
            <sz val="9"/>
            <color indexed="81"/>
            <rFont val="Tahoma"/>
            <family val="2"/>
          </rPr>
          <t>What portion of your new deals will have your own IP?</t>
        </r>
      </text>
    </comment>
    <comment ref="C26" authorId="0" shapeId="0" xr:uid="{34E9AB78-BB06-4427-9703-C8EF14864FCF}">
      <text>
        <r>
          <rPr>
            <b/>
            <sz val="9"/>
            <color indexed="81"/>
            <rFont val="Tahoma"/>
            <family val="2"/>
          </rPr>
          <t>What is the expected ongoing margin to you from Microsoft on any Azure consumption you drive?</t>
        </r>
      </text>
    </comment>
    <comment ref="C27" authorId="0" shapeId="0" xr:uid="{CC4B1164-A8B0-4FE2-8BCB-89997DB5C56F}">
      <text>
        <r>
          <rPr>
            <b/>
            <sz val="9"/>
            <color indexed="81"/>
            <rFont val="Tahoma"/>
            <family val="2"/>
          </rPr>
          <t>What is the expected ongoing margin to you from Microsoft for Office 365, if acquired under the Open model?</t>
        </r>
      </text>
    </comment>
    <comment ref="C28" authorId="0" shapeId="0" xr:uid="{EA5A63BE-2A97-4E42-9EB8-555C49F2F14B}">
      <text>
        <r>
          <rPr>
            <b/>
            <sz val="9"/>
            <color indexed="81"/>
            <rFont val="Tahoma"/>
            <family val="2"/>
          </rPr>
          <t>What is the expected ongoing margin to you from Microsoft for Office 365, if acquired under the CSP model?</t>
        </r>
      </text>
    </comment>
    <comment ref="F28" authorId="0" shapeId="0" xr:uid="{1466D080-7AC4-4D4E-8571-9AFF174152AB}">
      <text>
        <r>
          <rPr>
            <b/>
            <sz val="9"/>
            <color indexed="81"/>
            <rFont val="Tahoma"/>
            <family val="2"/>
          </rPr>
          <t>What portion of your new deals will have the Azure usage defined in Step 1?</t>
        </r>
      </text>
    </comment>
    <comment ref="C29" authorId="0" shapeId="0" xr:uid="{10C7F3CC-619B-4FC7-B2C1-92C412624492}">
      <text>
        <r>
          <rPr>
            <b/>
            <sz val="9"/>
            <color indexed="81"/>
            <rFont val="Tahoma"/>
            <family val="2"/>
          </rPr>
          <t>What is your expected gross margin on devices?</t>
        </r>
      </text>
    </comment>
    <comment ref="C30" authorId="0" shapeId="0" xr:uid="{572865B3-CE57-40BF-8C9D-13956C884F0E}">
      <text>
        <r>
          <rPr>
            <b/>
            <sz val="9"/>
            <color indexed="81"/>
            <rFont val="Tahoma"/>
            <family val="2"/>
          </rPr>
          <t>What is your expected gross margin on project services?</t>
        </r>
      </text>
    </comment>
    <comment ref="C31" authorId="0" shapeId="0" xr:uid="{01761C3E-C15C-4098-AEE6-91F120AE6B96}">
      <text>
        <r>
          <rPr>
            <b/>
            <sz val="9"/>
            <color indexed="81"/>
            <rFont val="Tahoma"/>
            <family val="2"/>
          </rPr>
          <t>What is your expected gross margin on managed services?</t>
        </r>
      </text>
    </comment>
    <comment ref="C32" authorId="0" shapeId="0" xr:uid="{13CF7583-6BBE-402C-AE7F-D12348FC22A0}">
      <text>
        <r>
          <rPr>
            <b/>
            <sz val="9"/>
            <color indexed="81"/>
            <rFont val="Tahoma"/>
            <family val="2"/>
          </rPr>
          <t>What is your expected gross margin on any of your own IP that you sell?</t>
        </r>
      </text>
    </comment>
    <comment ref="G33" authorId="0" shapeId="0" xr:uid="{B8D9C2F5-374A-42F5-8713-1408D3311547}">
      <text>
        <r>
          <rPr>
            <b/>
            <sz val="9"/>
            <color indexed="81"/>
            <rFont val="Tahoma"/>
            <family val="2"/>
          </rPr>
          <t>What is the average fully loaded annual cost to you of a sales &amp; marketing resource?</t>
        </r>
      </text>
    </comment>
    <comment ref="C36" authorId="0" shapeId="0" xr:uid="{B5A7B4CD-3CE4-4951-B5C0-5B3F69688CDF}">
      <text>
        <r>
          <rPr>
            <b/>
            <sz val="9"/>
            <color indexed="81"/>
            <rFont val="Tahoma"/>
            <family val="2"/>
          </rPr>
          <t>What is the average fully loaded annual cost to you of a project services delivery resource?</t>
        </r>
      </text>
    </comment>
    <comment ref="C37" authorId="0" shapeId="0" xr:uid="{FDF006A7-8443-40B9-8C8A-2ADAFE6D1546}">
      <text>
        <r>
          <rPr>
            <b/>
            <sz val="9"/>
            <color indexed="81"/>
            <rFont val="Tahoma"/>
            <family val="2"/>
          </rPr>
          <t>What is the average fully loaded annual cost to you of a managed services delivery resource?</t>
        </r>
      </text>
    </comment>
    <comment ref="G90" authorId="0" shapeId="0" xr:uid="{1277FB0C-7442-4E63-BC70-62A60EDBDB2C}">
      <text>
        <r>
          <rPr>
            <b/>
            <sz val="9"/>
            <color indexed="81"/>
            <rFont val="Tahoma"/>
            <family val="2"/>
          </rPr>
          <t>Given your customer add assumptions, what incremental marketing costs will you have, in year 1?</t>
        </r>
      </text>
    </comment>
    <comment ref="I90" authorId="0" shapeId="0" xr:uid="{CA4474B5-1B28-4536-BB04-301F53EF40EE}">
      <text>
        <r>
          <rPr>
            <b/>
            <sz val="9"/>
            <color indexed="81"/>
            <rFont val="Tahoma"/>
            <family val="2"/>
          </rPr>
          <t>Given your customer add assumptions, what incremental marketing costs will you have, in year 2?</t>
        </r>
      </text>
    </comment>
    <comment ref="J90" authorId="0" shapeId="0" xr:uid="{8C3ADD3D-4113-4D13-A4A2-CB3DC0A61B8E}">
      <text>
        <r>
          <rPr>
            <b/>
            <sz val="9"/>
            <color indexed="81"/>
            <rFont val="Tahoma"/>
            <family val="2"/>
          </rPr>
          <t>Given your customer add assumptions, what incremental marketing costs will you have, in year 3?</t>
        </r>
      </text>
    </comment>
    <comment ref="K90" authorId="0" shapeId="0" xr:uid="{BE478C30-BF88-444B-8BF0-AF4CE1CA2A13}">
      <text>
        <r>
          <rPr>
            <b/>
            <sz val="9"/>
            <color indexed="81"/>
            <rFont val="Tahoma"/>
            <family val="2"/>
          </rPr>
          <t>Given your customer add assumptions, what incremental marketing costs will you have, in year 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Dana Willmer</author>
  </authors>
  <commentList>
    <comment ref="E36" authorId="0" shapeId="0" xr:uid="{B4377E03-965C-43E1-B0CD-D94F9E856B88}">
      <text>
        <r>
          <rPr>
            <b/>
            <sz val="9"/>
            <color indexed="81"/>
            <rFont val="Tahoma"/>
            <family val="2"/>
          </rPr>
          <t>This number is a calculated value, based on other data entered. It may be changed, but with caution.</t>
        </r>
      </text>
    </comment>
    <comment ref="E37" authorId="0" shapeId="0" xr:uid="{F1D71565-8DAF-46B0-8298-8CC14AF7905C}">
      <text>
        <r>
          <rPr>
            <b/>
            <sz val="9"/>
            <color indexed="81"/>
            <rFont val="Tahoma"/>
            <family val="2"/>
          </rPr>
          <t>This number is a calculated value, based on other data entered. It may be changed, but with caution.</t>
        </r>
      </text>
    </comment>
  </commentList>
</comments>
</file>

<file path=xl/sharedStrings.xml><?xml version="1.0" encoding="utf-8"?>
<sst xmlns="http://schemas.openxmlformats.org/spreadsheetml/2006/main" count="3593" uniqueCount="666">
  <si>
    <t>Julia Vergara</t>
  </si>
  <si>
    <t>Juan Carlos Hisrael</t>
  </si>
  <si>
    <t>Marco Reyes</t>
  </si>
  <si>
    <t>Israel Romero</t>
  </si>
  <si>
    <t>SEO</t>
  </si>
  <si>
    <t>Fondo Mixto-Yesid</t>
  </si>
  <si>
    <t>ESLAP Pedro Pablo</t>
  </si>
  <si>
    <t>Alberto Delgado</t>
  </si>
  <si>
    <t>Bolivar Foriberto</t>
  </si>
  <si>
    <t>Silvino Omar</t>
  </si>
  <si>
    <t>Raquira (Markplace)</t>
  </si>
  <si>
    <t>Cliente</t>
  </si>
  <si>
    <t>Servicios</t>
  </si>
  <si>
    <t>CRM</t>
  </si>
  <si>
    <t>LMS</t>
  </si>
  <si>
    <t>Si</t>
  </si>
  <si>
    <t>Market La Torre</t>
  </si>
  <si>
    <t>Sector</t>
  </si>
  <si>
    <t>Alimentos naturales</t>
  </si>
  <si>
    <t>No</t>
  </si>
  <si>
    <t>Luz Marina Norato</t>
  </si>
  <si>
    <t>Emisora San Luis C.</t>
  </si>
  <si>
    <t>Emisora Raquira</t>
  </si>
  <si>
    <t>Emisora Sotaquira</t>
  </si>
  <si>
    <t>Emisora Paipa</t>
  </si>
  <si>
    <t>Otilia Sanches</t>
  </si>
  <si>
    <t>REDES SOCIALES</t>
  </si>
  <si>
    <t>eCommerce</t>
  </si>
  <si>
    <t>PAGES</t>
  </si>
  <si>
    <t>PRODUCTS</t>
  </si>
  <si>
    <t>STREAMING</t>
  </si>
  <si>
    <t>PAGINAS</t>
  </si>
  <si>
    <t>PRODUCTOS</t>
  </si>
  <si>
    <t>INICIAL</t>
  </si>
  <si>
    <t>PLESK</t>
  </si>
  <si>
    <t>O365</t>
  </si>
  <si>
    <t>DEV SUPPORT</t>
  </si>
  <si>
    <t>INICIO</t>
  </si>
  <si>
    <t>PAGO MENSUAL</t>
  </si>
  <si>
    <t>SSL</t>
  </si>
  <si>
    <t>PLANTILLA</t>
  </si>
  <si>
    <t>HOSTING</t>
  </si>
  <si>
    <t>SITIOS</t>
  </si>
  <si>
    <t>DOMINIO</t>
  </si>
  <si>
    <t>UN SOLO PAGO</t>
  </si>
  <si>
    <t>PAGO ANUAL</t>
  </si>
  <si>
    <t>MÁRGENES</t>
  </si>
  <si>
    <t>ANUAL</t>
  </si>
  <si>
    <t>MENSUAL</t>
  </si>
  <si>
    <t>ACTIVE DIRECTORY</t>
  </si>
  <si>
    <t>E-COMMERCE SETUP</t>
  </si>
  <si>
    <t>LMS SETUP</t>
  </si>
  <si>
    <t>CRM SETUP</t>
  </si>
  <si>
    <t>SEO SETUP</t>
  </si>
  <si>
    <t>SOCIAL SETUP</t>
  </si>
  <si>
    <t>DNS</t>
  </si>
  <si>
    <t>CONSOLIDADO INICIAL</t>
  </si>
  <si>
    <t>CMS SETUP</t>
  </si>
  <si>
    <t>ECOMMERCE SETUP</t>
  </si>
  <si>
    <t>CONSOLIDADO ANUAL</t>
  </si>
  <si>
    <t>CONSOLIDADO MENSUAL</t>
  </si>
  <si>
    <t>PAGO INICIAL</t>
  </si>
  <si>
    <t>DESGLOSE DE PRECIOS</t>
  </si>
  <si>
    <t>PARTNER MARGIN</t>
  </si>
  <si>
    <t>EMAIL</t>
  </si>
  <si>
    <t>CONSOLIDADOS ANUALES (UN PAGO ANUAL)</t>
  </si>
  <si>
    <t>PAGOS MES A MES</t>
  </si>
  <si>
    <t>PRIMER AÑO</t>
  </si>
  <si>
    <t>DESPUÉS DE PRIMER AÑO</t>
  </si>
  <si>
    <t>THEME</t>
  </si>
  <si>
    <t>SUPPORT</t>
  </si>
  <si>
    <t>HOSTING BASE PRICE</t>
  </si>
  <si>
    <t>CRM + FACTURACIÓN</t>
  </si>
  <si>
    <t>OFFICE 365 PER USER</t>
  </si>
  <si>
    <t>THEME FEE</t>
  </si>
  <si>
    <t xml:space="preserve">STREAMING </t>
  </si>
  <si>
    <t xml:space="preserve">LMS SETUP </t>
  </si>
  <si>
    <t xml:space="preserve">CMS SETUP </t>
  </si>
  <si>
    <t xml:space="preserve">SOCIAL SETUP </t>
  </si>
  <si>
    <t>EMAIL ACCOUNT</t>
  </si>
  <si>
    <t>DOMAIN PRICE</t>
  </si>
  <si>
    <t>BOT SETUP</t>
  </si>
  <si>
    <t>MAILCHIMP SETUP</t>
  </si>
  <si>
    <t>BRANDING</t>
  </si>
  <si>
    <t>PAGE CREATION</t>
  </si>
  <si>
    <t>PRODUCT CRUD</t>
  </si>
  <si>
    <t>TASA DE CAMBIO</t>
  </si>
  <si>
    <t xml:space="preserve">SUPPORT </t>
  </si>
  <si>
    <t>ABS</t>
  </si>
  <si>
    <t>ASP.NET CORE MVC</t>
  </si>
  <si>
    <t>WP SPOT PRICE</t>
  </si>
  <si>
    <t>ASP.NET APP SPOT</t>
  </si>
  <si>
    <t>XAMARIN UNIT</t>
  </si>
  <si>
    <t>Token</t>
  </si>
  <si>
    <t>Wallet Transaction</t>
  </si>
  <si>
    <t>API Call</t>
  </si>
  <si>
    <t>Shareholder</t>
  </si>
  <si>
    <t>Warehouse</t>
  </si>
  <si>
    <t>Flow Execution</t>
  </si>
  <si>
    <t>Quote</t>
  </si>
  <si>
    <t>Marketing Campaign</t>
  </si>
  <si>
    <t>Project</t>
  </si>
  <si>
    <t>Quality Workflow</t>
  </si>
  <si>
    <t>Quality Check</t>
  </si>
  <si>
    <t>Security Role</t>
  </si>
  <si>
    <t>Log Record</t>
  </si>
  <si>
    <t>Domain</t>
  </si>
  <si>
    <t>Policy</t>
  </si>
  <si>
    <t>Purchase Order</t>
  </si>
  <si>
    <t>Sales Order</t>
  </si>
  <si>
    <t>Point Of Sale</t>
  </si>
  <si>
    <t>Sales Flow</t>
  </si>
  <si>
    <t>Subscription</t>
  </si>
  <si>
    <t>Curriculum</t>
  </si>
  <si>
    <t>Knowledge Article</t>
  </si>
  <si>
    <t>Group</t>
  </si>
  <si>
    <t>Team</t>
  </si>
  <si>
    <t>Service Level</t>
  </si>
  <si>
    <t>Support Ticket</t>
  </si>
  <si>
    <t>Content Portal</t>
  </si>
  <si>
    <t>File (Per GB)</t>
  </si>
  <si>
    <t>Course</t>
  </si>
  <si>
    <t>Deal Unit</t>
  </si>
  <si>
    <t>Service</t>
  </si>
  <si>
    <t>Payment</t>
  </si>
  <si>
    <t>Payroll</t>
  </si>
  <si>
    <t>Employee</t>
  </si>
  <si>
    <t>Bot</t>
  </si>
  <si>
    <t>Survey</t>
  </si>
  <si>
    <t>Account</t>
  </si>
  <si>
    <t>Job Offer</t>
  </si>
  <si>
    <t>Asset</t>
  </si>
  <si>
    <t>Invoice</t>
  </si>
  <si>
    <t>Product</t>
  </si>
  <si>
    <t>Contact</t>
  </si>
  <si>
    <t>Enrollment</t>
  </si>
  <si>
    <t>Tenant</t>
  </si>
  <si>
    <t>COP</t>
  </si>
  <si>
    <t>USD</t>
  </si>
  <si>
    <t>Cantidad</t>
  </si>
  <si>
    <t>Free Units</t>
  </si>
  <si>
    <t>PPU</t>
  </si>
  <si>
    <t>Record</t>
  </si>
  <si>
    <t>TRM</t>
  </si>
  <si>
    <t>Sí</t>
  </si>
  <si>
    <t>MS SQL</t>
  </si>
  <si>
    <t>Windows 10</t>
  </si>
  <si>
    <t>Azure</t>
  </si>
  <si>
    <t>CMS</t>
  </si>
  <si>
    <t>STATIONARY</t>
  </si>
  <si>
    <t>LOGO</t>
  </si>
  <si>
    <t>MS STORE</t>
  </si>
  <si>
    <t>PLAY STORE</t>
  </si>
  <si>
    <t>APP STORE</t>
  </si>
  <si>
    <t>MICROSITES</t>
  </si>
  <si>
    <t>SPECS</t>
  </si>
  <si>
    <t xml:space="preserve">MVVMs </t>
  </si>
  <si>
    <t>API SETS</t>
  </si>
  <si>
    <t>VIEWS</t>
  </si>
  <si>
    <t>CONTROLLERS</t>
  </si>
  <si>
    <t>MODELS</t>
  </si>
  <si>
    <t>MVC WEB APPS</t>
  </si>
  <si>
    <t>SOCIAL NETWORKS</t>
  </si>
  <si>
    <t>PORTALS</t>
  </si>
  <si>
    <t>SUSCRIPTIONS</t>
  </si>
  <si>
    <t>DEALS</t>
  </si>
  <si>
    <t>COURSES</t>
  </si>
  <si>
    <t>Column1</t>
  </si>
  <si>
    <t>Column2</t>
  </si>
  <si>
    <t>Column3</t>
  </si>
  <si>
    <t>BOTS</t>
  </si>
  <si>
    <t>INVOICES</t>
  </si>
  <si>
    <t>CONTACTS</t>
  </si>
  <si>
    <t>TENANTS</t>
  </si>
  <si>
    <t>ENROLLMENTS</t>
  </si>
  <si>
    <t>XAMARIN</t>
  </si>
  <si>
    <t>UWP</t>
  </si>
  <si>
    <t>CORE API</t>
  </si>
  <si>
    <t>CORE MVC</t>
  </si>
  <si>
    <t>DATABASE</t>
  </si>
  <si>
    <t>OPERATING SYSTEM</t>
  </si>
  <si>
    <t>CLOUD PROVIDER</t>
  </si>
  <si>
    <t>DOMAIN</t>
  </si>
  <si>
    <t>VENDOR STORES</t>
  </si>
  <si>
    <t>DEVOPS AS A SERVICE</t>
  </si>
  <si>
    <t>THIRD PARTY SOLUTIONS</t>
  </si>
  <si>
    <t>ALLIANCE BUSINESS SOLUTIONS</t>
  </si>
  <si>
    <t>INFRAESTRUCTURE</t>
  </si>
  <si>
    <t>CUSTOMER</t>
  </si>
  <si>
    <t>Angular</t>
  </si>
  <si>
    <t>Python</t>
  </si>
  <si>
    <t>Cross-Platform</t>
  </si>
  <si>
    <t>React</t>
  </si>
  <si>
    <t>TS</t>
  </si>
  <si>
    <t>iOS</t>
  </si>
  <si>
    <t>Oracle Cloud</t>
  </si>
  <si>
    <t>LEMP</t>
  </si>
  <si>
    <t>Mongo DB</t>
  </si>
  <si>
    <t>JS</t>
  </si>
  <si>
    <t>Steam</t>
  </si>
  <si>
    <t>Android</t>
  </si>
  <si>
    <t>GCP</t>
  </si>
  <si>
    <t>LAMP</t>
  </si>
  <si>
    <t>Dynamo DB</t>
  </si>
  <si>
    <t>Sensei</t>
  </si>
  <si>
    <t>DNN</t>
  </si>
  <si>
    <t>Microsoft Dynamics</t>
  </si>
  <si>
    <t>Moodle</t>
  </si>
  <si>
    <t>C++</t>
  </si>
  <si>
    <t>App Store</t>
  </si>
  <si>
    <t>Windows</t>
  </si>
  <si>
    <t>IBM Cloud</t>
  </si>
  <si>
    <t>Xamarin</t>
  </si>
  <si>
    <t>Oracle SQL</t>
  </si>
  <si>
    <t>WooCommerce</t>
  </si>
  <si>
    <t>Joomla</t>
  </si>
  <si>
    <t>Hubspot</t>
  </si>
  <si>
    <t>WordPress</t>
  </si>
  <si>
    <t>C#</t>
  </si>
  <si>
    <t>Microsoft Store</t>
  </si>
  <si>
    <t>Linux</t>
  </si>
  <si>
    <t>AWS</t>
  </si>
  <si>
    <t>ASP.NET Core</t>
  </si>
  <si>
    <t>Custom</t>
  </si>
  <si>
    <t>Open edX</t>
  </si>
  <si>
    <t>Alliance Business Solutions</t>
  </si>
  <si>
    <t>C</t>
  </si>
  <si>
    <t>Google Play</t>
  </si>
  <si>
    <t>ASP.NET</t>
  </si>
  <si>
    <t>MySQL</t>
  </si>
  <si>
    <t>CRM/ERP</t>
  </si>
  <si>
    <t>Open Source Software</t>
  </si>
  <si>
    <t>Scripting Language</t>
  </si>
  <si>
    <t>Stores</t>
  </si>
  <si>
    <t>Platform</t>
  </si>
  <si>
    <t>Cloud Provider</t>
  </si>
  <si>
    <t>Framework</t>
  </si>
  <si>
    <t>Databases</t>
  </si>
  <si>
    <t>Operating Systems</t>
  </si>
  <si>
    <t>Booleans</t>
  </si>
  <si>
    <t xml:space="preserve">Cross Platform </t>
  </si>
  <si>
    <t>Office 365</t>
  </si>
  <si>
    <t>Virtualization</t>
  </si>
  <si>
    <t>Data Center Transformation</t>
  </si>
  <si>
    <t>Storage, Backup, &amp; Recovery</t>
  </si>
  <si>
    <t>Power BI</t>
  </si>
  <si>
    <t>Identity/Access Management (EMS)</t>
  </si>
  <si>
    <t>Azure Remote App</t>
  </si>
  <si>
    <t>Collect Data &amp; Monitor Assets (IoT)</t>
  </si>
  <si>
    <t>Big Data &amp; Predictive Analytics</t>
  </si>
  <si>
    <t>Enterprise Web &amp; Mobile Apps</t>
  </si>
  <si>
    <t>Website Hosting</t>
  </si>
  <si>
    <t>Hosting</t>
  </si>
  <si>
    <t>EDU</t>
  </si>
  <si>
    <t>Windows &amp; Devices</t>
  </si>
  <si>
    <t>Cloud Voice Deployment &amp; Management (SMB)</t>
  </si>
  <si>
    <t>Cloud Voice Deployment &amp; Management (CA)</t>
  </si>
  <si>
    <t>Cloud Voice Deployment &amp; Management (Ent)</t>
  </si>
  <si>
    <t>CRM Online- Sales Automation</t>
  </si>
  <si>
    <t>CRM Online- Services Automation</t>
  </si>
  <si>
    <t>Dynamics AX</t>
  </si>
  <si>
    <t>Potential Project Services</t>
  </si>
  <si>
    <t>$5,000 - $15,000</t>
  </si>
  <si>
    <t>$2,500 - $25,000</t>
  </si>
  <si>
    <t>$2,500 - $10,000</t>
  </si>
  <si>
    <t>$2,500 - $15,000</t>
  </si>
  <si>
    <t>$2,500 - $7,500</t>
  </si>
  <si>
    <t>$10,000 - $75,000</t>
  </si>
  <si>
    <t>$25,000 - $100,000</t>
  </si>
  <si>
    <t>$10,000 - $25,000</t>
  </si>
  <si>
    <t>$25,000 - $75,000</t>
  </si>
  <si>
    <t>$75,000 - $200,000</t>
  </si>
  <si>
    <t>$200,000-$1.5M</t>
  </si>
  <si>
    <t>Average Total Project Services Revenue Range</t>
  </si>
  <si>
    <t>Cloud Readiness Assessment</t>
  </si>
  <si>
    <t>Solution Analysis, Scope, &amp; Design</t>
  </si>
  <si>
    <t>Exchange &amp; Mailbox Migration</t>
  </si>
  <si>
    <t>Simple File Server Migration</t>
  </si>
  <si>
    <t>Custom Application Development</t>
  </si>
  <si>
    <t>Systems Integration</t>
  </si>
  <si>
    <t>Data Architecture Design</t>
  </si>
  <si>
    <t>Data Center Migration</t>
  </si>
  <si>
    <t>Data Warehousing Deployment</t>
  </si>
  <si>
    <t>Data Cube Construction</t>
  </si>
  <si>
    <t>Remediation</t>
  </si>
  <si>
    <t>Backup &amp; Storage Deployment</t>
  </si>
  <si>
    <t>Disaster Recovery Deployment</t>
  </si>
  <si>
    <t>Workflow Creation in SharePoint</t>
  </si>
  <si>
    <t>Database Infrastructure Development</t>
  </si>
  <si>
    <t>Proof of Concept</t>
  </si>
  <si>
    <t>User Experience Consulting</t>
  </si>
  <si>
    <t>Virtualization Migration &amp; Deployment</t>
  </si>
  <si>
    <t>Desktop Virtualization</t>
  </si>
  <si>
    <t>Yammer</t>
  </si>
  <si>
    <t>Training</t>
  </si>
  <si>
    <t>Solution Configuration/Customization</t>
  </si>
  <si>
    <t>Solution Support &amp; Training</t>
  </si>
  <si>
    <t>Surface Hub Device</t>
  </si>
  <si>
    <t xml:space="preserve">Cloud Migration Planning </t>
  </si>
  <si>
    <t>Deployment Services</t>
  </si>
  <si>
    <t>Health Checks</t>
  </si>
  <si>
    <t>App Virtualization</t>
  </si>
  <si>
    <t>Communications Envision Workshop</t>
  </si>
  <si>
    <t>Network readiness assessment</t>
  </si>
  <si>
    <t>Bandwidth Planning</t>
  </si>
  <si>
    <t>Business Use Case Workshop</t>
  </si>
  <si>
    <t>Communications Architecture Design</t>
  </si>
  <si>
    <t>Adoption Services</t>
  </si>
  <si>
    <t>User Enablement</t>
  </si>
  <si>
    <t>Office Client Deployment</t>
  </si>
  <si>
    <t>Device Procurement and Deployment</t>
  </si>
  <si>
    <t>Deployment Validation</t>
  </si>
  <si>
    <t>Network Remediation</t>
  </si>
  <si>
    <t>Voice Planning - Dial plans, number porting</t>
  </si>
  <si>
    <t>On Premise PSTN Connectivity planning</t>
  </si>
  <si>
    <t>Cloud Connector Edition Planning and Deployment</t>
  </si>
  <si>
    <t>Business Process Transformation</t>
  </si>
  <si>
    <t>Potential Managed Services</t>
  </si>
  <si>
    <t>$2,500 - $5,000</t>
  </si>
  <si>
    <t>$20,000 - $50,000</t>
  </si>
  <si>
    <t>$15,000 - $50,000</t>
  </si>
  <si>
    <t>$45,000 - $75,000</t>
  </si>
  <si>
    <t>$75,000 - $150,000</t>
  </si>
  <si>
    <t>$2,000 - $5,000</t>
  </si>
  <si>
    <t>Average Total Managed Services Revenue Range</t>
  </si>
  <si>
    <t>Proactive Backups &amp; Anti-Virus Monitoring</t>
  </si>
  <si>
    <t>Update &amp; Patch Management</t>
  </si>
  <si>
    <t>Reactive Help Desk Support (Office, Lync, Intune, CRM Online)</t>
  </si>
  <si>
    <t>User Rights &amp; Account Management</t>
  </si>
  <si>
    <t>Domain Management</t>
  </si>
  <si>
    <t>Single Sign-On Management</t>
  </si>
  <si>
    <t>New Accounts Added &amp; Removed</t>
  </si>
  <si>
    <t>Managed Access to Email Groups</t>
  </si>
  <si>
    <t>Performance and Application Troubleshooting</t>
  </si>
  <si>
    <t>Desktop &amp; Device Management &amp; Support</t>
  </si>
  <si>
    <t>Reports &amp; View Adjustments</t>
  </si>
  <si>
    <t>Hybrid Environment Support (Basic Infrastructure)</t>
  </si>
  <si>
    <t>Software Asset Management (licensing management &amp; optimization)</t>
  </si>
  <si>
    <t>Security Management &amp; Identity Protection</t>
  </si>
  <si>
    <t>Office Client Connectivity</t>
  </si>
  <si>
    <t>Mobile Device Connectivity &amp; Management</t>
  </si>
  <si>
    <t>Microsoft support (interface between MSFT &amp; customer)</t>
  </si>
  <si>
    <t>Web defense (restricting url’s, phishing malware, spam)</t>
  </si>
  <si>
    <t>VoIP Maintenance</t>
  </si>
  <si>
    <t>Regulatory Compliance via O365 Infrastructure</t>
  </si>
  <si>
    <t>Critical Response Support</t>
  </si>
  <si>
    <t>Virtual Machine Management &amp; Upgrading</t>
  </si>
  <si>
    <t>Application Lifecycle Management &amp; Support (design, development, testing, production, errors corrections, updates, new versions)</t>
  </si>
  <si>
    <t>PowerShell Script Automation</t>
  </si>
  <si>
    <t>Data Center Performance Monitoring &amp; Optimization</t>
  </si>
  <si>
    <t>Virtual Database Administration</t>
  </si>
  <si>
    <t>Workload Performance Monitoring</t>
  </si>
  <si>
    <t>Network Monitoring (including disk size &amp; comms monitoring)</t>
  </si>
  <si>
    <t>Azure Consumption Monitoring &amp; Optimization</t>
  </si>
  <si>
    <t>Disaster Recovery Monitoring &amp; Testing</t>
  </si>
  <si>
    <t>Hosted Line Of Business Applications</t>
  </si>
  <si>
    <t>Virtualization Support &amp; Efficiency Optimization</t>
  </si>
  <si>
    <t>3rd. Party Application Management</t>
  </si>
  <si>
    <t>Active Directory Federation &amp; Management</t>
  </si>
  <si>
    <t>Application Support/Help Desk</t>
  </si>
  <si>
    <t>Social  Listening and Sentiment Analysis</t>
  </si>
  <si>
    <t>Support Services</t>
  </si>
  <si>
    <t>Online Training and Self Paced learning</t>
  </si>
  <si>
    <t>Reporting and Analytics</t>
  </si>
  <si>
    <t>Web-Based Management Tool Consolidation</t>
  </si>
  <si>
    <t>Performance Monitoring and Reporting</t>
  </si>
  <si>
    <t>Troubleshooting</t>
  </si>
  <si>
    <t>Configuration Management</t>
  </si>
  <si>
    <t>Reports and Dashboard Maintenance</t>
  </si>
  <si>
    <t>Anti-Virus Monitoring</t>
  </si>
  <si>
    <t>Help Desk Support</t>
  </si>
  <si>
    <t>Identity as a Service</t>
  </si>
  <si>
    <t>Potential Intellectual Property</t>
  </si>
  <si>
    <t>$75,000-$200,000</t>
  </si>
  <si>
    <t>Average Total Intellectual Property Revenue Range</t>
  </si>
  <si>
    <t>Turnkey BI Portals</t>
  </si>
  <si>
    <t>Automated Consumption Monitoring &amp; Reporting</t>
  </si>
  <si>
    <t>Customer Self-Serve Portals</t>
  </si>
  <si>
    <t>Automated Data Migration &amp; Integration</t>
  </si>
  <si>
    <t>Automated Load Balancing</t>
  </si>
  <si>
    <t>Automated Monitoring, Alerting, &amp; Logging</t>
  </si>
  <si>
    <t>SharePoint-Based Vertical Workflows</t>
  </si>
  <si>
    <t>Middleware for Hybrid Synchronization</t>
  </si>
  <si>
    <t>Vertical Solution Subscriptions</t>
  </si>
  <si>
    <t>e-Commerce functionality</t>
  </si>
  <si>
    <t>Industry-specific Mobile Apps</t>
  </si>
  <si>
    <t>Industry-specific Workflows</t>
  </si>
  <si>
    <t>Function-specific Workflows (e.g. HR, Procurement)</t>
  </si>
  <si>
    <t>Automated Backups &amp; Disaster Recovery</t>
  </si>
  <si>
    <t>Automated O365 Telemetry (Availability &amp; Performance)</t>
  </si>
  <si>
    <t>Automated Disaster Recovery Testing</t>
  </si>
  <si>
    <t>Office Connectivity &amp; Other Plug-Ins &amp; Add-ons</t>
  </si>
  <si>
    <t>External Portals for End Customer Information</t>
  </si>
  <si>
    <t>Pre-Configured Dashboards</t>
  </si>
  <si>
    <t>Online Training &amp; Self-paced Learning</t>
  </si>
  <si>
    <t>Vertical specific functionality</t>
  </si>
  <si>
    <t>Mobility Solutions</t>
  </si>
  <si>
    <t>Model Variable</t>
  </si>
  <si>
    <t>Variable Definition</t>
  </si>
  <si>
    <t>Typical Range</t>
  </si>
  <si>
    <t>Average Deal Size (Overall Users)</t>
  </si>
  <si>
    <t>The average size of each new deal, in terms of overall users.</t>
  </si>
  <si>
    <t>Will vary widely depending on the customer segment targeted. Could be anywhere from as few as 10 users or less, to several thousand.</t>
  </si>
  <si>
    <t>Average Deal Size (CRM Online Users)</t>
  </si>
  <si>
    <t>The average size of each new deal, in terms of CRM online users.</t>
  </si>
  <si>
    <t>Will vary widely depending on the customer segment targeted. Could be anywhere from as few as 10 users or less, to several thousand. However, there will almost always be fewer CRM users than overall users.</t>
  </si>
  <si>
    <t>Upfront Project Services Fees</t>
  </si>
  <si>
    <t>The average amount you expect to charge the customer in upfront implementation fees for every new deal you do.</t>
  </si>
  <si>
    <t>Will vary widely depending on local market circumstances, as well as size, scope, and complexity of implementation. Simple migrations to O365 can be as low as $5k, while complex migrations to Azure can be as high as $500k.</t>
  </si>
  <si>
    <t>Ongoing Project Services Fees</t>
  </si>
  <si>
    <r>
      <t>The average amount you expect to charge the customer every year for any ongoing project work (</t>
    </r>
    <r>
      <rPr>
        <u/>
        <sz val="10"/>
        <color theme="1"/>
        <rFont val="Segoe UI"/>
        <family val="2"/>
      </rPr>
      <t>excluding</t>
    </r>
    <r>
      <rPr>
        <sz val="10"/>
        <color theme="1"/>
        <rFont val="Segoe UI"/>
        <family val="2"/>
      </rPr>
      <t xml:space="preserve"> managed services).</t>
    </r>
  </si>
  <si>
    <r>
      <t xml:space="preserve">Will vary widely depending on the nature of the initial project, and whether a phased approach is taken. Research has shown that anywhere from 10% to 100% of initial project fees may be charged on an ongoing basis. Note that this is </t>
    </r>
    <r>
      <rPr>
        <u/>
        <sz val="10"/>
        <color theme="1"/>
        <rFont val="Segoe UI"/>
        <family val="2"/>
      </rPr>
      <t>not</t>
    </r>
    <r>
      <rPr>
        <sz val="10"/>
        <color theme="1"/>
        <rFont val="Segoe UI"/>
        <family val="2"/>
      </rPr>
      <t xml:space="preserve"> the same as managed services fees, which are contracted rather than project-based.</t>
    </r>
  </si>
  <si>
    <t>Average Device Sale</t>
  </si>
  <si>
    <t>The average amount you expect to sell in terms of devices for every new user added.</t>
  </si>
  <si>
    <t>Will vary widely depending on your overall business focus, and whether you have a managed service to support devices, or have outsourced such a service. However, this is usually in the $2k - $10k range, if devices are sold at all.</t>
  </si>
  <si>
    <t>Azure Consumption (per year)</t>
  </si>
  <si>
    <t>The average amount you expect to expect to drive in terms of Azure consumption, per year, for every new deal you do.</t>
  </si>
  <si>
    <t>Will vary widely depending on the size of the customer and what is being supported on Azure. Could be anywhere from a few thousand dollars per year (or less), to several hundred thousand.</t>
  </si>
  <si>
    <t>Own IP License Fee</t>
  </si>
  <si>
    <t>The average amount you expect to charge the customer (per user per month) for any of your own IP that you attach, bundle, or embed with O365 or CRM online.</t>
  </si>
  <si>
    <t>Will vary widely depending on the nature of the IP you develop, the market you operate in, and the IP’s utility to the customer. Could be as low as a few dollars a month, to several hundred.</t>
  </si>
  <si>
    <t>Managed Services Fees</t>
  </si>
  <si>
    <t>The average amount you expect to charge the customer for any managed services you provide.</t>
  </si>
  <si>
    <t>Will vary widely depending on the market you operate in, and the composition of your managed service offering. Could be as low as $10-$15 per user per month, to several thousand dollars per customer per year.</t>
  </si>
  <si>
    <t>Azure Margin &amp; Incentives</t>
  </si>
  <si>
    <t>The expected margin to you from any Azure consumption you drive.</t>
  </si>
  <si>
    <t>Typically 10% - 20%</t>
  </si>
  <si>
    <t>Office 365 Margin &amp; Incentives</t>
  </si>
  <si>
    <t>The expected margin to you from any Office 365 utilization you drive.</t>
  </si>
  <si>
    <t>CRM Online Margin &amp; Incentives</t>
  </si>
  <si>
    <t>The expected margin to you from any CRM online utilization you drive.</t>
  </si>
  <si>
    <t>Gross Margin (Devices)</t>
  </si>
  <si>
    <t>The expected gross margin you expect to earn on any devices you sell.</t>
  </si>
  <si>
    <t>Will vary depending on mix of devices sold, and what is negotiated with the supplier. Typically ranges anywhere from 5% to 15%.</t>
  </si>
  <si>
    <t>Gross Margin (Project Services)</t>
  </si>
  <si>
    <t>The expected gross margin you will achieve any project services you deliver to the customer (this should be based on your historical project services gross margin, unless you anticipate it to change).</t>
  </si>
  <si>
    <t>Will vary depending on local market circumstances, and management effectiveness in managing utilization. Typically ranges anywhere from 10% to 40%.</t>
  </si>
  <si>
    <t>Gross Margin (Managed Services)</t>
  </si>
  <si>
    <t>The expected gross margin you will achieve any managed services you deliver to the customer (this should be based on your historical managed services gross margin, unless you anticipate it to change, and will often be different from your project services gross margin).</t>
  </si>
  <si>
    <t>Will vary depending on local market circumstances, and management effectiveness in managing utilization. Typically ranges anywhere from 10% to 50%.</t>
  </si>
  <si>
    <t>Anticipated IP Margin</t>
  </si>
  <si>
    <t>The expected gross margin you will achieve any of your own IP that you deliver to the customer (this should be based on your historical IP gross margin, if available).</t>
  </si>
  <si>
    <t>Will vary depending on the development leverage gained from working with customers who fund the initial development, but can be as high as 70% to 90% in some cases.</t>
  </si>
  <si>
    <t>Project Services Resource Cost</t>
  </si>
  <si>
    <t>The average fully loaded annual cost to you of a project services delivery resource (salary, benefits, and bonuses).</t>
  </si>
  <si>
    <t>Will vary widely depending on the local economy, labor market circumstances, skillset needed, and degree of outsourcing. Could be anywhere from $20k to $150k per year.</t>
  </si>
  <si>
    <t>Managed Services Resource Cost</t>
  </si>
  <si>
    <t>The average fully loaded annual cost to you of a managed services delivery resource (salary, benefits, and bonuses).</t>
  </si>
  <si>
    <t>Will vary widely depending on the local economy, labor market circumstances, skillset needed, and degree of outsourcing. Typically, however, these resources are less costly than project services resources.</t>
  </si>
  <si>
    <t>Mailbox Migration Fees</t>
  </si>
  <si>
    <t>The amount will you charge the customer to migrate mailboxes, in addition to the upfront project fees mentioned above, if anything.</t>
  </si>
  <si>
    <t xml:space="preserve">Will vary widely depending on the local economy, and the degree of automation used. Could be as little as nothing at all if embedded in project fees, to as much as $100 per mailbox migrated. </t>
  </si>
  <si>
    <t>Mailbox Migration Costs</t>
  </si>
  <si>
    <t>The amount it will cost you to migrate mailboxes, in addition to the upfront project fees mentioned above, if not already reflected in the project services gross margin above.</t>
  </si>
  <si>
    <r>
      <t>Will vary widely depending on the cost of labor in the local economy, and the degree of automation used. Could be anywhere from nothing at all if embedded in project services gross margin, to $20-$40 per mailbox if 3</t>
    </r>
    <r>
      <rPr>
        <vertAlign val="superscript"/>
        <sz val="10"/>
        <color theme="1"/>
        <rFont val="Segoe UI"/>
        <family val="2"/>
      </rPr>
      <t>rd</t>
    </r>
    <r>
      <rPr>
        <sz val="10"/>
        <color theme="1"/>
        <rFont val="Segoe UI"/>
        <family val="2"/>
      </rPr>
      <t>. party automated tools are used.</t>
    </r>
  </si>
  <si>
    <t>CRM Online Retail Price to Customer</t>
  </si>
  <si>
    <t>The retail price to the customer of CRM online in your local market, per user per month.</t>
  </si>
  <si>
    <t>Will vary depending on local market pricing from Microsoft. Please refer to local Microsoft pricelist.</t>
  </si>
  <si>
    <t>O365 Retail Price to Customer</t>
  </si>
  <si>
    <t>The retail price to the customer of O365, in your local market, per user per month.</t>
  </si>
  <si>
    <t>Will vary depending on local market pricing from Microsoft, and the sku used. Please refer to local Microsoft pricelist.</t>
  </si>
  <si>
    <t>Recurring Margin Multiplier</t>
  </si>
  <si>
    <t>From a valuation perspective, the amount a potential buyer would consider an appropriate multiplier for recurring margin in your local market (based on research, 5 is a conservative assumption, but change this assumption if you feel it is not representative of buyers in your local market).</t>
  </si>
  <si>
    <t>Typically 4-7</t>
  </si>
  <si>
    <t>Non-Recurring Margin Multiplier</t>
  </si>
  <si>
    <t>From a valuation perspective, the amount a potential buyer would consider an appropriate multiplier for non-recurring margin in your local market (based on research, 1.5 is a conservative assumption, but change this assumption if you feel it is not representative of buyers in your local market).</t>
  </si>
  <si>
    <t>Typically 1-3</t>
  </si>
  <si>
    <t>Customer Adds</t>
  </si>
  <si>
    <t>The amount of new customers you will add in each of years 1 through 4 (note that these are additive, not cumulative)</t>
  </si>
  <si>
    <t>Will vary depending on how aggressive a Partner is in pursuing in pursuing the Cloud opportunity, and the customer segment targeted. Could be anywhere from 5-10 per year, to several hundred.</t>
  </si>
  <si>
    <t>Customer Acquisition &amp; Retention Costs</t>
  </si>
  <si>
    <t>Given your customer add assumptions for each year, the amount you will spend on sales and marketing costs in each of years 1 through 4.</t>
  </si>
  <si>
    <t>Will vary widely depending on market segment targeted, and pre-existing sales and marketing capabilities. As a rule of thumb and best practice, however, a Partner should conservatively assume a customer acquisition cost of 20%-25% of first year’s revenue.</t>
  </si>
  <si>
    <t>Other Fixed Investments</t>
  </si>
  <si>
    <t>Given your Cloud offering and existing resource pool, the amount you will need to invest in training, R&amp;D, demand generation and other infrastructure in each of years 1 through 4.</t>
  </si>
  <si>
    <t>Will vary widely depending on whether a Partner “re-skills” an existing resource pool versus net new hiring, whether IP is developed and bundled into the Cloud offering, and what incremental marketing and sales infrastructure investments are needed to achieve the desired customer adds.</t>
  </si>
  <si>
    <t>Office 365 Attach Rate</t>
  </si>
  <si>
    <t>The percentage of new customers and users added that you expect to subscribe to Office 365.</t>
  </si>
  <si>
    <t>Will vary widely depending on the composition of the managed service, the customer segment targeted, and the degree to which it is “bundled” into the Cloud offering. Could be literally anywhere from 0%-90% or higher.</t>
  </si>
  <si>
    <t>CRM Online Attach Rate</t>
  </si>
  <si>
    <t>The percentage of new customers and users added that you expect to subscribe to CRM Online.</t>
  </si>
  <si>
    <t>Managed Services Attach Rate</t>
  </si>
  <si>
    <t>The percentage of new customers and users added that you expect to subscribe to your managed service offering, mentioned above.</t>
  </si>
  <si>
    <t>IP Attach Rate</t>
  </si>
  <si>
    <t>The percentage of new customers and users added that you expect to license your own IP, mentioned above.</t>
  </si>
  <si>
    <t>Will vary widely depending on the nature and utility of the IP, and the degree to which it is “bundled” into the Cloud offering. Could be literally anywhere from 0%-90% or higher.</t>
  </si>
  <si>
    <t>Azure Attach Rate</t>
  </si>
  <si>
    <t>The percentage of new customers and users added that you expect to drive Azure consumption, mentioned above.</t>
  </si>
  <si>
    <t>Will vary widely depending on the customer segment targeted, and the nature of the Cloud offering. Could be literally anywhere from 0%-90% or higher.</t>
  </si>
  <si>
    <t>Customer Acquisition Resource Cost</t>
  </si>
  <si>
    <t>The average fully loaded annual cost to you for sales and marketing resources that result in customer acquisition (salary, benefits, and bonuses).</t>
  </si>
  <si>
    <t>Combined Financial Model</t>
  </si>
  <si>
    <t>Step 6 - Set Office 365 Mailbox Migration Fees</t>
  </si>
  <si>
    <t>Step 9 - Set Office 365 Price to Customer</t>
  </si>
  <si>
    <t>Step 7 - Set Office 365 Mailbox Migration Costs</t>
  </si>
  <si>
    <t>Step 10 - Set Margin Multiplier Assumptions</t>
  </si>
  <si>
    <t>Step 1 - Set Average Deal Size (Overall Users)</t>
  </si>
  <si>
    <t>Step 8 - Set CRM Online Price to Customer</t>
  </si>
  <si>
    <t>Recurring Multiplier</t>
  </si>
  <si>
    <t>Non-Recurring Multiplier</t>
  </si>
  <si>
    <t>Step 2 - Set Average Deal Size (CRM Users)</t>
  </si>
  <si>
    <t>Step 11 - Annual Set Customer Adds</t>
  </si>
  <si>
    <t>year 1</t>
  </si>
  <si>
    <t>year 2</t>
  </si>
  <si>
    <t>year 3</t>
  </si>
  <si>
    <t>year 4</t>
  </si>
  <si>
    <t>Step 12 - Set Customer Acquisition &amp; Retention Costs (Sales &amp; Marketing)</t>
  </si>
  <si>
    <t>Step 3 - Set Deal Structure</t>
  </si>
  <si>
    <t>Step 13 - Set Other Fixed Investments (R&amp;D, Training, Other Infrastructure, G&amp;A)</t>
  </si>
  <si>
    <t>Step 14 - Set Office 365 Attach Rate</t>
  </si>
  <si>
    <t>Step 15 - Set CRM Online Attach Rate</t>
  </si>
  <si>
    <t>Step 4 - Set Margin Structure</t>
  </si>
  <si>
    <t>Step 16 - Set Managed Services Attach Rate</t>
  </si>
  <si>
    <t>Step 17 - Set IP Attach Rate</t>
  </si>
  <si>
    <t>Anticipated Valuation Impact</t>
  </si>
  <si>
    <t>P&amp;L Impact</t>
  </si>
  <si>
    <t>Step 18 - Set Azure Attach Rate</t>
  </si>
  <si>
    <t>Revenue</t>
  </si>
  <si>
    <t>Contribution Margin</t>
  </si>
  <si>
    <t>Step 19 - Set Customer Acquisition Resource Costs</t>
  </si>
  <si>
    <t>Anticipated IP Gross Margin</t>
  </si>
  <si>
    <t>Sales &amp; Marketing Personnel</t>
  </si>
  <si>
    <t>Step 5 - Set Delivery Resource Costs</t>
  </si>
  <si>
    <t>Project Services</t>
  </si>
  <si>
    <t>Managed Services</t>
  </si>
  <si>
    <t>Slider Bar Calculations</t>
  </si>
  <si>
    <t>CRM Attach Rate</t>
  </si>
  <si>
    <t>O365 Attach Rate</t>
  </si>
  <si>
    <t>Ongoing Services Attach Rate</t>
  </si>
  <si>
    <t>Recurring</t>
  </si>
  <si>
    <t>Non-Recurring</t>
  </si>
  <si>
    <t>Margin</t>
  </si>
  <si>
    <t>Valuation</t>
  </si>
  <si>
    <t>Year</t>
  </si>
  <si>
    <t>New Customers with O365</t>
  </si>
  <si>
    <t>Incremental Marketing Fixed Costs</t>
  </si>
  <si>
    <t>Year 0</t>
  </si>
  <si>
    <t>Year 1</t>
  </si>
  <si>
    <t>Year 2</t>
  </si>
  <si>
    <t>Year 3</t>
  </si>
  <si>
    <t>Year 4</t>
  </si>
  <si>
    <t>% of revenue</t>
  </si>
  <si>
    <t>Software</t>
  </si>
  <si>
    <t>Azure, Office 365, &amp; CRM Online Subscriptions</t>
  </si>
  <si>
    <t>Own IP Subscriptions</t>
  </si>
  <si>
    <t>3rd. Party Subscriptions</t>
  </si>
  <si>
    <t>total</t>
  </si>
  <si>
    <t>Services</t>
  </si>
  <si>
    <t>Professional Services</t>
  </si>
  <si>
    <t>Managed Services or Help Desk</t>
  </si>
  <si>
    <t>O365-Related Migration Fees</t>
  </si>
  <si>
    <t>n/a</t>
  </si>
  <si>
    <t>total cloud new customers added</t>
  </si>
  <si>
    <t>total cloud customers supported</t>
  </si>
  <si>
    <t>total cloud users supported</t>
  </si>
  <si>
    <t>average customer</t>
  </si>
  <si>
    <t>users</t>
  </si>
  <si>
    <t>Other</t>
  </si>
  <si>
    <t>Devices</t>
  </si>
  <si>
    <t>COGS</t>
  </si>
  <si>
    <t>O365-Related Migration Costs</t>
  </si>
  <si>
    <t>total FTE's deployed (professional services)</t>
  </si>
  <si>
    <t>total FTE's deployed (managed services)</t>
  </si>
  <si>
    <t>average Cloud FTE's loaded cost (professional services)</t>
  </si>
  <si>
    <t>p.a.</t>
  </si>
  <si>
    <t>average Cloud FTE's loaded cost (managed services)</t>
  </si>
  <si>
    <t>COGS (Other)</t>
  </si>
  <si>
    <t>COGS (Devices)</t>
  </si>
  <si>
    <t>OPEX</t>
  </si>
  <si>
    <t>Operating Expenses</t>
  </si>
  <si>
    <t>Customer Acquisition Costs</t>
  </si>
  <si>
    <t>G &amp; A (inlcuding admin salaries)</t>
  </si>
  <si>
    <t>total operating expenses</t>
  </si>
  <si>
    <t>Total Revenues</t>
  </si>
  <si>
    <t>Total Expenses</t>
  </si>
  <si>
    <t>Contribution Margin ($)</t>
  </si>
  <si>
    <t>Contribution Margin (%)</t>
  </si>
  <si>
    <t>Overall Gross Margin</t>
  </si>
  <si>
    <t>professional services revenue per customer per year</t>
  </si>
  <si>
    <t>managed services revenue per user per month</t>
  </si>
  <si>
    <t>Margin Structure</t>
  </si>
  <si>
    <t>Traditional Services</t>
  </si>
  <si>
    <t>Traditional Professional Services</t>
  </si>
  <si>
    <t>gross margin</t>
  </si>
  <si>
    <t>Traditional Managed Services or Help Desk</t>
  </si>
  <si>
    <t>Traditional Software</t>
  </si>
  <si>
    <t>Dynamics Perpetual Licenses</t>
  </si>
  <si>
    <t>Software Licenses (Own IP)</t>
  </si>
  <si>
    <t>3rd. Party Software</t>
  </si>
  <si>
    <t>Services/Software Ratio (Traditional)</t>
  </si>
  <si>
    <t>Cloud Services</t>
  </si>
  <si>
    <t>Cloud Professional Services</t>
  </si>
  <si>
    <t>Cloud Software</t>
  </si>
  <si>
    <t>Dynamics Subscriptions</t>
  </si>
  <si>
    <t>Services/Software Ratio (Cloud)</t>
  </si>
  <si>
    <t>Other (Hardware, etc.)</t>
  </si>
  <si>
    <t>revenue</t>
  </si>
  <si>
    <t>Traditional Sales Costs (yr 0)</t>
  </si>
  <si>
    <t>Traditional Sales Cost Reduction</t>
  </si>
  <si>
    <t>Traditional Marketing Costs (yr 0)</t>
  </si>
  <si>
    <t>Traditional Marketing Costs Reduction</t>
  </si>
  <si>
    <t>G&amp;A Cost Reduction</t>
  </si>
  <si>
    <t>Traditional Software &amp; Services</t>
  </si>
  <si>
    <t>Cloud</t>
  </si>
  <si>
    <t>OM</t>
  </si>
  <si>
    <t xml:space="preserve"> </t>
  </si>
  <si>
    <t>Starting</t>
  </si>
  <si>
    <t>Ending</t>
  </si>
  <si>
    <t>IP</t>
  </si>
  <si>
    <t>CRM Online</t>
  </si>
  <si>
    <t>Approximate Working Capital Required</t>
  </si>
  <si>
    <t>Sales &amp; Marketing</t>
  </si>
  <si>
    <t>Sales &amp; Marketing FTE's</t>
  </si>
  <si>
    <t>$10.00 - $50,000</t>
  </si>
  <si>
    <t>$1,800 - $5,000</t>
  </si>
  <si>
    <t>Industry</t>
  </si>
  <si>
    <t>Windows 11</t>
  </si>
  <si>
    <t>Windows 12</t>
  </si>
  <si>
    <t>Windows 13</t>
  </si>
  <si>
    <t>Windows 14</t>
  </si>
  <si>
    <t>Windows 15</t>
  </si>
  <si>
    <t>Windows 16</t>
  </si>
  <si>
    <t>Windows 17</t>
  </si>
  <si>
    <t>Windows 18</t>
  </si>
  <si>
    <t>Windows 19</t>
  </si>
  <si>
    <t>Windows 20</t>
  </si>
  <si>
    <t>Windows 21</t>
  </si>
  <si>
    <t>Windows 22</t>
  </si>
  <si>
    <t>Windows 23</t>
  </si>
  <si>
    <t>ACCOUNTS</t>
  </si>
  <si>
    <t>ASSETS</t>
  </si>
  <si>
    <t>PROJECTS</t>
  </si>
  <si>
    <t>POLICIES</t>
  </si>
  <si>
    <t>RAZOR / BLAZOR</t>
  </si>
  <si>
    <t xml:space="preserve"> DEVOPS SERVICES</t>
  </si>
  <si>
    <t>PYTHON</t>
  </si>
  <si>
    <t>COURSE</t>
  </si>
  <si>
    <t>DURATION</t>
  </si>
  <si>
    <t>PRICE</t>
  </si>
  <si>
    <t xml:space="preserve">CUSTOMERS          </t>
  </si>
  <si>
    <t>RAZOR/BLAZOR</t>
  </si>
  <si>
    <t>ROLES</t>
  </si>
  <si>
    <t>Third Party Solutions</t>
  </si>
  <si>
    <t>Open EDX</t>
  </si>
  <si>
    <t>WP Management - Monitoring</t>
  </si>
  <si>
    <t>Moodle Management - Monitoring</t>
  </si>
  <si>
    <t>Joomla Management - Monitoring</t>
  </si>
  <si>
    <t xml:space="preserve">Joomla DevOps </t>
  </si>
  <si>
    <t xml:space="preserve">Joomla Setup </t>
  </si>
  <si>
    <t xml:space="preserve">Moodle DevOps </t>
  </si>
  <si>
    <t>Moodle Setup</t>
  </si>
  <si>
    <t>Open Edx DevOps</t>
  </si>
  <si>
    <t>Open Edx Management - Monitoring</t>
  </si>
  <si>
    <t>WooCommerce Setup</t>
  </si>
  <si>
    <t>WooCommerce DevOps</t>
  </si>
  <si>
    <t>WooCommerce Management - Monitoring</t>
  </si>
  <si>
    <t>WooCommerce Setup2</t>
  </si>
  <si>
    <t>WP DevOps</t>
  </si>
  <si>
    <t>WP Setup</t>
  </si>
  <si>
    <t>Joomla DevOps 2</t>
  </si>
  <si>
    <t>Joomla DevOps 3</t>
  </si>
  <si>
    <t>Joomla DevOps 4</t>
  </si>
  <si>
    <t>Joomla DevOps 5</t>
  </si>
  <si>
    <t>Joomla DevOps 6</t>
  </si>
  <si>
    <t>Joomla DevOps 7</t>
  </si>
  <si>
    <t>COURSE CREATION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</si>
</sst>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quot;$&quot;* #,##0.00_);_(&quot;$&quot;* \(#,##0.00\);_(&quot;$&quot;* &quot;-&quot;??_);_(@_)"/>
    <numFmt numFmtId="164" formatCode="_(&quot;$&quot;\ * #,##0_);_(&quot;$&quot;\ * \(#,##0\);_(&quot;$&quot;\ * &quot;-&quot;_);_(@_)"/>
    <numFmt numFmtId="165" formatCode="[$$-409]#,##0"/>
    <numFmt numFmtId="166" formatCode="&quot;$&quot;#,##0.00"/>
    <numFmt numFmtId="167" formatCode="[$$-409]#,##0.00"/>
    <numFmt numFmtId="168" formatCode="0.0"/>
    <numFmt numFmtId="169" formatCode="[$€-2]\ #,##0"/>
    <numFmt numFmtId="170" formatCode="&quot;$&quot;#,##0"/>
    <numFmt numFmtId="171" formatCode="&quot;$&quot;#,##0;[Red]\-&quot;$&quot;#,##0"/>
    <numFmt numFmtId="172" formatCode="0.0%"/>
    <numFmt numFmtId="173" formatCode="[$€-2]\ #,##0.00"/>
    <numFmt numFmtId="174" formatCode="[$£-809]#,##0"/>
    <numFmt numFmtId="175" formatCode="#,##0_ ;[Red]\-#,##0\ "/>
    <numFmt numFmtId="176" formatCode="#,##0.0"/>
    <numFmt numFmtId="177" formatCode="0.0000"/>
    <numFmt numFmtId="178" formatCode="#,##0.0_ ;[Red]\-#,##0.0\ "/>
    <numFmt numFmtId="179" formatCode="_-* #,##0.00_-;\-* #,##0.00_-;_-* &quot;-&quot;??_-;_-@_-"/>
  </numFmts>
  <fonts count="32"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sz val="11"/>
      <color theme="0"/>
      <name val="Calibri"/>
      <family val="2"/>
      <scheme val="minor"/>
    </font>
    <font>
      <b/>
      <sz val="11"/>
      <color rgb="FF006100"/>
      <name val="Calibri"/>
      <family val="2"/>
      <scheme val="minor"/>
    </font>
    <font>
      <sz val="10"/>
      <color theme="1"/>
      <name val="Segoe UI"/>
      <family val="2"/>
    </font>
    <font>
      <sz val="8"/>
      <name val="Calibri"/>
      <family val="2"/>
      <scheme val="minor"/>
    </font>
    <font>
      <b/>
      <sz val="10"/>
      <name val="Segoe UI"/>
      <family val="2"/>
    </font>
    <font>
      <b/>
      <sz val="11"/>
      <color theme="1"/>
      <name val="Segoe UI"/>
      <family val="2"/>
    </font>
    <font>
      <sz val="11"/>
      <color theme="1"/>
      <name val="Segoe UI"/>
      <family val="2"/>
    </font>
    <font>
      <b/>
      <sz val="10"/>
      <color theme="1"/>
      <name val="Segoe UI"/>
      <family val="2"/>
    </font>
    <font>
      <i/>
      <sz val="11"/>
      <color theme="1"/>
      <name val="Segoe UI"/>
      <family val="2"/>
    </font>
    <font>
      <b/>
      <i/>
      <sz val="11"/>
      <color theme="1"/>
      <name val="Segoe UI"/>
      <family val="2"/>
    </font>
    <font>
      <i/>
      <sz val="11"/>
      <name val="Segoe UI"/>
      <family val="2"/>
    </font>
    <font>
      <sz val="11"/>
      <color rgb="FFFF0000"/>
      <name val="Segoe UI"/>
      <family val="2"/>
    </font>
    <font>
      <b/>
      <sz val="11"/>
      <color theme="0"/>
      <name val="Segoe UI"/>
      <family val="2"/>
    </font>
    <font>
      <sz val="10"/>
      <color rgb="FF000000"/>
      <name val="Segoe UI"/>
      <family val="2"/>
    </font>
    <font>
      <u/>
      <sz val="10"/>
      <color theme="1"/>
      <name val="Segoe UI"/>
      <family val="2"/>
    </font>
    <font>
      <vertAlign val="superscript"/>
      <sz val="10"/>
      <color theme="1"/>
      <name val="Segoe UI"/>
      <family val="2"/>
    </font>
    <font>
      <b/>
      <sz val="14"/>
      <color theme="0"/>
      <name val="Segoe UI"/>
      <family val="2"/>
    </font>
    <font>
      <b/>
      <sz val="10"/>
      <color theme="0"/>
      <name val="Segoe UI"/>
      <family val="2"/>
    </font>
    <font>
      <sz val="10"/>
      <color rgb="FFFF0000"/>
      <name val="Segoe UI"/>
      <family val="2"/>
    </font>
    <font>
      <sz val="11"/>
      <color rgb="FFFF0000"/>
      <name val="Calibri"/>
      <family val="2"/>
    </font>
    <font>
      <b/>
      <sz val="9"/>
      <color indexed="81"/>
      <name val="Tahoma"/>
      <family val="2"/>
    </font>
    <font>
      <sz val="10"/>
      <name val="Segoe UI"/>
      <family val="2"/>
    </font>
    <font>
      <sz val="11"/>
      <name val="Segoe UI"/>
      <family val="2"/>
    </font>
    <font>
      <sz val="14"/>
      <color theme="1"/>
      <name val="Segoe UI"/>
      <family val="2"/>
    </font>
    <font>
      <b/>
      <i/>
      <sz val="11"/>
      <name val="Segoe UI"/>
      <family val="2"/>
    </font>
  </fonts>
  <fills count="25">
    <fill>
      <patternFill patternType="none"/>
    </fill>
    <fill>
      <patternFill patternType="gray125"/>
    </fill>
    <fill>
      <patternFill patternType="solid">
        <fgColor rgb="FFC6EFCE"/>
      </patternFill>
    </fill>
    <fill>
      <patternFill patternType="solid">
        <fgColor theme="4"/>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8"/>
      </patternFill>
    </fill>
    <fill>
      <patternFill patternType="solid">
        <fgColor theme="9"/>
      </patternFill>
    </fill>
    <fill>
      <patternFill patternType="solid">
        <fgColor rgb="FFA5A5A5"/>
      </patternFill>
    </fill>
    <fill>
      <patternFill patternType="solid">
        <fgColor theme="4" tint="0.79998168889431442"/>
        <bgColor indexed="65"/>
      </patternFill>
    </fill>
    <fill>
      <patternFill patternType="solid">
        <fgColor theme="5" tint="0.59999389629810485"/>
        <bgColor indexed="65"/>
      </patternFill>
    </fill>
    <fill>
      <patternFill patternType="solid">
        <fgColor theme="7"/>
      </patternFill>
    </fill>
    <fill>
      <patternFill patternType="solid">
        <fgColor theme="7" tint="0.59999389629810485"/>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rgb="FFFFFF00"/>
        <bgColor indexed="64"/>
      </patternFill>
    </fill>
    <fill>
      <patternFill patternType="solid">
        <fgColor rgb="FF92D050"/>
        <bgColor indexed="64"/>
      </patternFill>
    </fill>
    <fill>
      <patternFill patternType="solid">
        <fgColor rgb="FF7030A0"/>
        <bgColor indexed="64"/>
      </patternFill>
    </fill>
    <fill>
      <patternFill patternType="solid">
        <fgColor theme="0"/>
        <bgColor indexed="64"/>
      </patternFill>
    </fill>
    <fill>
      <patternFill patternType="solid">
        <fgColor rgb="FF000000"/>
        <bgColor indexed="64"/>
      </patternFill>
    </fill>
    <fill>
      <patternFill patternType="solid">
        <fgColor rgb="FF3399FF"/>
        <bgColor indexed="64"/>
      </patternFill>
    </fill>
    <fill>
      <patternFill patternType="solid">
        <fgColor theme="1"/>
        <bgColor indexed="64"/>
      </patternFill>
    </fill>
    <fill>
      <patternFill patternType="solid">
        <fgColor theme="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top style="thin">
        <color theme="0"/>
      </top>
      <bottom/>
      <diagonal/>
    </border>
    <border>
      <left style="thin">
        <color theme="0"/>
      </left>
      <right/>
      <top style="thin">
        <color indexed="64"/>
      </top>
      <bottom/>
      <diagonal/>
    </border>
    <border>
      <left style="thin">
        <color theme="0"/>
      </left>
      <right/>
      <top/>
      <bottom style="thin">
        <color indexed="64"/>
      </bottom>
      <diagonal/>
    </border>
  </borders>
  <cellStyleXfs count="19">
    <xf numFmtId="0" fontId="0" fillId="0" borderId="0"/>
    <xf numFmtId="0" fontId="5"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4" fillId="5" borderId="0" applyNumberFormat="0" applyBorder="0" applyAlignment="0" applyProtection="0"/>
    <xf numFmtId="0" fontId="7" fillId="6" borderId="0" applyNumberFormat="0" applyBorder="0" applyAlignment="0" applyProtection="0"/>
    <xf numFmtId="0" fontId="4"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44" fontId="4" fillId="0" borderId="0" applyFont="0" applyFill="0" applyBorder="0" applyAlignment="0" applyProtection="0"/>
    <xf numFmtId="9" fontId="4" fillId="0" borderId="0" applyFont="0" applyFill="0" applyBorder="0" applyAlignment="0" applyProtection="0"/>
    <xf numFmtId="0" fontId="6" fillId="10" borderId="8" applyNumberFormat="0" applyAlignment="0" applyProtection="0"/>
    <xf numFmtId="0" fontId="4" fillId="11" borderId="0" applyNumberFormat="0" applyBorder="0" applyAlignment="0" applyProtection="0"/>
    <xf numFmtId="0" fontId="4" fillId="12" borderId="0" applyNumberFormat="0" applyBorder="0" applyAlignment="0" applyProtection="0"/>
    <xf numFmtId="0" fontId="7"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179" fontId="4" fillId="0" borderId="0" applyFont="0" applyFill="0" applyBorder="0" applyAlignment="0" applyProtection="0"/>
  </cellStyleXfs>
  <cellXfs count="342">
    <xf numFmtId="0" fontId="0" fillId="0" borderId="0" xfId="0"/>
    <xf numFmtId="0" fontId="1" fillId="0" borderId="0" xfId="0" applyFont="1"/>
    <xf numFmtId="0" fontId="0" fillId="0" borderId="0" xfId="0" applyAlignment="1">
      <alignment horizontal="center"/>
    </xf>
    <xf numFmtId="165" fontId="0" fillId="0" borderId="0" xfId="0" applyNumberFormat="1" applyAlignment="1">
      <alignment horizontal="center"/>
    </xf>
    <xf numFmtId="0" fontId="5" fillId="2" borderId="1" xfId="1" applyBorder="1" applyAlignment="1">
      <alignment horizontal="center"/>
    </xf>
    <xf numFmtId="165" fontId="5" fillId="2" borderId="1" xfId="1" applyNumberFormat="1" applyBorder="1" applyAlignment="1">
      <alignment horizontal="center"/>
    </xf>
    <xf numFmtId="0" fontId="1" fillId="0" borderId="1" xfId="0" applyFont="1" applyBorder="1" applyAlignment="1">
      <alignment horizontal="center" vertical="center"/>
    </xf>
    <xf numFmtId="0" fontId="1" fillId="0" borderId="0" xfId="0" applyFont="1" applyAlignment="1">
      <alignment horizontal="center" vertical="center"/>
    </xf>
    <xf numFmtId="165" fontId="7" fillId="4" borderId="1" xfId="3" applyNumberFormat="1" applyBorder="1" applyAlignment="1">
      <alignment horizontal="center"/>
    </xf>
    <xf numFmtId="165" fontId="7" fillId="4" borderId="3" xfId="3" applyNumberFormat="1" applyBorder="1" applyAlignment="1">
      <alignment horizontal="center"/>
    </xf>
    <xf numFmtId="165" fontId="4" fillId="5" borderId="1" xfId="4" applyNumberFormat="1" applyBorder="1" applyAlignment="1">
      <alignment horizontal="center" vertical="center"/>
    </xf>
    <xf numFmtId="165" fontId="7" fillId="8" borderId="1" xfId="7" applyNumberFormat="1" applyBorder="1" applyAlignment="1">
      <alignment horizontal="center"/>
    </xf>
    <xf numFmtId="165" fontId="7" fillId="3" borderId="1" xfId="2" applyNumberFormat="1" applyBorder="1" applyAlignment="1">
      <alignment horizontal="center" vertical="center"/>
    </xf>
    <xf numFmtId="0" fontId="7" fillId="3" borderId="1" xfId="2" applyBorder="1" applyAlignment="1">
      <alignment horizontal="center" vertical="center"/>
    </xf>
    <xf numFmtId="165" fontId="4" fillId="5" borderId="4" xfId="4" applyNumberFormat="1" applyBorder="1" applyAlignment="1">
      <alignment horizontal="center" vertical="center" wrapText="1"/>
    </xf>
    <xf numFmtId="165" fontId="7" fillId="6" borderId="1" xfId="5" applyNumberFormat="1" applyBorder="1" applyAlignment="1">
      <alignment horizontal="center"/>
    </xf>
    <xf numFmtId="165" fontId="1" fillId="7" borderId="1" xfId="6" applyNumberFormat="1" applyFont="1" applyBorder="1" applyAlignment="1">
      <alignment horizontal="center" vertical="center" wrapText="1"/>
    </xf>
    <xf numFmtId="165" fontId="8" fillId="2" borderId="6" xfId="1" applyNumberFormat="1" applyFont="1" applyBorder="1" applyAlignment="1">
      <alignment horizontal="center"/>
    </xf>
    <xf numFmtId="0" fontId="1" fillId="0" borderId="3" xfId="0" applyFont="1" applyBorder="1" applyAlignment="1">
      <alignment horizontal="center" vertical="center"/>
    </xf>
    <xf numFmtId="0" fontId="6" fillId="8" borderId="0" xfId="7" applyFont="1" applyAlignment="1">
      <alignment horizontal="center"/>
    </xf>
    <xf numFmtId="0" fontId="6" fillId="4" borderId="0" xfId="3" applyFont="1" applyAlignment="1">
      <alignment horizontal="center"/>
    </xf>
    <xf numFmtId="0" fontId="4" fillId="14" borderId="0" xfId="15" applyAlignment="1">
      <alignment horizontal="center" vertical="center"/>
    </xf>
    <xf numFmtId="0" fontId="6" fillId="6" borderId="0" xfId="5" applyFont="1" applyAlignment="1">
      <alignment horizontal="center" vertical="center"/>
    </xf>
    <xf numFmtId="0" fontId="6" fillId="8" borderId="1" xfId="7" applyFont="1" applyBorder="1" applyAlignment="1">
      <alignment horizontal="center" vertical="center"/>
    </xf>
    <xf numFmtId="164" fontId="6" fillId="6" borderId="1" xfId="5" applyNumberFormat="1" applyFont="1" applyBorder="1" applyAlignment="1">
      <alignment horizontal="center" vertical="center"/>
    </xf>
    <xf numFmtId="164" fontId="6" fillId="4" borderId="1" xfId="3" applyNumberFormat="1" applyFont="1" applyBorder="1" applyAlignment="1">
      <alignment horizontal="center" vertical="center" wrapText="1"/>
    </xf>
    <xf numFmtId="164" fontId="6" fillId="6" borderId="1" xfId="5" applyNumberFormat="1" applyFont="1" applyBorder="1" applyAlignment="1">
      <alignment horizontal="center" vertical="center" wrapText="1"/>
    </xf>
    <xf numFmtId="164" fontId="7" fillId="6" borderId="4" xfId="5" applyNumberFormat="1" applyBorder="1" applyAlignment="1">
      <alignment horizontal="center" vertical="center" wrapText="1"/>
    </xf>
    <xf numFmtId="165" fontId="6" fillId="4" borderId="1" xfId="3" applyNumberFormat="1" applyFont="1" applyBorder="1" applyAlignment="1">
      <alignment horizontal="center" vertical="center" wrapText="1"/>
    </xf>
    <xf numFmtId="165" fontId="6" fillId="8" borderId="6" xfId="7" applyNumberFormat="1" applyFont="1" applyBorder="1" applyAlignment="1">
      <alignment horizontal="center" vertical="center" wrapText="1"/>
    </xf>
    <xf numFmtId="165" fontId="6" fillId="6" borderId="6" xfId="5" applyNumberFormat="1" applyFont="1" applyBorder="1" applyAlignment="1">
      <alignment horizontal="center" vertical="center"/>
    </xf>
    <xf numFmtId="0" fontId="2" fillId="0" borderId="0" xfId="0" applyFont="1" applyBorder="1" applyAlignment="1">
      <alignment horizontal="center" vertical="center"/>
    </xf>
    <xf numFmtId="166" fontId="8" fillId="2" borderId="6" xfId="9" applyNumberFormat="1" applyFont="1" applyFill="1" applyBorder="1" applyAlignment="1">
      <alignment horizontal="center" vertical="center"/>
    </xf>
    <xf numFmtId="0" fontId="5" fillId="2" borderId="1" xfId="1" applyBorder="1"/>
    <xf numFmtId="0" fontId="8" fillId="2" borderId="1" xfId="1" applyFont="1" applyBorder="1"/>
    <xf numFmtId="166" fontId="8" fillId="2" borderId="6" xfId="1" applyNumberFormat="1" applyFont="1" applyBorder="1" applyAlignment="1">
      <alignment horizontal="center"/>
    </xf>
    <xf numFmtId="165" fontId="8" fillId="2" borderId="1" xfId="1" applyNumberFormat="1" applyFont="1" applyBorder="1" applyAlignment="1">
      <alignment horizontal="center"/>
    </xf>
    <xf numFmtId="165" fontId="7" fillId="8" borderId="4" xfId="7" applyNumberFormat="1" applyBorder="1" applyAlignment="1">
      <alignment horizontal="center" vertical="center"/>
    </xf>
    <xf numFmtId="165" fontId="7" fillId="8" borderId="3" xfId="7" applyNumberFormat="1" applyBorder="1" applyAlignment="1">
      <alignment horizontal="center"/>
    </xf>
    <xf numFmtId="165" fontId="7" fillId="4" borderId="4" xfId="3" applyNumberFormat="1" applyBorder="1" applyAlignment="1">
      <alignment horizontal="center" vertical="center"/>
    </xf>
    <xf numFmtId="165" fontId="1" fillId="15" borderId="4" xfId="16" applyNumberFormat="1" applyFont="1" applyBorder="1" applyAlignment="1">
      <alignment horizontal="center" vertical="center" wrapText="1"/>
    </xf>
    <xf numFmtId="165" fontId="1" fillId="12" borderId="4" xfId="13" applyNumberFormat="1" applyFont="1" applyBorder="1" applyAlignment="1">
      <alignment horizontal="center" vertical="center" wrapText="1"/>
    </xf>
    <xf numFmtId="167" fontId="6" fillId="13" borderId="1" xfId="14" applyNumberFormat="1" applyFont="1" applyBorder="1" applyAlignment="1">
      <alignment horizontal="center" vertical="center"/>
    </xf>
    <xf numFmtId="167" fontId="1" fillId="0" borderId="0" xfId="0" applyNumberFormat="1" applyFont="1"/>
    <xf numFmtId="164" fontId="6" fillId="10" borderId="1" xfId="11" applyNumberFormat="1" applyFont="1" applyBorder="1" applyAlignment="1">
      <alignment horizontal="center" vertical="center" wrapText="1"/>
    </xf>
    <xf numFmtId="0" fontId="6" fillId="6" borderId="1" xfId="5" applyFont="1" applyBorder="1" applyAlignment="1">
      <alignment horizontal="center" vertical="center"/>
    </xf>
    <xf numFmtId="49" fontId="0" fillId="0" borderId="0" xfId="0" applyNumberFormat="1"/>
    <xf numFmtId="49" fontId="8" fillId="2" borderId="6" xfId="1" applyNumberFormat="1" applyFont="1" applyBorder="1" applyAlignment="1">
      <alignment horizontal="center"/>
    </xf>
    <xf numFmtId="0" fontId="7" fillId="8" borderId="1" xfId="7" applyBorder="1"/>
    <xf numFmtId="166" fontId="7" fillId="3" borderId="1" xfId="2" applyNumberFormat="1" applyBorder="1" applyAlignment="1">
      <alignment horizontal="center" vertical="center"/>
    </xf>
    <xf numFmtId="0" fontId="1" fillId="0" borderId="0" xfId="0" applyFont="1" applyAlignment="1">
      <alignment vertical="center"/>
    </xf>
    <xf numFmtId="0" fontId="5" fillId="2" borderId="1" xfId="1" applyBorder="1" applyAlignment="1">
      <alignment horizontal="center" vertical="center"/>
    </xf>
    <xf numFmtId="1" fontId="5" fillId="2" borderId="1" xfId="1" applyNumberFormat="1" applyBorder="1" applyAlignment="1">
      <alignment horizontal="center" vertical="center"/>
    </xf>
    <xf numFmtId="0" fontId="7" fillId="6" borderId="1" xfId="5" applyBorder="1"/>
    <xf numFmtId="0" fontId="7" fillId="4" borderId="1" xfId="3" applyBorder="1"/>
    <xf numFmtId="0" fontId="7" fillId="4" borderId="13" xfId="3" applyBorder="1"/>
    <xf numFmtId="166" fontId="7" fillId="3" borderId="13" xfId="2" applyNumberFormat="1" applyBorder="1" applyAlignment="1">
      <alignment horizontal="center" vertical="center"/>
    </xf>
    <xf numFmtId="0" fontId="7" fillId="6" borderId="13" xfId="5" applyBorder="1"/>
    <xf numFmtId="0" fontId="4" fillId="11" borderId="1" xfId="12" applyBorder="1" applyAlignment="1">
      <alignment horizont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9" xfId="0" applyFont="1" applyBorder="1" applyAlignment="1">
      <alignment horizontal="center" vertical="center"/>
    </xf>
    <xf numFmtId="0" fontId="12" fillId="0" borderId="0" xfId="0" applyFont="1"/>
    <xf numFmtId="0" fontId="13" fillId="0" borderId="0" xfId="0" applyFont="1"/>
    <xf numFmtId="0" fontId="14" fillId="0" borderId="0" xfId="0" applyFont="1"/>
    <xf numFmtId="0" fontId="14" fillId="0" borderId="1" xfId="0" applyFont="1" applyBorder="1" applyAlignment="1">
      <alignment horizontal="center" vertical="center" textRotation="45" wrapText="1"/>
    </xf>
    <xf numFmtId="0" fontId="14" fillId="0" borderId="17" xfId="0" applyFont="1" applyBorder="1" applyAlignment="1">
      <alignment horizontal="center" vertical="center" textRotation="45" wrapText="1"/>
    </xf>
    <xf numFmtId="0" fontId="19" fillId="21" borderId="20" xfId="0" applyFont="1" applyFill="1" applyBorder="1" applyAlignment="1">
      <alignment vertical="center" wrapText="1"/>
    </xf>
    <xf numFmtId="0" fontId="19" fillId="21" borderId="21" xfId="0" applyFont="1" applyFill="1" applyBorder="1" applyAlignment="1">
      <alignment vertical="center" wrapText="1"/>
    </xf>
    <xf numFmtId="0" fontId="9" fillId="0" borderId="1" xfId="0" applyFont="1" applyBorder="1" applyAlignment="1">
      <alignment vertical="top" wrapText="1"/>
    </xf>
    <xf numFmtId="0" fontId="20" fillId="0" borderId="1" xfId="0" applyFont="1" applyBorder="1" applyAlignment="1">
      <alignment vertical="top" wrapText="1"/>
    </xf>
    <xf numFmtId="0" fontId="9" fillId="0" borderId="0" xfId="0" applyFont="1"/>
    <xf numFmtId="0" fontId="19" fillId="0" borderId="0" xfId="0" applyFont="1" applyAlignment="1">
      <alignment horizontal="center" vertical="center" wrapText="1"/>
    </xf>
    <xf numFmtId="0" fontId="24" fillId="0" borderId="0" xfId="0" applyFont="1" applyAlignment="1">
      <alignment horizontal="center" vertical="center"/>
    </xf>
    <xf numFmtId="165" fontId="25" fillId="0" borderId="0" xfId="0" applyNumberFormat="1" applyFont="1" applyAlignment="1">
      <alignment horizontal="center" vertical="center"/>
    </xf>
    <xf numFmtId="0" fontId="24" fillId="0" borderId="0" xfId="0" applyFont="1" applyAlignment="1">
      <alignment horizontal="center"/>
    </xf>
    <xf numFmtId="9" fontId="25" fillId="0" borderId="0" xfId="10" applyFont="1" applyAlignment="1">
      <alignment horizontal="center" vertical="center"/>
    </xf>
    <xf numFmtId="169" fontId="25" fillId="0" borderId="0" xfId="0" applyNumberFormat="1" applyFont="1" applyAlignment="1">
      <alignment horizontal="center" vertical="center"/>
    </xf>
    <xf numFmtId="0" fontId="23" fillId="22" borderId="0" xfId="0" applyFont="1" applyFill="1" applyAlignment="1">
      <alignment horizontal="center" vertical="center" wrapText="1"/>
    </xf>
    <xf numFmtId="0" fontId="24" fillId="0" borderId="0" xfId="0" applyFont="1" applyAlignment="1">
      <alignment horizontal="center" vertical="center" wrapText="1"/>
    </xf>
    <xf numFmtId="167" fontId="25" fillId="0" borderId="0" xfId="0" applyNumberFormat="1" applyFont="1" applyAlignment="1" applyProtection="1">
      <alignment horizontal="center" vertical="center"/>
      <protection locked="0"/>
    </xf>
    <xf numFmtId="0" fontId="23" fillId="0" borderId="0" xfId="0" applyFont="1" applyAlignment="1">
      <alignment horizontal="center" vertical="center" wrapText="1"/>
    </xf>
    <xf numFmtId="0" fontId="9" fillId="0" borderId="11" xfId="0" applyFont="1" applyBorder="1"/>
    <xf numFmtId="0" fontId="9" fillId="0" borderId="11" xfId="0" applyFont="1" applyBorder="1" applyAlignment="1">
      <alignment horizontal="right"/>
    </xf>
    <xf numFmtId="0" fontId="25" fillId="0" borderId="19" xfId="0" applyFont="1" applyBorder="1" applyAlignment="1" applyProtection="1">
      <alignment horizontal="center" vertical="center"/>
      <protection locked="0"/>
    </xf>
    <xf numFmtId="0" fontId="9" fillId="0" borderId="16" xfId="0" applyFont="1" applyBorder="1"/>
    <xf numFmtId="0" fontId="9" fillId="0" borderId="16" xfId="0" applyFont="1" applyBorder="1" applyAlignment="1">
      <alignment horizontal="right"/>
    </xf>
    <xf numFmtId="0" fontId="25" fillId="0" borderId="18" xfId="0" applyFont="1" applyBorder="1" applyAlignment="1" applyProtection="1">
      <alignment horizontal="center" vertical="center"/>
      <protection locked="0"/>
    </xf>
    <xf numFmtId="0" fontId="24" fillId="0" borderId="0" xfId="0" applyFont="1" applyAlignment="1">
      <alignment vertical="center"/>
    </xf>
    <xf numFmtId="0" fontId="14" fillId="0" borderId="14" xfId="0" applyFont="1" applyBorder="1" applyAlignment="1">
      <alignment horizontal="center" vertical="center"/>
    </xf>
    <xf numFmtId="0" fontId="14" fillId="0" borderId="12" xfId="0" applyFont="1" applyBorder="1" applyAlignment="1">
      <alignment horizontal="center" vertical="center"/>
    </xf>
    <xf numFmtId="0" fontId="14" fillId="0" borderId="15" xfId="0" applyFont="1" applyBorder="1" applyAlignment="1">
      <alignment horizontal="center" vertical="center"/>
    </xf>
    <xf numFmtId="0" fontId="14" fillId="0" borderId="0" xfId="0" applyFont="1" applyAlignment="1">
      <alignment horizontal="center" vertical="center"/>
    </xf>
    <xf numFmtId="0" fontId="25" fillId="0" borderId="11" xfId="0" applyFont="1" applyBorder="1" applyAlignment="1" applyProtection="1">
      <alignment horizontal="center" vertical="center"/>
      <protection locked="0"/>
    </xf>
    <xf numFmtId="0" fontId="25" fillId="0" borderId="0" xfId="0" applyFont="1" applyAlignment="1" applyProtection="1">
      <alignment horizontal="center" vertical="center"/>
      <protection locked="0"/>
    </xf>
    <xf numFmtId="0" fontId="25" fillId="0" borderId="0" xfId="0" applyFont="1" applyAlignment="1">
      <alignment vertical="center"/>
    </xf>
    <xf numFmtId="165" fontId="25" fillId="0" borderId="0" xfId="0" applyNumberFormat="1" applyFont="1" applyAlignment="1">
      <alignment vertical="center"/>
    </xf>
    <xf numFmtId="165" fontId="25" fillId="0" borderId="19" xfId="0" applyNumberFormat="1" applyFont="1" applyBorder="1" applyAlignment="1" applyProtection="1">
      <alignment horizontal="center" vertical="center"/>
      <protection locked="0"/>
    </xf>
    <xf numFmtId="169" fontId="25" fillId="0" borderId="12" xfId="10" applyNumberFormat="1" applyFont="1" applyBorder="1" applyAlignment="1">
      <alignment horizontal="center"/>
    </xf>
    <xf numFmtId="0" fontId="14" fillId="0" borderId="12" xfId="0" applyFont="1" applyBorder="1" applyAlignment="1">
      <alignment vertical="center"/>
    </xf>
    <xf numFmtId="165" fontId="25" fillId="0" borderId="0" xfId="10" applyNumberFormat="1" applyFont="1" applyAlignment="1">
      <alignment vertical="center"/>
    </xf>
    <xf numFmtId="165" fontId="25" fillId="0" borderId="19" xfId="10" applyNumberFormat="1" applyFont="1" applyBorder="1" applyAlignment="1" applyProtection="1">
      <alignment horizontal="center"/>
      <protection locked="0"/>
    </xf>
    <xf numFmtId="0" fontId="24" fillId="0" borderId="0" xfId="0" applyFont="1" applyAlignment="1">
      <alignment vertical="center" wrapText="1"/>
    </xf>
    <xf numFmtId="167" fontId="25" fillId="0" borderId="19" xfId="0" applyNumberFormat="1" applyFont="1" applyBorder="1" applyAlignment="1" applyProtection="1">
      <alignment horizontal="center" vertical="center"/>
      <protection locked="0"/>
    </xf>
    <xf numFmtId="167" fontId="25" fillId="0" borderId="18" xfId="0" applyNumberFormat="1" applyFont="1" applyBorder="1" applyAlignment="1" applyProtection="1">
      <alignment horizontal="center" vertical="center"/>
      <protection locked="0"/>
    </xf>
    <xf numFmtId="9" fontId="9" fillId="0" borderId="0" xfId="10" applyFont="1" applyAlignment="1">
      <alignment horizontal="left"/>
    </xf>
    <xf numFmtId="9" fontId="25" fillId="0" borderId="19" xfId="10" applyFont="1" applyBorder="1" applyAlignment="1" applyProtection="1">
      <alignment horizontal="center" vertical="center"/>
      <protection locked="0"/>
    </xf>
    <xf numFmtId="9" fontId="26" fillId="0" borderId="19" xfId="10" applyFont="1" applyBorder="1" applyAlignment="1" applyProtection="1">
      <alignment horizontal="center"/>
      <protection locked="0"/>
    </xf>
    <xf numFmtId="9" fontId="25" fillId="0" borderId="11" xfId="10" applyFont="1" applyBorder="1" applyAlignment="1">
      <alignment horizontal="center" vertical="center"/>
    </xf>
    <xf numFmtId="0" fontId="14" fillId="0" borderId="19" xfId="0" applyFont="1" applyBorder="1" applyAlignment="1">
      <alignment horizontal="center" vertical="center"/>
    </xf>
    <xf numFmtId="0" fontId="25" fillId="0" borderId="0" xfId="0" applyFont="1" applyAlignment="1">
      <alignment horizontal="center" vertical="center"/>
    </xf>
    <xf numFmtId="0" fontId="11" fillId="0" borderId="0" xfId="0" applyFont="1" applyAlignment="1">
      <alignment horizontal="right" vertical="center" wrapText="1"/>
    </xf>
    <xf numFmtId="165" fontId="9" fillId="17" borderId="0" xfId="0" applyNumberFormat="1" applyFont="1" applyFill="1" applyAlignment="1">
      <alignment horizontal="center"/>
    </xf>
    <xf numFmtId="165" fontId="9" fillId="17" borderId="19" xfId="0" applyNumberFormat="1" applyFont="1" applyFill="1" applyBorder="1" applyAlignment="1">
      <alignment horizontal="center"/>
    </xf>
    <xf numFmtId="9" fontId="25" fillId="0" borderId="19" xfId="10" applyFont="1" applyBorder="1" applyAlignment="1" applyProtection="1">
      <alignment horizontal="center"/>
      <protection locked="0"/>
    </xf>
    <xf numFmtId="9" fontId="25" fillId="0" borderId="16" xfId="10" applyFont="1" applyBorder="1" applyAlignment="1">
      <alignment horizontal="center" vertical="center"/>
    </xf>
    <xf numFmtId="0" fontId="9" fillId="0" borderId="9" xfId="0" applyFont="1" applyBorder="1"/>
    <xf numFmtId="0" fontId="14" fillId="0" borderId="9" xfId="0" applyFont="1" applyBorder="1" applyAlignment="1">
      <alignment horizontal="right" vertical="center"/>
    </xf>
    <xf numFmtId="165" fontId="9" fillId="17" borderId="9" xfId="0" applyNumberFormat="1" applyFont="1" applyFill="1" applyBorder="1" applyAlignment="1">
      <alignment horizontal="center"/>
    </xf>
    <xf numFmtId="165" fontId="9" fillId="17" borderId="18" xfId="0" applyNumberFormat="1" applyFont="1" applyFill="1" applyBorder="1" applyAlignment="1">
      <alignment horizontal="center"/>
    </xf>
    <xf numFmtId="0" fontId="14" fillId="0" borderId="0" xfId="0" applyFont="1" applyAlignment="1">
      <alignment vertical="center" wrapText="1"/>
    </xf>
    <xf numFmtId="165" fontId="14" fillId="0" borderId="0" xfId="0" applyNumberFormat="1" applyFont="1" applyAlignment="1">
      <alignment horizontal="center" vertical="center"/>
    </xf>
    <xf numFmtId="9" fontId="25" fillId="0" borderId="18" xfId="10" applyFont="1" applyBorder="1" applyAlignment="1" applyProtection="1">
      <alignment horizontal="center" vertical="center"/>
      <protection locked="0"/>
    </xf>
    <xf numFmtId="165" fontId="25" fillId="0" borderId="18" xfId="0" applyNumberFormat="1" applyFont="1" applyBorder="1" applyAlignment="1" applyProtection="1">
      <alignment horizontal="center" vertical="center"/>
      <protection locked="0"/>
    </xf>
    <xf numFmtId="170" fontId="24" fillId="0" borderId="0" xfId="0" applyNumberFormat="1" applyFont="1" applyAlignment="1">
      <alignment horizontal="center"/>
    </xf>
    <xf numFmtId="9" fontId="25" fillId="0" borderId="0" xfId="10" applyFont="1" applyAlignment="1">
      <alignment horizontal="center"/>
    </xf>
    <xf numFmtId="165" fontId="9" fillId="0" borderId="0" xfId="0" applyNumberFormat="1" applyFont="1" applyAlignment="1">
      <alignment horizontal="center"/>
    </xf>
    <xf numFmtId="0" fontId="11" fillId="0" borderId="0" xfId="0" applyFont="1" applyAlignment="1">
      <alignment horizontal="center" vertical="center" textRotation="90"/>
    </xf>
    <xf numFmtId="0" fontId="14" fillId="0" borderId="0" xfId="0" applyFont="1" applyAlignment="1">
      <alignment horizontal="center"/>
    </xf>
    <xf numFmtId="170" fontId="25" fillId="0" borderId="0" xfId="0" applyNumberFormat="1" applyFont="1" applyAlignment="1">
      <alignment horizontal="center"/>
    </xf>
    <xf numFmtId="169" fontId="25" fillId="0" borderId="0" xfId="0" applyNumberFormat="1" applyFont="1" applyAlignment="1">
      <alignment horizontal="center"/>
    </xf>
    <xf numFmtId="0" fontId="14" fillId="0" borderId="0" xfId="0" applyFont="1" applyAlignment="1">
      <alignment horizontal="center" vertical="center" textRotation="90"/>
    </xf>
    <xf numFmtId="165" fontId="24" fillId="0" borderId="0" xfId="0" applyNumberFormat="1" applyFont="1" applyAlignment="1">
      <alignment horizontal="center"/>
    </xf>
    <xf numFmtId="170" fontId="25" fillId="0" borderId="0" xfId="10" applyNumberFormat="1" applyFont="1" applyAlignment="1">
      <alignment horizontal="center"/>
    </xf>
    <xf numFmtId="0" fontId="9" fillId="0" borderId="0" xfId="0" applyFont="1" applyAlignment="1">
      <alignment horizontal="center"/>
    </xf>
    <xf numFmtId="0" fontId="24" fillId="0" borderId="0" xfId="0" applyFont="1"/>
    <xf numFmtId="169" fontId="14" fillId="0" borderId="0" xfId="0" applyNumberFormat="1" applyFont="1" applyAlignment="1">
      <alignment horizontal="center"/>
    </xf>
    <xf numFmtId="0" fontId="9" fillId="0" borderId="0" xfId="0" applyFont="1" applyAlignment="1">
      <alignment horizontal="right"/>
    </xf>
    <xf numFmtId="170" fontId="9" fillId="0" borderId="0" xfId="0" applyNumberFormat="1" applyFont="1"/>
    <xf numFmtId="0" fontId="9" fillId="0" borderId="0" xfId="0" applyFont="1" applyAlignment="1" applyProtection="1">
      <alignment horizontal="center"/>
      <protection locked="0"/>
    </xf>
    <xf numFmtId="0" fontId="9" fillId="0" borderId="0" xfId="0" applyFont="1" applyProtection="1">
      <protection locked="0"/>
    </xf>
    <xf numFmtId="171" fontId="9" fillId="0" borderId="0" xfId="0" applyNumberFormat="1" applyFont="1"/>
    <xf numFmtId="172" fontId="9" fillId="0" borderId="0" xfId="10" applyNumberFormat="1" applyFont="1"/>
    <xf numFmtId="1" fontId="9" fillId="0" borderId="0" xfId="0" applyNumberFormat="1" applyFont="1"/>
    <xf numFmtId="0" fontId="24" fillId="23" borderId="22" xfId="0" applyFont="1" applyFill="1" applyBorder="1" applyAlignment="1">
      <alignment horizontal="center" vertical="center" wrapText="1"/>
    </xf>
    <xf numFmtId="0" fontId="14" fillId="0" borderId="23" xfId="0" applyFont="1" applyBorder="1" applyAlignment="1">
      <alignment horizontal="center"/>
    </xf>
    <xf numFmtId="0" fontId="14" fillId="0" borderId="12" xfId="0" applyFont="1" applyBorder="1" applyAlignment="1">
      <alignment horizontal="center"/>
    </xf>
    <xf numFmtId="0" fontId="14" fillId="0" borderId="15" xfId="0" applyFont="1" applyBorder="1" applyAlignment="1">
      <alignment horizontal="center"/>
    </xf>
    <xf numFmtId="0" fontId="24" fillId="23" borderId="11" xfId="0" applyFont="1" applyFill="1" applyBorder="1" applyAlignment="1">
      <alignment horizontal="center" vertical="center" wrapText="1"/>
    </xf>
    <xf numFmtId="169" fontId="25" fillId="18" borderId="24" xfId="0" applyNumberFormat="1" applyFont="1" applyFill="1" applyBorder="1" applyAlignment="1">
      <alignment horizontal="center"/>
    </xf>
    <xf numFmtId="169" fontId="25" fillId="18" borderId="9" xfId="0" applyNumberFormat="1" applyFont="1" applyFill="1" applyBorder="1" applyAlignment="1">
      <alignment horizontal="center"/>
    </xf>
    <xf numFmtId="169" fontId="25" fillId="18" borderId="18" xfId="0" applyNumberFormat="1" applyFont="1" applyFill="1" applyBorder="1" applyAlignment="1">
      <alignment horizontal="center"/>
    </xf>
    <xf numFmtId="169" fontId="25" fillId="18" borderId="0" xfId="0" applyNumberFormat="1" applyFont="1" applyFill="1" applyAlignment="1">
      <alignment horizontal="center"/>
    </xf>
    <xf numFmtId="0" fontId="24" fillId="23" borderId="11" xfId="0" applyFont="1" applyFill="1" applyBorder="1" applyAlignment="1">
      <alignment vertical="center"/>
    </xf>
    <xf numFmtId="0" fontId="24" fillId="0" borderId="11" xfId="0" applyFont="1" applyBorder="1"/>
    <xf numFmtId="0" fontId="24" fillId="0" borderId="16" xfId="0" applyFont="1" applyBorder="1"/>
    <xf numFmtId="173" fontId="9" fillId="0" borderId="0" xfId="0" applyNumberFormat="1" applyFont="1" applyAlignment="1">
      <alignment horizontal="right"/>
    </xf>
    <xf numFmtId="0" fontId="9" fillId="0" borderId="0" xfId="0" applyFont="1" applyAlignment="1">
      <alignment horizontal="right" wrapText="1"/>
    </xf>
    <xf numFmtId="169" fontId="25" fillId="0" borderId="0" xfId="0" applyNumberFormat="1" applyFont="1"/>
    <xf numFmtId="0" fontId="9" fillId="0" borderId="0" xfId="0" applyFont="1" applyAlignment="1">
      <alignment horizontal="left"/>
    </xf>
    <xf numFmtId="170" fontId="9" fillId="0" borderId="9" xfId="0" applyNumberFormat="1" applyFont="1" applyBorder="1"/>
    <xf numFmtId="169" fontId="9" fillId="0" borderId="0" xfId="0" applyNumberFormat="1" applyFont="1" applyAlignment="1">
      <alignment horizontal="right"/>
    </xf>
    <xf numFmtId="170" fontId="9" fillId="0" borderId="0" xfId="0" applyNumberFormat="1" applyFont="1" applyAlignment="1">
      <alignment horizontal="right"/>
    </xf>
    <xf numFmtId="171" fontId="28" fillId="0" borderId="0" xfId="0" applyNumberFormat="1" applyFont="1" applyAlignment="1">
      <alignment horizontal="right"/>
    </xf>
    <xf numFmtId="174" fontId="25" fillId="0" borderId="0" xfId="0" applyNumberFormat="1" applyFont="1"/>
    <xf numFmtId="171" fontId="28" fillId="0" borderId="9" xfId="0" applyNumberFormat="1" applyFont="1" applyBorder="1" applyAlignment="1">
      <alignment horizontal="right"/>
    </xf>
    <xf numFmtId="169" fontId="28" fillId="0" borderId="0" xfId="0" applyNumberFormat="1" applyFont="1"/>
    <xf numFmtId="170" fontId="28" fillId="0" borderId="0" xfId="0" applyNumberFormat="1" applyFont="1"/>
    <xf numFmtId="171" fontId="25" fillId="0" borderId="0" xfId="0" applyNumberFormat="1" applyFont="1"/>
    <xf numFmtId="1" fontId="25" fillId="0" borderId="0" xfId="0" applyNumberFormat="1" applyFont="1" applyAlignment="1">
      <alignment horizontal="right" vertical="center"/>
    </xf>
    <xf numFmtId="175" fontId="9" fillId="0" borderId="0" xfId="0" applyNumberFormat="1" applyFont="1"/>
    <xf numFmtId="3" fontId="25" fillId="0" borderId="0" xfId="0" applyNumberFormat="1" applyFont="1" applyAlignment="1">
      <alignment horizontal="right" vertical="center"/>
    </xf>
    <xf numFmtId="176" fontId="28" fillId="0" borderId="0" xfId="0" applyNumberFormat="1" applyFont="1" applyAlignment="1">
      <alignment horizontal="right"/>
    </xf>
    <xf numFmtId="172" fontId="28" fillId="0" borderId="0" xfId="10" applyNumberFormat="1" applyFont="1"/>
    <xf numFmtId="172" fontId="9" fillId="0" borderId="0" xfId="0" applyNumberFormat="1" applyFont="1"/>
    <xf numFmtId="168" fontId="25" fillId="0" borderId="0" xfId="0" applyNumberFormat="1" applyFont="1" applyAlignment="1">
      <alignment horizontal="right" vertical="center"/>
    </xf>
    <xf numFmtId="172" fontId="9" fillId="0" borderId="0" xfId="10" applyNumberFormat="1" applyFont="1" applyAlignment="1">
      <alignment horizontal="right"/>
    </xf>
    <xf numFmtId="171" fontId="9" fillId="0" borderId="0" xfId="0" applyNumberFormat="1" applyFont="1" applyAlignment="1">
      <alignment horizontal="right"/>
    </xf>
    <xf numFmtId="177" fontId="9" fillId="0" borderId="0" xfId="0" applyNumberFormat="1" applyFont="1" applyAlignment="1">
      <alignment horizontal="right"/>
    </xf>
    <xf numFmtId="170" fontId="9" fillId="0" borderId="9" xfId="0" applyNumberFormat="1" applyFont="1" applyBorder="1" applyAlignment="1">
      <alignment horizontal="right"/>
    </xf>
    <xf numFmtId="169" fontId="25" fillId="0" borderId="9" xfId="0" applyNumberFormat="1" applyFont="1" applyBorder="1"/>
    <xf numFmtId="170" fontId="25" fillId="0" borderId="0" xfId="0" applyNumberFormat="1" applyFont="1" applyAlignment="1">
      <alignment horizontal="right"/>
    </xf>
    <xf numFmtId="169" fontId="25" fillId="0" borderId="0" xfId="0" applyNumberFormat="1" applyFont="1" applyAlignment="1">
      <alignment horizontal="right"/>
    </xf>
    <xf numFmtId="166" fontId="9" fillId="0" borderId="0" xfId="0" applyNumberFormat="1" applyFont="1"/>
    <xf numFmtId="0" fontId="9" fillId="0" borderId="9" xfId="0" applyFont="1" applyBorder="1" applyAlignment="1">
      <alignment horizontal="right"/>
    </xf>
    <xf numFmtId="169" fontId="28" fillId="0" borderId="0" xfId="0" applyNumberFormat="1" applyFont="1" applyAlignment="1">
      <alignment horizontal="right"/>
    </xf>
    <xf numFmtId="170" fontId="28" fillId="0" borderId="0" xfId="0" applyNumberFormat="1" applyFont="1" applyAlignment="1">
      <alignment horizontal="right"/>
    </xf>
    <xf numFmtId="178" fontId="9" fillId="0" borderId="0" xfId="0" applyNumberFormat="1" applyFont="1" applyAlignment="1">
      <alignment horizontal="right"/>
    </xf>
    <xf numFmtId="168" fontId="9" fillId="0" borderId="0" xfId="0" applyNumberFormat="1" applyFont="1"/>
    <xf numFmtId="169" fontId="25" fillId="24" borderId="0" xfId="0" applyNumberFormat="1" applyFont="1" applyFill="1"/>
    <xf numFmtId="9" fontId="9" fillId="0" borderId="0" xfId="10" applyFont="1"/>
    <xf numFmtId="169" fontId="9" fillId="0" borderId="0" xfId="0" applyNumberFormat="1" applyFont="1"/>
    <xf numFmtId="169" fontId="9" fillId="17" borderId="0" xfId="0" applyNumberFormat="1" applyFont="1" applyFill="1"/>
    <xf numFmtId="175" fontId="9" fillId="17" borderId="0" xfId="0" applyNumberFormat="1" applyFont="1" applyFill="1"/>
    <xf numFmtId="170" fontId="9" fillId="17" borderId="0" xfId="0" applyNumberFormat="1" applyFont="1" applyFill="1"/>
    <xf numFmtId="172" fontId="9" fillId="0" borderId="0" xfId="0" applyNumberFormat="1" applyFont="1" applyAlignment="1">
      <alignment horizontal="right"/>
    </xf>
    <xf numFmtId="173" fontId="9" fillId="0" borderId="0" xfId="0" applyNumberFormat="1" applyFont="1"/>
    <xf numFmtId="0" fontId="9" fillId="24" borderId="0" xfId="0" applyFont="1" applyFill="1"/>
    <xf numFmtId="172" fontId="28" fillId="24" borderId="0" xfId="10" applyNumberFormat="1" applyFont="1" applyFill="1" applyAlignment="1">
      <alignment horizontal="center"/>
    </xf>
    <xf numFmtId="172" fontId="28" fillId="24" borderId="0" xfId="10" applyNumberFormat="1" applyFont="1" applyFill="1"/>
    <xf numFmtId="0" fontId="9" fillId="24" borderId="0" xfId="0" applyFont="1" applyFill="1" applyAlignment="1">
      <alignment horizontal="right"/>
    </xf>
    <xf numFmtId="0" fontId="9" fillId="24" borderId="0" xfId="0" applyFont="1" applyFill="1" applyAlignment="1">
      <alignment horizontal="center"/>
    </xf>
    <xf numFmtId="172" fontId="9" fillId="24" borderId="0" xfId="10" applyNumberFormat="1" applyFont="1" applyFill="1" applyAlignment="1">
      <alignment horizontal="center"/>
    </xf>
    <xf numFmtId="172" fontId="9" fillId="24" borderId="0" xfId="10" applyNumberFormat="1" applyFont="1" applyFill="1"/>
    <xf numFmtId="168" fontId="28" fillId="24" borderId="0" xfId="10" applyNumberFormat="1" applyFont="1" applyFill="1" applyAlignment="1">
      <alignment horizontal="center"/>
    </xf>
    <xf numFmtId="172" fontId="9" fillId="24" borderId="0" xfId="10" applyNumberFormat="1" applyFont="1" applyFill="1" applyAlignment="1">
      <alignment horizontal="right"/>
    </xf>
    <xf numFmtId="172" fontId="9" fillId="0" borderId="0" xfId="10" applyNumberFormat="1" applyFont="1" applyAlignment="1">
      <alignment horizontal="center"/>
    </xf>
    <xf numFmtId="171" fontId="9" fillId="0" borderId="0" xfId="10" applyNumberFormat="1" applyFont="1"/>
    <xf numFmtId="168" fontId="13" fillId="0" borderId="0" xfId="0" applyNumberFormat="1" applyFont="1"/>
    <xf numFmtId="3" fontId="29" fillId="0" borderId="0" xfId="0" applyNumberFormat="1" applyFont="1"/>
    <xf numFmtId="3" fontId="13" fillId="0" borderId="0" xfId="0" applyNumberFormat="1" applyFont="1"/>
    <xf numFmtId="0" fontId="30" fillId="0" borderId="0" xfId="0" applyFont="1" applyAlignment="1">
      <alignment horizontal="right"/>
    </xf>
    <xf numFmtId="170" fontId="30" fillId="0" borderId="0" xfId="18" applyNumberFormat="1" applyFont="1" applyAlignment="1">
      <alignment horizontal="center"/>
    </xf>
    <xf numFmtId="0" fontId="13" fillId="0" borderId="0" xfId="0" applyFont="1" applyAlignment="1">
      <alignment horizontal="right"/>
    </xf>
    <xf numFmtId="170" fontId="13" fillId="0" borderId="0" xfId="0" applyNumberFormat="1" applyFont="1"/>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14" fillId="0" borderId="0" xfId="0" applyFont="1" applyAlignment="1">
      <alignment vertical="center" textRotation="45" wrapText="1"/>
    </xf>
    <xf numFmtId="0" fontId="16" fillId="0" borderId="0" xfId="0" applyFont="1" applyAlignment="1">
      <alignment vertical="center"/>
    </xf>
    <xf numFmtId="0" fontId="15" fillId="0" borderId="0" xfId="0" applyFont="1" applyAlignment="1">
      <alignment vertical="center"/>
    </xf>
    <xf numFmtId="0" fontId="13" fillId="19" borderId="1" xfId="0" applyFont="1" applyFill="1" applyBorder="1" applyAlignment="1">
      <alignment vertical="center"/>
    </xf>
    <xf numFmtId="0" fontId="13" fillId="0" borderId="1" xfId="0" applyFont="1" applyBorder="1" applyAlignment="1">
      <alignment vertical="center"/>
    </xf>
    <xf numFmtId="0" fontId="13" fillId="20" borderId="1" xfId="0" applyFont="1" applyFill="1" applyBorder="1" applyAlignment="1">
      <alignment vertical="center"/>
    </xf>
    <xf numFmtId="0" fontId="0" fillId="0" borderId="0" xfId="0" applyAlignment="1">
      <alignment vertical="center"/>
    </xf>
    <xf numFmtId="0" fontId="13" fillId="0" borderId="10" xfId="0" applyFont="1" applyBorder="1" applyAlignment="1">
      <alignment vertical="center"/>
    </xf>
    <xf numFmtId="0" fontId="13" fillId="19" borderId="10" xfId="0" applyFont="1" applyFill="1" applyBorder="1" applyAlignment="1">
      <alignment vertical="center"/>
    </xf>
    <xf numFmtId="0" fontId="13" fillId="20" borderId="10" xfId="0" applyFont="1" applyFill="1" applyBorder="1" applyAlignment="1">
      <alignment vertical="center"/>
    </xf>
    <xf numFmtId="0" fontId="18" fillId="0" borderId="1" xfId="0" applyFont="1" applyBorder="1" applyAlignment="1">
      <alignment vertical="center"/>
    </xf>
    <xf numFmtId="0" fontId="13" fillId="0" borderId="0" xfId="0" applyFont="1" applyAlignment="1">
      <alignment vertical="center" wrapText="1"/>
    </xf>
    <xf numFmtId="0" fontId="13" fillId="19" borderId="3" xfId="0" applyFont="1" applyFill="1" applyBorder="1" applyAlignment="1">
      <alignment vertical="center"/>
    </xf>
    <xf numFmtId="0" fontId="13" fillId="0" borderId="3" xfId="0" applyFont="1" applyBorder="1" applyAlignment="1">
      <alignment vertical="center"/>
    </xf>
    <xf numFmtId="166" fontId="0" fillId="0" borderId="0" xfId="9" applyNumberFormat="1" applyFont="1" applyAlignment="1">
      <alignment horizontal="center" vertical="center"/>
    </xf>
    <xf numFmtId="166" fontId="0" fillId="0" borderId="0" xfId="0" applyNumberFormat="1" applyAlignment="1">
      <alignment horizontal="center" vertical="center"/>
    </xf>
    <xf numFmtId="1" fontId="0" fillId="0" borderId="0" xfId="0" applyNumberFormat="1" applyAlignment="1">
      <alignment horizontal="center" vertical="center"/>
    </xf>
    <xf numFmtId="0" fontId="0" fillId="0" borderId="0" xfId="0" applyFill="1"/>
    <xf numFmtId="0" fontId="5" fillId="2" borderId="0" xfId="1"/>
    <xf numFmtId="0" fontId="0" fillId="0" borderId="0" xfId="0" applyFill="1" applyAlignment="1">
      <alignment horizontal="center"/>
    </xf>
    <xf numFmtId="0" fontId="1" fillId="0" borderId="1" xfId="0" applyFont="1" applyBorder="1" applyAlignment="1">
      <alignment horizontal="center" vertical="center" textRotation="90"/>
    </xf>
    <xf numFmtId="164" fontId="1" fillId="0" borderId="1" xfId="0" applyNumberFormat="1" applyFont="1" applyBorder="1" applyAlignment="1">
      <alignment horizontal="center" vertical="center" textRotation="90"/>
    </xf>
    <xf numFmtId="164" fontId="1" fillId="0" borderId="1" xfId="0" applyNumberFormat="1" applyFont="1" applyBorder="1" applyAlignment="1">
      <alignment horizontal="center" vertical="center" textRotation="90" wrapText="1"/>
    </xf>
    <xf numFmtId="0" fontId="7" fillId="8" borderId="0" xfId="7"/>
    <xf numFmtId="0" fontId="7" fillId="4" borderId="0" xfId="3" applyAlignment="1">
      <alignment horizontal="center"/>
    </xf>
    <xf numFmtId="0" fontId="4" fillId="16" borderId="10" xfId="17" applyBorder="1" applyAlignment="1">
      <alignment horizontal="center" vertical="center"/>
    </xf>
    <xf numFmtId="0" fontId="4" fillId="16" borderId="13" xfId="17" applyBorder="1" applyAlignment="1">
      <alignment horizontal="center" vertical="center"/>
    </xf>
    <xf numFmtId="0" fontId="4" fillId="16" borderId="17" xfId="17" applyBorder="1" applyAlignment="1">
      <alignment horizontal="center" vertical="center"/>
    </xf>
    <xf numFmtId="164" fontId="6" fillId="8" borderId="1" xfId="7" applyNumberFormat="1" applyFont="1" applyBorder="1" applyAlignment="1">
      <alignment horizontal="center" wrapText="1"/>
    </xf>
    <xf numFmtId="164" fontId="4" fillId="16" borderId="1" xfId="17" applyNumberFormat="1" applyBorder="1" applyAlignment="1">
      <alignment horizontal="center" vertical="center"/>
    </xf>
    <xf numFmtId="164" fontId="4" fillId="15" borderId="1" xfId="16" applyNumberFormat="1" applyBorder="1" applyAlignment="1">
      <alignment horizontal="center" vertical="center" wrapText="1"/>
    </xf>
    <xf numFmtId="164" fontId="7" fillId="3" borderId="1" xfId="2" applyNumberFormat="1" applyBorder="1" applyAlignment="1">
      <alignment horizontal="center" vertical="center" wrapText="1"/>
    </xf>
    <xf numFmtId="164" fontId="4" fillId="16" borderId="1" xfId="17" applyNumberFormat="1" applyBorder="1" applyAlignment="1">
      <alignment horizontal="center" vertical="center" wrapText="1"/>
    </xf>
    <xf numFmtId="0" fontId="4" fillId="15" borderId="1" xfId="16" applyBorder="1" applyAlignment="1">
      <alignment horizontal="center" vertical="center"/>
    </xf>
    <xf numFmtId="0" fontId="4" fillId="16" borderId="3" xfId="17" applyBorder="1" applyAlignment="1">
      <alignment horizontal="center" vertical="center"/>
    </xf>
    <xf numFmtId="0" fontId="4" fillId="16" borderId="4" xfId="17" applyBorder="1" applyAlignment="1">
      <alignment horizontal="center" vertical="center"/>
    </xf>
    <xf numFmtId="0" fontId="4" fillId="15" borderId="11" xfId="16" applyBorder="1" applyAlignment="1">
      <alignment horizontal="center" vertical="center"/>
    </xf>
    <xf numFmtId="0" fontId="4" fillId="15" borderId="0" xfId="16" applyBorder="1" applyAlignment="1">
      <alignment horizontal="center" vertical="center"/>
    </xf>
    <xf numFmtId="165" fontId="3" fillId="0" borderId="9" xfId="0" applyNumberFormat="1" applyFont="1" applyBorder="1" applyAlignment="1">
      <alignment horizontal="center" vertical="center"/>
    </xf>
    <xf numFmtId="164" fontId="7" fillId="13" borderId="1" xfId="14" applyNumberFormat="1" applyBorder="1" applyAlignment="1">
      <alignment horizontal="center" wrapText="1"/>
    </xf>
    <xf numFmtId="0" fontId="2" fillId="0" borderId="2" xfId="0" applyFont="1" applyBorder="1" applyAlignment="1">
      <alignment horizontal="center" vertical="center"/>
    </xf>
    <xf numFmtId="0" fontId="2" fillId="0" borderId="5" xfId="0" applyFont="1" applyBorder="1" applyAlignment="1">
      <alignment horizontal="center" vertical="center"/>
    </xf>
    <xf numFmtId="165" fontId="3" fillId="0" borderId="0" xfId="0" applyNumberFormat="1" applyFont="1" applyBorder="1" applyAlignment="1">
      <alignment horizontal="center" vertical="center"/>
    </xf>
    <xf numFmtId="0" fontId="1" fillId="0" borderId="1" xfId="0" applyFont="1" applyBorder="1" applyAlignment="1">
      <alignment horizontal="center" vertical="center"/>
    </xf>
    <xf numFmtId="0" fontId="7" fillId="8" borderId="0" xfId="7" applyAlignment="1">
      <alignment horizontal="center"/>
    </xf>
    <xf numFmtId="165" fontId="6" fillId="8" borderId="4" xfId="7" applyNumberFormat="1" applyFont="1" applyBorder="1" applyAlignment="1">
      <alignment horizontal="center" vertical="center"/>
    </xf>
    <xf numFmtId="165" fontId="6" fillId="8" borderId="6" xfId="7" applyNumberFormat="1" applyFont="1" applyBorder="1" applyAlignment="1">
      <alignment horizontal="center" vertical="center"/>
    </xf>
    <xf numFmtId="165" fontId="6" fillId="4" borderId="4" xfId="3" applyNumberFormat="1" applyFont="1" applyBorder="1" applyAlignment="1">
      <alignment horizontal="center" vertical="center"/>
    </xf>
    <xf numFmtId="0" fontId="7" fillId="13" borderId="11" xfId="14" applyBorder="1" applyAlignment="1">
      <alignment horizontal="center"/>
    </xf>
    <xf numFmtId="0" fontId="7" fillId="13" borderId="0" xfId="14" applyBorder="1" applyAlignment="1">
      <alignment horizontal="center"/>
    </xf>
    <xf numFmtId="0" fontId="7" fillId="13" borderId="0" xfId="14" applyAlignment="1">
      <alignment horizontal="center"/>
    </xf>
    <xf numFmtId="164" fontId="6" fillId="13" borderId="7" xfId="14" applyNumberFormat="1" applyFont="1" applyBorder="1" applyAlignment="1">
      <alignment horizontal="center" wrapText="1"/>
    </xf>
    <xf numFmtId="164" fontId="6" fillId="13" borderId="4" xfId="14" applyNumberFormat="1" applyFont="1" applyBorder="1" applyAlignment="1">
      <alignment horizontal="center" wrapText="1"/>
    </xf>
    <xf numFmtId="0" fontId="15" fillId="0" borderId="10" xfId="0" applyFont="1" applyBorder="1" applyAlignment="1">
      <alignment horizontal="center" vertical="center" wrapText="1"/>
    </xf>
    <xf numFmtId="0" fontId="15" fillId="0" borderId="17" xfId="0" applyFont="1" applyBorder="1" applyAlignment="1">
      <alignment horizontal="center" vertical="center" wrapText="1"/>
    </xf>
    <xf numFmtId="0" fontId="31" fillId="0" borderId="10" xfId="0" applyFont="1" applyBorder="1" applyAlignment="1">
      <alignment horizontal="center" vertical="center" wrapText="1"/>
    </xf>
    <xf numFmtId="0" fontId="31" fillId="0" borderId="17" xfId="0" applyFont="1" applyBorder="1" applyAlignment="1">
      <alignment horizontal="center" vertical="center" wrapText="1"/>
    </xf>
    <xf numFmtId="44" fontId="31" fillId="0" borderId="10" xfId="9" applyFont="1" applyBorder="1" applyAlignment="1">
      <alignment horizontal="center" vertical="center" wrapText="1"/>
    </xf>
    <xf numFmtId="44" fontId="31" fillId="0" borderId="17" xfId="9" applyFont="1" applyBorder="1" applyAlignment="1">
      <alignment horizontal="center" vertical="center" wrapText="1"/>
    </xf>
    <xf numFmtId="0" fontId="16" fillId="0" borderId="10" xfId="0" applyFont="1" applyBorder="1" applyAlignment="1">
      <alignment horizontal="center" vertical="center" wrapText="1"/>
    </xf>
    <xf numFmtId="0" fontId="16" fillId="0" borderId="17"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17" xfId="0" applyFont="1" applyBorder="1" applyAlignment="1">
      <alignment horizontal="center" vertical="center" wrapText="1"/>
    </xf>
    <xf numFmtId="0" fontId="7" fillId="8" borderId="3" xfId="7" applyBorder="1" applyAlignment="1">
      <alignment horizontal="center" vertical="center"/>
    </xf>
    <xf numFmtId="0" fontId="7" fillId="8" borderId="4" xfId="7" applyBorder="1" applyAlignment="1">
      <alignment horizontal="center" vertical="center"/>
    </xf>
    <xf numFmtId="0" fontId="7" fillId="8" borderId="6" xfId="7" applyBorder="1" applyAlignment="1">
      <alignment horizontal="center" vertical="center"/>
    </xf>
    <xf numFmtId="0" fontId="7" fillId="9" borderId="3" xfId="8" applyBorder="1" applyAlignment="1">
      <alignment horizontal="center" vertical="center"/>
    </xf>
    <xf numFmtId="0" fontId="7" fillId="9" borderId="4" xfId="8" applyBorder="1" applyAlignment="1">
      <alignment horizontal="center" vertical="center"/>
    </xf>
    <xf numFmtId="0" fontId="7" fillId="9" borderId="6" xfId="8" applyBorder="1" applyAlignment="1">
      <alignment horizontal="center" vertical="center"/>
    </xf>
    <xf numFmtId="0" fontId="7" fillId="4" borderId="3" xfId="3" applyBorder="1" applyAlignment="1">
      <alignment horizontal="center" vertical="center"/>
    </xf>
    <xf numFmtId="0" fontId="7" fillId="4" borderId="4" xfId="3" applyBorder="1" applyAlignment="1">
      <alignment horizontal="center" vertical="center"/>
    </xf>
    <xf numFmtId="0" fontId="7" fillId="4" borderId="6" xfId="3" applyBorder="1" applyAlignment="1">
      <alignment horizontal="center" vertical="center"/>
    </xf>
    <xf numFmtId="0" fontId="7" fillId="3" borderId="11" xfId="2" applyBorder="1" applyAlignment="1">
      <alignment horizontal="center" vertical="center"/>
    </xf>
    <xf numFmtId="0" fontId="7" fillId="3" borderId="0" xfId="2" applyAlignment="1">
      <alignment horizontal="center" vertical="center"/>
    </xf>
    <xf numFmtId="170" fontId="24" fillId="23" borderId="14" xfId="0" applyNumberFormat="1" applyFont="1" applyFill="1" applyBorder="1" applyAlignment="1">
      <alignment horizontal="center"/>
    </xf>
    <xf numFmtId="170" fontId="24" fillId="23" borderId="12" xfId="0" applyNumberFormat="1" applyFont="1" applyFill="1" applyBorder="1" applyAlignment="1">
      <alignment horizontal="center"/>
    </xf>
    <xf numFmtId="170" fontId="24" fillId="23" borderId="15" xfId="0" applyNumberFormat="1" applyFont="1" applyFill="1" applyBorder="1" applyAlignment="1">
      <alignment horizontal="center"/>
    </xf>
    <xf numFmtId="0" fontId="24" fillId="23" borderId="0" xfId="0" applyFont="1" applyFill="1" applyAlignment="1">
      <alignment horizontal="center" vertical="center" wrapText="1"/>
    </xf>
    <xf numFmtId="0" fontId="24" fillId="23" borderId="14" xfId="0" applyFont="1" applyFill="1" applyBorder="1" applyAlignment="1">
      <alignment horizontal="center" vertical="center"/>
    </xf>
    <xf numFmtId="0" fontId="24" fillId="23" borderId="15" xfId="0" applyFont="1" applyFill="1" applyBorder="1" applyAlignment="1">
      <alignment horizontal="center" vertical="center"/>
    </xf>
    <xf numFmtId="0" fontId="24" fillId="23" borderId="11" xfId="0" applyFont="1" applyFill="1" applyBorder="1" applyAlignment="1">
      <alignment horizontal="center" vertical="center"/>
    </xf>
    <xf numFmtId="0" fontId="24" fillId="23" borderId="19" xfId="0" applyFont="1" applyFill="1" applyBorder="1" applyAlignment="1">
      <alignment horizontal="center" vertical="center"/>
    </xf>
    <xf numFmtId="0" fontId="14" fillId="0" borderId="0" xfId="0" applyFont="1" applyAlignment="1">
      <alignment horizontal="center" vertical="center" textRotation="90"/>
    </xf>
    <xf numFmtId="0" fontId="14" fillId="0" borderId="0" xfId="0" applyFont="1" applyAlignment="1">
      <alignment horizontal="center"/>
    </xf>
    <xf numFmtId="0" fontId="24" fillId="23" borderId="0" xfId="0" applyFont="1" applyFill="1" applyAlignment="1">
      <alignment horizontal="center" vertical="center"/>
    </xf>
    <xf numFmtId="0" fontId="11" fillId="17" borderId="14" xfId="0" applyFont="1" applyFill="1" applyBorder="1" applyAlignment="1">
      <alignment horizontal="right" vertical="center" wrapText="1"/>
    </xf>
    <xf numFmtId="0" fontId="11" fillId="17" borderId="12" xfId="0" applyFont="1" applyFill="1" applyBorder="1" applyAlignment="1">
      <alignment horizontal="right" vertical="center" wrapText="1"/>
    </xf>
    <xf numFmtId="0" fontId="11" fillId="17" borderId="16" xfId="0" applyFont="1" applyFill="1" applyBorder="1" applyAlignment="1">
      <alignment horizontal="right" vertical="center" wrapText="1"/>
    </xf>
    <xf numFmtId="0" fontId="11" fillId="17" borderId="9" xfId="0" applyFont="1" applyFill="1" applyBorder="1" applyAlignment="1">
      <alignment horizontal="right" vertical="center" wrapText="1"/>
    </xf>
    <xf numFmtId="165" fontId="14" fillId="17" borderId="15" xfId="0" applyNumberFormat="1" applyFont="1" applyFill="1" applyBorder="1" applyAlignment="1">
      <alignment horizontal="center" vertical="center"/>
    </xf>
    <xf numFmtId="165" fontId="14" fillId="17" borderId="18" xfId="0" applyNumberFormat="1" applyFont="1" applyFill="1" applyBorder="1" applyAlignment="1">
      <alignment horizontal="center" vertical="center"/>
    </xf>
    <xf numFmtId="165" fontId="25" fillId="0" borderId="19" xfId="0" applyNumberFormat="1" applyFont="1" applyBorder="1" applyAlignment="1" applyProtection="1">
      <alignment horizontal="center" vertical="center"/>
      <protection locked="0"/>
    </xf>
    <xf numFmtId="165" fontId="25" fillId="0" borderId="18" xfId="0" applyNumberFormat="1" applyFont="1" applyBorder="1" applyAlignment="1" applyProtection="1">
      <alignment horizontal="center" vertical="center"/>
      <protection locked="0"/>
    </xf>
    <xf numFmtId="0" fontId="24" fillId="23" borderId="22" xfId="0" applyFont="1" applyFill="1" applyBorder="1" applyAlignment="1">
      <alignment horizontal="center" vertical="center" wrapText="1"/>
    </xf>
    <xf numFmtId="0" fontId="24" fillId="23" borderId="11" xfId="0" applyFont="1" applyFill="1" applyBorder="1" applyAlignment="1">
      <alignment horizontal="center" vertical="center" wrapText="1"/>
    </xf>
    <xf numFmtId="0" fontId="24" fillId="23" borderId="16" xfId="0" applyFont="1" applyFill="1" applyBorder="1" applyAlignment="1">
      <alignment horizontal="center" vertical="center" wrapText="1"/>
    </xf>
    <xf numFmtId="165" fontId="25" fillId="0" borderId="11" xfId="10" applyNumberFormat="1" applyFont="1" applyBorder="1" applyAlignment="1" applyProtection="1">
      <alignment horizontal="center" vertical="center"/>
      <protection locked="0"/>
    </xf>
    <xf numFmtId="165" fontId="25" fillId="0" borderId="16" xfId="10" applyNumberFormat="1" applyFont="1" applyBorder="1" applyAlignment="1" applyProtection="1">
      <alignment horizontal="center" vertical="center"/>
      <protection locked="0"/>
    </xf>
    <xf numFmtId="165" fontId="25" fillId="0" borderId="0" xfId="10" applyNumberFormat="1" applyFont="1" applyAlignment="1" applyProtection="1">
      <alignment horizontal="center" vertical="center"/>
      <protection locked="0"/>
    </xf>
    <xf numFmtId="165" fontId="25" fillId="0" borderId="9" xfId="10" applyNumberFormat="1" applyFont="1" applyBorder="1" applyAlignment="1" applyProtection="1">
      <alignment horizontal="center" vertical="center"/>
      <protection locked="0"/>
    </xf>
    <xf numFmtId="165" fontId="25" fillId="0" borderId="19" xfId="10" applyNumberFormat="1" applyFont="1" applyBorder="1" applyAlignment="1" applyProtection="1">
      <alignment horizontal="center" vertical="center"/>
      <protection locked="0"/>
    </xf>
    <xf numFmtId="165" fontId="25" fillId="0" borderId="18" xfId="10" applyNumberFormat="1" applyFont="1" applyBorder="1" applyAlignment="1" applyProtection="1">
      <alignment horizontal="center" vertical="center"/>
      <protection locked="0"/>
    </xf>
    <xf numFmtId="0" fontId="14" fillId="0" borderId="12" xfId="0" applyFont="1" applyBorder="1" applyAlignment="1">
      <alignment horizontal="center" vertical="center"/>
    </xf>
    <xf numFmtId="165" fontId="25" fillId="0" borderId="11" xfId="0" applyNumberFormat="1" applyFont="1" applyBorder="1" applyAlignment="1" applyProtection="1">
      <alignment horizontal="center" vertical="center"/>
      <protection locked="0"/>
    </xf>
    <xf numFmtId="165" fontId="25" fillId="0" borderId="16" xfId="0" applyNumberFormat="1" applyFont="1" applyBorder="1" applyAlignment="1" applyProtection="1">
      <alignment horizontal="center" vertical="center"/>
      <protection locked="0"/>
    </xf>
    <xf numFmtId="165" fontId="25" fillId="0" borderId="0" xfId="0" applyNumberFormat="1" applyFont="1" applyAlignment="1" applyProtection="1">
      <alignment horizontal="center" vertical="center"/>
      <protection locked="0"/>
    </xf>
    <xf numFmtId="165" fontId="25" fillId="0" borderId="9" xfId="0" applyNumberFormat="1" applyFont="1" applyBorder="1" applyAlignment="1" applyProtection="1">
      <alignment horizontal="center" vertical="center"/>
      <protection locked="0"/>
    </xf>
    <xf numFmtId="0" fontId="24" fillId="23" borderId="14" xfId="0" applyFont="1" applyFill="1" applyBorder="1" applyAlignment="1">
      <alignment horizontal="center" vertical="center" wrapText="1"/>
    </xf>
    <xf numFmtId="167" fontId="25" fillId="0" borderId="15" xfId="0" applyNumberFormat="1" applyFont="1" applyBorder="1" applyAlignment="1" applyProtection="1">
      <alignment horizontal="center" vertical="center"/>
      <protection locked="0"/>
    </xf>
    <xf numFmtId="167" fontId="25" fillId="0" borderId="19" xfId="0" applyNumberFormat="1" applyFont="1" applyBorder="1" applyAlignment="1" applyProtection="1">
      <alignment horizontal="center" vertical="center"/>
      <protection locked="0"/>
    </xf>
    <xf numFmtId="167" fontId="25" fillId="0" borderId="18" xfId="0" applyNumberFormat="1" applyFont="1" applyBorder="1" applyAlignment="1" applyProtection="1">
      <alignment horizontal="center" vertical="center"/>
      <protection locked="0"/>
    </xf>
    <xf numFmtId="3" fontId="25" fillId="0" borderId="15" xfId="0" applyNumberFormat="1" applyFont="1" applyBorder="1" applyAlignment="1" applyProtection="1">
      <alignment horizontal="center" vertical="center"/>
      <protection locked="0"/>
    </xf>
    <xf numFmtId="3" fontId="25" fillId="0" borderId="19" xfId="0" applyNumberFormat="1" applyFont="1" applyBorder="1" applyAlignment="1" applyProtection="1">
      <alignment horizontal="center" vertical="center"/>
      <protection locked="0"/>
    </xf>
    <xf numFmtId="3" fontId="25" fillId="0" borderId="18" xfId="0" applyNumberFormat="1" applyFont="1" applyBorder="1" applyAlignment="1" applyProtection="1">
      <alignment horizontal="center" vertical="center"/>
      <protection locked="0"/>
    </xf>
    <xf numFmtId="0" fontId="24" fillId="23" borderId="10" xfId="0" applyFont="1" applyFill="1" applyBorder="1" applyAlignment="1">
      <alignment horizontal="center" vertical="center" wrapText="1"/>
    </xf>
    <xf numFmtId="0" fontId="24" fillId="23" borderId="13" xfId="0" applyFont="1" applyFill="1" applyBorder="1" applyAlignment="1">
      <alignment horizontal="center" vertical="center" wrapText="1"/>
    </xf>
    <xf numFmtId="0" fontId="25" fillId="0" borderId="0" xfId="0" applyFont="1" applyAlignment="1" applyProtection="1">
      <alignment horizontal="center" vertical="center"/>
      <protection locked="0"/>
    </xf>
    <xf numFmtId="0" fontId="23" fillId="22" borderId="0" xfId="0" applyFont="1" applyFill="1" applyAlignment="1">
      <alignment horizontal="center" vertical="center" wrapText="1"/>
    </xf>
    <xf numFmtId="165" fontId="25" fillId="0" borderId="15" xfId="0" applyNumberFormat="1" applyFont="1" applyBorder="1" applyAlignment="1" applyProtection="1">
      <alignment horizontal="center" vertical="center"/>
      <protection locked="0"/>
    </xf>
    <xf numFmtId="0" fontId="24" fillId="23" borderId="12" xfId="0" applyFont="1" applyFill="1" applyBorder="1" applyAlignment="1">
      <alignment horizontal="center" vertical="center" wrapText="1"/>
    </xf>
    <xf numFmtId="0" fontId="24" fillId="23" borderId="9" xfId="0" applyFont="1" applyFill="1" applyBorder="1" applyAlignment="1">
      <alignment horizontal="center" vertical="center" wrapText="1"/>
    </xf>
    <xf numFmtId="0" fontId="24" fillId="23" borderId="0" xfId="0" applyFont="1" applyFill="1" applyAlignment="1">
      <alignment horizontal="center" vertical="center" textRotation="90"/>
    </xf>
    <xf numFmtId="0" fontId="14" fillId="0" borderId="0" xfId="0" applyFont="1" applyAlignment="1">
      <alignment horizontal="right" vertical="center"/>
    </xf>
  </cellXfs>
  <cellStyles count="19">
    <cellStyle name="20% - Accent1" xfId="12" builtinId="30"/>
    <cellStyle name="40% - Accent2" xfId="13" builtinId="35"/>
    <cellStyle name="40% - Accent4" xfId="15" builtinId="43"/>
    <cellStyle name="40% - Accent5" xfId="16" builtinId="47"/>
    <cellStyle name="60% - Accent2" xfId="4" builtinId="36"/>
    <cellStyle name="60% - Accent3" xfId="6" builtinId="40"/>
    <cellStyle name="60% - Accent5" xfId="17" builtinId="48"/>
    <cellStyle name="Accent1" xfId="2" builtinId="29"/>
    <cellStyle name="Accent2" xfId="3" builtinId="33"/>
    <cellStyle name="Accent3" xfId="5" builtinId="37"/>
    <cellStyle name="Accent4" xfId="14" builtinId="41"/>
    <cellStyle name="Accent5" xfId="7" builtinId="45"/>
    <cellStyle name="Accent6" xfId="8" builtinId="49"/>
    <cellStyle name="Check Cell" xfId="11" builtinId="23"/>
    <cellStyle name="Comma 2" xfId="18" xr:uid="{8742B91D-F7DE-41E3-937D-16DB77950BFB}"/>
    <cellStyle name="Currency" xfId="9" builtinId="4"/>
    <cellStyle name="Good" xfId="1" builtinId="26"/>
    <cellStyle name="Normal" xfId="0" builtinId="0"/>
    <cellStyle name="Percent" xfId="10" builtinId="5"/>
  </cellStyles>
  <dxfs count="101">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quot;$&quot;#,##0.00"/>
      <alignment horizontal="center" vertical="center" textRotation="0" wrapText="0" indent="0" justifyLastLine="0" shrinkToFit="0" readingOrder="0"/>
    </dxf>
    <dxf>
      <numFmt numFmtId="166" formatCode="&quot;$&quot;#,##0.00"/>
      <alignment horizontal="center" vertical="center" textRotation="0" wrapText="0" indent="0" justifyLastLine="0" shrinkToFit="0" readingOrder="0"/>
    </dxf>
    <dxf>
      <numFmt numFmtId="166" formatCode="&quot;$&quot;#,##0.00"/>
      <alignment horizontal="center" vertical="center" textRotation="0" wrapText="0" indent="0" justifyLastLine="0" shrinkToFit="0" readingOrder="0"/>
    </dxf>
    <dxf>
      <numFmt numFmtId="166" formatCode="&quot;$&quot;#,##0.00"/>
      <alignment horizontal="center" vertical="center" textRotation="0" wrapText="0" indent="0" justifyLastLine="0" shrinkToFit="0" readingOrder="0"/>
    </dxf>
    <dxf>
      <numFmt numFmtId="166" formatCode="&quot;$&quot;#,##0.0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66" formatCode="&quot;$&quot;#,##0.0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66" formatCode="&quot;$&quot;#,##0.00"/>
      <alignment horizontal="center" vertical="center" textRotation="0" wrapText="0" indent="0" justifyLastLine="0" shrinkToFit="0" readingOrder="0"/>
    </dxf>
    <dxf>
      <numFmt numFmtId="166" formatCode="&quot;$&quot;#,##0.00"/>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textRotation="0" indent="0" justifyLastLine="0" shrinkToFit="0" readingOrder="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bottom style="thin">
          <color indexed="64"/>
        </bottom>
      </border>
    </dxf>
    <dxf>
      <alignment horizontal="center" textRotation="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n">
          <color indexed="64"/>
        </top>
      </border>
    </dxf>
    <dxf>
      <border outline="0">
        <left style="thin">
          <color indexed="64"/>
        </left>
        <right style="medium">
          <color indexed="64"/>
        </right>
        <top style="thin">
          <color indexed="64"/>
        </top>
        <bottom style="thin">
          <color indexed="64"/>
        </bottom>
      </border>
    </dxf>
    <dxf>
      <numFmt numFmtId="164" formatCode="_(&quot;$&quot;\ * #,##0_);_(&quot;$&quot;\ * \(#,##0\);_(&quot;$&quot;\ * &quot;-&quot;_);_(@_)"/>
      <alignment horizontal="center" vertical="bottom" textRotation="0" wrapText="0"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numFmt numFmtId="164" formatCode="_(&quot;$&quot;\ * #,##0_);_(&quot;$&quot;\ * \(#,##0\);_(&quot;$&quot;\ * &quot;-&quot;_);_(@_)"/>
      <alignment horizontal="center" vertical="center" textRotation="90" wrapText="1" indent="0" justifyLastLine="0" shrinkToFit="0" readingOrder="0"/>
      <border diagonalUp="0" diagonalDown="0">
        <left/>
        <right/>
        <top/>
        <bottom/>
        <vertical/>
        <horizontal/>
      </border>
    </dxf>
    <dxf>
      <alignment horizontal="center"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textRotation="0"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9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worksheet" Target="worksheets/sheet13.xml" /><Relationship Id="rId18" Type="http://schemas.openxmlformats.org/officeDocument/2006/relationships/worksheet" Target="worksheets/sheet18.xml" /><Relationship Id="rId26" Type="http://schemas.openxmlformats.org/officeDocument/2006/relationships/worksheet" Target="worksheets/sheet26.xml" /><Relationship Id="rId3" Type="http://schemas.openxmlformats.org/officeDocument/2006/relationships/worksheet" Target="worksheets/sheet3.xml" /><Relationship Id="rId21" Type="http://schemas.openxmlformats.org/officeDocument/2006/relationships/worksheet" Target="worksheets/sheet21.xml" /><Relationship Id="rId34" Type="http://schemas.openxmlformats.org/officeDocument/2006/relationships/customXml" Target="../customXml/item2.xml" /><Relationship Id="rId7" Type="http://schemas.openxmlformats.org/officeDocument/2006/relationships/worksheet" Target="worksheets/sheet7.xml" /><Relationship Id="rId12" Type="http://schemas.openxmlformats.org/officeDocument/2006/relationships/worksheet" Target="worksheets/sheet12.xml" /><Relationship Id="rId17" Type="http://schemas.openxmlformats.org/officeDocument/2006/relationships/worksheet" Target="worksheets/sheet17.xml" /><Relationship Id="rId25" Type="http://schemas.openxmlformats.org/officeDocument/2006/relationships/worksheet" Target="worksheets/sheet25.xml" /><Relationship Id="rId33" Type="http://schemas.openxmlformats.org/officeDocument/2006/relationships/customXml" Target="../customXml/item1.xml" /><Relationship Id="rId2" Type="http://schemas.openxmlformats.org/officeDocument/2006/relationships/worksheet" Target="worksheets/sheet2.xml" /><Relationship Id="rId16" Type="http://schemas.openxmlformats.org/officeDocument/2006/relationships/worksheet" Target="worksheets/sheet16.xml" /><Relationship Id="rId20" Type="http://schemas.openxmlformats.org/officeDocument/2006/relationships/worksheet" Target="worksheets/sheet20.xml" /><Relationship Id="rId29" Type="http://schemas.openxmlformats.org/officeDocument/2006/relationships/theme" Target="theme/theme1.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24" Type="http://schemas.openxmlformats.org/officeDocument/2006/relationships/worksheet" Target="worksheets/sheet24.xml" /><Relationship Id="rId32" Type="http://schemas.openxmlformats.org/officeDocument/2006/relationships/calcChain" Target="calcChain.xml" /><Relationship Id="rId5" Type="http://schemas.openxmlformats.org/officeDocument/2006/relationships/worksheet" Target="worksheets/sheet5.xml" /><Relationship Id="rId15" Type="http://schemas.openxmlformats.org/officeDocument/2006/relationships/worksheet" Target="worksheets/sheet15.xml" /><Relationship Id="rId23" Type="http://schemas.openxmlformats.org/officeDocument/2006/relationships/worksheet" Target="worksheets/sheet23.xml" /><Relationship Id="rId28" Type="http://schemas.openxmlformats.org/officeDocument/2006/relationships/externalLink" Target="externalLinks/externalLink1.xml" /><Relationship Id="rId10" Type="http://schemas.openxmlformats.org/officeDocument/2006/relationships/worksheet" Target="worksheets/sheet10.xml" /><Relationship Id="rId19" Type="http://schemas.openxmlformats.org/officeDocument/2006/relationships/worksheet" Target="worksheets/sheet19.xml" /><Relationship Id="rId31" Type="http://schemas.openxmlformats.org/officeDocument/2006/relationships/sharedStrings" Target="sharedStrings.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worksheet" Target="worksheets/sheet14.xml" /><Relationship Id="rId22" Type="http://schemas.openxmlformats.org/officeDocument/2006/relationships/worksheet" Target="worksheets/sheet22.xml" /><Relationship Id="rId27" Type="http://schemas.openxmlformats.org/officeDocument/2006/relationships/worksheet" Target="worksheets/sheet27.xml" /><Relationship Id="rId30" Type="http://schemas.openxmlformats.org/officeDocument/2006/relationships/styles" Target="styles.xml" /><Relationship Id="rId35" Type="http://schemas.openxmlformats.org/officeDocument/2006/relationships/customXml" Target="../customXml/item3.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US">
                <a:latin typeface="Segoe UI" panose="020B0502040204020203" pitchFamily="34" charset="0"/>
                <a:cs typeface="Segoe UI" panose="020B0502040204020203" pitchFamily="34" charset="0"/>
              </a:rPr>
              <a:t>Revenue Composition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autoTitleDeleted val="0"/>
    <c:plotArea>
      <c:layout/>
      <c:barChart>
        <c:barDir val="col"/>
        <c:grouping val="stacked"/>
        <c:varyColors val="0"/>
        <c:ser>
          <c:idx val="0"/>
          <c:order val="0"/>
          <c:tx>
            <c:strRef>
              <c:f>'MSP Variables'!$G$63:$H$63</c:f>
              <c:strCache>
                <c:ptCount val="2"/>
                <c:pt idx="0">
                  <c:v>Recurring</c:v>
                </c:pt>
              </c:strCache>
            </c:strRef>
          </c:tx>
          <c:spPr>
            <a:solidFill>
              <a:schemeClr val="accent1"/>
            </a:solidFill>
            <a:ln>
              <a:noFill/>
            </a:ln>
            <a:effectLst/>
          </c:spPr>
          <c:invertIfNegative val="0"/>
          <c:cat>
            <c:numRef>
              <c:f>'MSP Variables'!$I$62:$L$62</c:f>
              <c:numCache>
                <c:formatCode>General</c:formatCode>
                <c:ptCount val="4"/>
                <c:pt idx="0">
                  <c:v>1</c:v>
                </c:pt>
                <c:pt idx="1">
                  <c:v>2</c:v>
                </c:pt>
                <c:pt idx="2">
                  <c:v>3</c:v>
                </c:pt>
                <c:pt idx="3">
                  <c:v>4</c:v>
                </c:pt>
              </c:numCache>
            </c:numRef>
          </c:cat>
          <c:val>
            <c:numRef>
              <c:f>'MSP Variables'!$I$63:$L$63</c:f>
              <c:numCache>
                <c:formatCode>"$"#,##0</c:formatCode>
                <c:ptCount val="4"/>
                <c:pt idx="0">
                  <c:v>286812.5</c:v>
                </c:pt>
                <c:pt idx="1">
                  <c:v>911916.66666666698</c:v>
                </c:pt>
                <c:pt idx="2">
                  <c:v>1713520.833333334</c:v>
                </c:pt>
                <c:pt idx="3">
                  <c:v>2691625.0000000005</c:v>
                </c:pt>
              </c:numCache>
            </c:numRef>
          </c:val>
          <c:extLst>
            <c:ext xmlns:c16="http://schemas.microsoft.com/office/drawing/2014/chart" uri="{C3380CC4-5D6E-409C-BE32-E72D297353CC}">
              <c16:uniqueId val="{00000000-6CC4-4F1E-8915-786AD9B44E52}"/>
            </c:ext>
          </c:extLst>
        </c:ser>
        <c:ser>
          <c:idx val="1"/>
          <c:order val="1"/>
          <c:tx>
            <c:strRef>
              <c:f>'MSP Variables'!$G$64:$H$64</c:f>
              <c:strCache>
                <c:ptCount val="2"/>
                <c:pt idx="0">
                  <c:v>Non-Recurring</c:v>
                </c:pt>
              </c:strCache>
            </c:strRef>
          </c:tx>
          <c:spPr>
            <a:solidFill>
              <a:schemeClr val="accent2"/>
            </a:solidFill>
            <a:ln>
              <a:noFill/>
            </a:ln>
            <a:effectLst/>
          </c:spPr>
          <c:invertIfNegative val="0"/>
          <c:cat>
            <c:numRef>
              <c:f>'MSP Variables'!$I$62:$L$62</c:f>
              <c:numCache>
                <c:formatCode>General</c:formatCode>
                <c:ptCount val="4"/>
                <c:pt idx="0">
                  <c:v>1</c:v>
                </c:pt>
                <c:pt idx="1">
                  <c:v>2</c:v>
                </c:pt>
                <c:pt idx="2">
                  <c:v>3</c:v>
                </c:pt>
                <c:pt idx="3">
                  <c:v>4</c:v>
                </c:pt>
              </c:numCache>
            </c:numRef>
          </c:cat>
          <c:val>
            <c:numRef>
              <c:f>'MSP Variables'!$I$64:$L$64</c:f>
              <c:numCache>
                <c:formatCode>"$"#,##0</c:formatCode>
                <c:ptCount val="4"/>
                <c:pt idx="0">
                  <c:v>2210468.75</c:v>
                </c:pt>
                <c:pt idx="1">
                  <c:v>2980885.4166666665</c:v>
                </c:pt>
                <c:pt idx="2">
                  <c:v>3766406.25</c:v>
                </c:pt>
                <c:pt idx="3" formatCode="&quot;$&quot;#,##0;[Red]\-&quot;$&quot;#,##0">
                  <c:v>4564427.083333333</c:v>
                </c:pt>
              </c:numCache>
            </c:numRef>
          </c:val>
          <c:extLst>
            <c:ext xmlns:c16="http://schemas.microsoft.com/office/drawing/2014/chart" uri="{C3380CC4-5D6E-409C-BE32-E72D297353CC}">
              <c16:uniqueId val="{00000001-6CC4-4F1E-8915-786AD9B44E52}"/>
            </c:ext>
          </c:extLst>
        </c:ser>
        <c:dLbls>
          <c:showLegendKey val="0"/>
          <c:showVal val="0"/>
          <c:showCatName val="0"/>
          <c:showSerName val="0"/>
          <c:showPercent val="0"/>
          <c:showBubbleSize val="0"/>
        </c:dLbls>
        <c:gapWidth val="150"/>
        <c:overlap val="100"/>
        <c:axId val="1215685312"/>
        <c:axId val="1215688576"/>
      </c:barChart>
      <c:catAx>
        <c:axId val="121568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215688576"/>
        <c:crosses val="autoZero"/>
        <c:auto val="1"/>
        <c:lblAlgn val="ctr"/>
        <c:lblOffset val="100"/>
        <c:noMultiLvlLbl val="0"/>
      </c:catAx>
      <c:valAx>
        <c:axId val="12156885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215685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US" baseline="0">
                <a:latin typeface="Segoe UI" panose="020B0502040204020203" pitchFamily="34" charset="0"/>
                <a:cs typeface="Segoe UI" panose="020B0502040204020203" pitchFamily="34" charset="0"/>
              </a:rPr>
              <a:t>Approximate Valuation Impact</a:t>
            </a:r>
            <a:endParaRPr lang="en-US">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autoTitleDeleted val="0"/>
    <c:plotArea>
      <c:layout/>
      <c:barChart>
        <c:barDir val="col"/>
        <c:grouping val="clustered"/>
        <c:varyColors val="0"/>
        <c:ser>
          <c:idx val="1"/>
          <c:order val="1"/>
          <c:spPr>
            <a:solidFill>
              <a:srgbClr val="00B050"/>
            </a:solidFill>
            <a:ln>
              <a:noFill/>
            </a:ln>
            <a:effectLst/>
          </c:spPr>
          <c:invertIfNegative val="0"/>
          <c:val>
            <c:numRef>
              <c:f>'MSP Variables'!$I$78:$L$78</c:f>
              <c:numCache>
                <c:formatCode>"$"#,##0;[Red]\-"$"#,##0</c:formatCode>
                <c:ptCount val="4"/>
                <c:pt idx="0">
                  <c:v>957207.03125</c:v>
                </c:pt>
                <c:pt idx="1">
                  <c:v>2204225.260416667</c:v>
                </c:pt>
                <c:pt idx="2">
                  <c:v>3762610.677083333</c:v>
                </c:pt>
                <c:pt idx="3">
                  <c:v>5630996.0937500009</c:v>
                </c:pt>
              </c:numCache>
            </c:numRef>
          </c:val>
          <c:extLst>
            <c:ext xmlns:c16="http://schemas.microsoft.com/office/drawing/2014/chart" uri="{C3380CC4-5D6E-409C-BE32-E72D297353CC}">
              <c16:uniqueId val="{00000000-EC79-4B65-ABCA-A2245831B6A6}"/>
            </c:ext>
          </c:extLst>
        </c:ser>
        <c:dLbls>
          <c:showLegendKey val="0"/>
          <c:showVal val="0"/>
          <c:showCatName val="0"/>
          <c:showSerName val="0"/>
          <c:showPercent val="0"/>
          <c:showBubbleSize val="0"/>
        </c:dLbls>
        <c:gapWidth val="150"/>
        <c:axId val="1215688032"/>
        <c:axId val="1215686400"/>
        <c:extLst>
          <c:ext xmlns:c15="http://schemas.microsoft.com/office/drawing/2012/chart" uri="{02D57815-91ED-43cb-92C2-25804820EDAC}">
            <c15:filteredBarSeries>
              <c15:ser>
                <c:idx val="0"/>
                <c:order val="0"/>
                <c:spPr>
                  <a:solidFill>
                    <a:schemeClr val="accent1"/>
                  </a:solidFill>
                  <a:ln>
                    <a:noFill/>
                  </a:ln>
                  <a:effectLst/>
                </c:spPr>
                <c:invertIfNegative val="0"/>
                <c:val>
                  <c:numRef>
                    <c:extLst>
                      <c:ext uri="{02D57815-91ED-43cb-92C2-25804820EDAC}">
                        <c15:formulaRef>
                          <c15:sqref>'MSP Variables'!$I$75:$L$75</c15:sqref>
                        </c15:formulaRef>
                      </c:ext>
                    </c:extLst>
                    <c:numCache>
                      <c:formatCode>General</c:formatCode>
                      <c:ptCount val="4"/>
                      <c:pt idx="0">
                        <c:v>1</c:v>
                      </c:pt>
                      <c:pt idx="1">
                        <c:v>2</c:v>
                      </c:pt>
                      <c:pt idx="2">
                        <c:v>3</c:v>
                      </c:pt>
                      <c:pt idx="3">
                        <c:v>4</c:v>
                      </c:pt>
                    </c:numCache>
                  </c:numRef>
                </c:val>
                <c:extLst>
                  <c:ext xmlns:c16="http://schemas.microsoft.com/office/drawing/2014/chart" uri="{C3380CC4-5D6E-409C-BE32-E72D297353CC}">
                    <c16:uniqueId val="{00000001-EC79-4B65-ABCA-A2245831B6A6}"/>
                  </c:ext>
                </c:extLst>
              </c15:ser>
            </c15:filteredBarSeries>
          </c:ext>
        </c:extLst>
      </c:barChart>
      <c:catAx>
        <c:axId val="121568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US">
                    <a:latin typeface="Segoe UI" panose="020B0502040204020203" pitchFamily="34" charset="0"/>
                    <a:cs typeface="Segoe UI" panose="020B0502040204020203" pitchFamily="34" charset="0"/>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215686400"/>
        <c:crossesAt val="0"/>
        <c:auto val="1"/>
        <c:lblAlgn val="ctr"/>
        <c:lblOffset val="100"/>
        <c:noMultiLvlLbl val="0"/>
      </c:catAx>
      <c:valAx>
        <c:axId val="12156864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215688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US" b="1">
                <a:latin typeface="Segoe UI" panose="020B0502040204020203" pitchFamily="34" charset="0"/>
                <a:cs typeface="Segoe UI" panose="020B0502040204020203" pitchFamily="34" charset="0"/>
              </a:rPr>
              <a:t>Total Users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autoTitleDeleted val="0"/>
    <c:plotArea>
      <c:layout/>
      <c:barChart>
        <c:barDir val="bar"/>
        <c:grouping val="clustered"/>
        <c:varyColors val="0"/>
        <c:ser>
          <c:idx val="0"/>
          <c:order val="0"/>
          <c:tx>
            <c:strRef>
              <c:f>'MSP Users'!$B$38</c:f>
              <c:strCache>
                <c:ptCount val="1"/>
                <c:pt idx="0">
                  <c:v>IP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'MSP Users'!$C$37:$F$37</c:f>
              <c:numCache>
                <c:formatCode>General</c:formatCode>
                <c:ptCount val="4"/>
                <c:pt idx="0">
                  <c:v>1</c:v>
                </c:pt>
                <c:pt idx="1">
                  <c:v>2</c:v>
                </c:pt>
                <c:pt idx="2">
                  <c:v>3</c:v>
                </c:pt>
                <c:pt idx="3">
                  <c:v>4</c:v>
                </c:pt>
              </c:numCache>
            </c:numRef>
          </c:cat>
          <c:val>
            <c:numRef>
              <c:f>'MSP Users'!$C$38:$F$38</c:f>
              <c:numCache>
                <c:formatCode>#,##0</c:formatCode>
                <c:ptCount val="4"/>
                <c:pt idx="0">
                  <c:v>112.5</c:v>
                </c:pt>
                <c:pt idx="1">
                  <c:v>262.50000000000006</c:v>
                </c:pt>
                <c:pt idx="2">
                  <c:v>450.00000000000028</c:v>
                </c:pt>
                <c:pt idx="3">
                  <c:v>675.00000000000023</c:v>
                </c:pt>
              </c:numCache>
            </c:numRef>
          </c:val>
          <c:extLst>
            <c:ext xmlns:c16="http://schemas.microsoft.com/office/drawing/2014/chart" uri="{C3380CC4-5D6E-409C-BE32-E72D297353CC}">
              <c16:uniqueId val="{00000000-817E-4D1A-9452-D94FC0916FB4}"/>
            </c:ext>
          </c:extLst>
        </c:ser>
        <c:ser>
          <c:idx val="1"/>
          <c:order val="1"/>
          <c:tx>
            <c:strRef>
              <c:f>'MSP Users'!$B$39</c:f>
              <c:strCache>
                <c:ptCount val="1"/>
                <c:pt idx="0">
                  <c:v>O365</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'MSP Users'!$C$37:$F$37</c:f>
              <c:numCache>
                <c:formatCode>General</c:formatCode>
                <c:ptCount val="4"/>
                <c:pt idx="0">
                  <c:v>1</c:v>
                </c:pt>
                <c:pt idx="1">
                  <c:v>2</c:v>
                </c:pt>
                <c:pt idx="2">
                  <c:v>3</c:v>
                </c:pt>
                <c:pt idx="3">
                  <c:v>4</c:v>
                </c:pt>
              </c:numCache>
            </c:numRef>
          </c:cat>
          <c:val>
            <c:numRef>
              <c:f>'MSP Users'!$C$39:$F$39</c:f>
              <c:numCache>
                <c:formatCode>#,##0</c:formatCode>
                <c:ptCount val="4"/>
                <c:pt idx="0">
                  <c:v>375</c:v>
                </c:pt>
                <c:pt idx="1">
                  <c:v>875.00000000000023</c:v>
                </c:pt>
                <c:pt idx="2">
                  <c:v>1500.0000000000009</c:v>
                </c:pt>
                <c:pt idx="3">
                  <c:v>2250.0000000000009</c:v>
                </c:pt>
              </c:numCache>
            </c:numRef>
          </c:val>
          <c:extLst>
            <c:ext xmlns:c16="http://schemas.microsoft.com/office/drawing/2014/chart" uri="{C3380CC4-5D6E-409C-BE32-E72D297353CC}">
              <c16:uniqueId val="{00000001-817E-4D1A-9452-D94FC0916FB4}"/>
            </c:ext>
          </c:extLst>
        </c:ser>
        <c:ser>
          <c:idx val="2"/>
          <c:order val="2"/>
          <c:tx>
            <c:strRef>
              <c:f>'MSP Users'!$B$40</c:f>
              <c:strCache>
                <c:ptCount val="1"/>
                <c:pt idx="0">
                  <c:v>CRM Online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'MSP Users'!$C$37:$F$37</c:f>
              <c:numCache>
                <c:formatCode>General</c:formatCode>
                <c:ptCount val="4"/>
                <c:pt idx="0">
                  <c:v>1</c:v>
                </c:pt>
                <c:pt idx="1">
                  <c:v>2</c:v>
                </c:pt>
                <c:pt idx="2">
                  <c:v>3</c:v>
                </c:pt>
                <c:pt idx="3">
                  <c:v>4</c:v>
                </c:pt>
              </c:numCache>
            </c:numRef>
          </c:cat>
          <c:val>
            <c:numRef>
              <c:f>'MSP Users'!$C$40:$F$40</c:f>
              <c:numCache>
                <c:formatCode>#,##0</c:formatCode>
                <c:ptCount val="4"/>
                <c:pt idx="0">
                  <c:v>112.5</c:v>
                </c:pt>
                <c:pt idx="1">
                  <c:v>262.50000000000006</c:v>
                </c:pt>
                <c:pt idx="2">
                  <c:v>450.00000000000028</c:v>
                </c:pt>
                <c:pt idx="3">
                  <c:v>675.00000000000034</c:v>
                </c:pt>
              </c:numCache>
            </c:numRef>
          </c:val>
          <c:extLst>
            <c:ext xmlns:c16="http://schemas.microsoft.com/office/drawing/2014/chart" uri="{C3380CC4-5D6E-409C-BE32-E72D297353CC}">
              <c16:uniqueId val="{00000002-817E-4D1A-9452-D94FC0916FB4}"/>
            </c:ext>
          </c:extLst>
        </c:ser>
        <c:ser>
          <c:idx val="3"/>
          <c:order val="3"/>
          <c:tx>
            <c:strRef>
              <c:f>'MSP Users'!$B$41</c:f>
              <c:strCache>
                <c:ptCount val="1"/>
                <c:pt idx="0">
                  <c:v>Managed Services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'MSP Users'!$C$37:$F$37</c:f>
              <c:numCache>
                <c:formatCode>General</c:formatCode>
                <c:ptCount val="4"/>
                <c:pt idx="0">
                  <c:v>1</c:v>
                </c:pt>
                <c:pt idx="1">
                  <c:v>2</c:v>
                </c:pt>
                <c:pt idx="2">
                  <c:v>3</c:v>
                </c:pt>
                <c:pt idx="3">
                  <c:v>4</c:v>
                </c:pt>
              </c:numCache>
            </c:numRef>
          </c:cat>
          <c:val>
            <c:numRef>
              <c:f>'MSP Users'!$C$41:$F$41</c:f>
              <c:numCache>
                <c:formatCode>#,##0</c:formatCode>
                <c:ptCount val="4"/>
                <c:pt idx="0">
                  <c:v>375</c:v>
                </c:pt>
                <c:pt idx="1">
                  <c:v>875.00000000000023</c:v>
                </c:pt>
                <c:pt idx="2">
                  <c:v>1500.0000000000009</c:v>
                </c:pt>
                <c:pt idx="3">
                  <c:v>2250.0000000000009</c:v>
                </c:pt>
              </c:numCache>
            </c:numRef>
          </c:val>
          <c:extLst>
            <c:ext xmlns:c16="http://schemas.microsoft.com/office/drawing/2014/chart" uri="{C3380CC4-5D6E-409C-BE32-E72D297353CC}">
              <c16:uniqueId val="{00000003-817E-4D1A-9452-D94FC0916FB4}"/>
            </c:ext>
          </c:extLst>
        </c:ser>
        <c:ser>
          <c:idx val="4"/>
          <c:order val="4"/>
          <c:tx>
            <c:strRef>
              <c:f>'MSP Users'!$B$42</c:f>
              <c:strCache>
                <c:ptCount val="1"/>
                <c:pt idx="0">
                  <c:v>Azure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'MSP Users'!$C$37:$F$37</c:f>
              <c:numCache>
                <c:formatCode>General</c:formatCode>
                <c:ptCount val="4"/>
                <c:pt idx="0">
                  <c:v>1</c:v>
                </c:pt>
                <c:pt idx="1">
                  <c:v>2</c:v>
                </c:pt>
                <c:pt idx="2">
                  <c:v>3</c:v>
                </c:pt>
                <c:pt idx="3">
                  <c:v>4</c:v>
                </c:pt>
              </c:numCache>
            </c:numRef>
          </c:cat>
          <c:val>
            <c:numRef>
              <c:f>'MSP Users'!$C$42:$F$42</c:f>
              <c:numCache>
                <c:formatCode>#,##0</c:formatCode>
                <c:ptCount val="4"/>
                <c:pt idx="0">
                  <c:v>375</c:v>
                </c:pt>
                <c:pt idx="1">
                  <c:v>875.00000000000023</c:v>
                </c:pt>
                <c:pt idx="2">
                  <c:v>1500.0000000000009</c:v>
                </c:pt>
                <c:pt idx="3">
                  <c:v>2250.0000000000009</c:v>
                </c:pt>
              </c:numCache>
            </c:numRef>
          </c:val>
          <c:extLst>
            <c:ext xmlns:c16="http://schemas.microsoft.com/office/drawing/2014/chart" uri="{C3380CC4-5D6E-409C-BE32-E72D297353CC}">
              <c16:uniqueId val="{00000004-817E-4D1A-9452-D94FC0916FB4}"/>
            </c:ext>
          </c:extLst>
        </c:ser>
        <c:dLbls>
          <c:showLegendKey val="0"/>
          <c:showVal val="0"/>
          <c:showCatName val="0"/>
          <c:showSerName val="0"/>
          <c:showPercent val="0"/>
          <c:showBubbleSize val="0"/>
        </c:dLbls>
        <c:gapWidth val="150"/>
        <c:axId val="1215690752"/>
        <c:axId val="1215692928"/>
        <c:extLst/>
      </c:barChart>
      <c:catAx>
        <c:axId val="1215690752"/>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US" sz="1400" b="1">
                    <a:latin typeface="Segoe UI" panose="020B0502040204020203" pitchFamily="34" charset="0"/>
                    <a:cs typeface="Segoe UI" panose="020B0502040204020203" pitchFamily="34" charset="0"/>
                  </a:rPr>
                  <a:t>Year</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692928"/>
        <c:crosses val="autoZero"/>
        <c:auto val="1"/>
        <c:lblAlgn val="ctr"/>
        <c:lblOffset val="100"/>
        <c:noMultiLvlLbl val="0"/>
      </c:catAx>
      <c:valAx>
        <c:axId val="1215692928"/>
        <c:scaling>
          <c:orientation val="minMax"/>
        </c:scaling>
        <c:delete val="1"/>
        <c:axPos val="b"/>
        <c:numFmt formatCode="#,##0" sourceLinked="1"/>
        <c:majorTickMark val="none"/>
        <c:minorTickMark val="none"/>
        <c:tickLblPos val="nextTo"/>
        <c:crossAx val="1215690752"/>
        <c:crosses val="autoZero"/>
        <c:crossBetween val="between"/>
      </c:valAx>
      <c:spPr>
        <a:noFill/>
        <a:ln>
          <a:noFill/>
        </a:ln>
        <a:effectLst/>
      </c:spPr>
    </c:plotArea>
    <c:legend>
      <c:legendPos val="b"/>
      <c:layout>
        <c:manualLayout>
          <c:xMode val="edge"/>
          <c:yMode val="edge"/>
          <c:x val="0.77136161531429459"/>
          <c:y val="0.93982334172597715"/>
          <c:w val="0.22863837514878835"/>
          <c:h val="3.713480143968961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chemeClr val="accent6">
                    <a:lumMod val="50000"/>
                  </a:schemeClr>
                </a:solidFill>
                <a:latin typeface="Segoe UI" panose="020B0502040204020203" pitchFamily="34" charset="0"/>
                <a:cs typeface="Segoe UI" panose="020B0502040204020203" pitchFamily="34" charset="0"/>
              </a:defRPr>
            </a:pPr>
            <a:r>
              <a:rPr lang="en-US">
                <a:latin typeface="Segoe UI" panose="020B0502040204020203" pitchFamily="34" charset="0"/>
                <a:cs typeface="Segoe UI" panose="020B0502040204020203" pitchFamily="34" charset="0"/>
              </a:rPr>
              <a:t>Cumulative Cash Flow</a:t>
            </a:r>
          </a:p>
        </c:rich>
      </c:tx>
      <c:layout>
        <c:manualLayout>
          <c:xMode val="edge"/>
          <c:yMode val="edge"/>
          <c:x val="0.31345695716877175"/>
          <c:y val="0.21342512908777969"/>
        </c:manualLayout>
      </c:layout>
      <c:overlay val="0"/>
    </c:title>
    <c:autoTitleDeleted val="0"/>
    <c:plotArea>
      <c:layout>
        <c:manualLayout>
          <c:layoutTarget val="inner"/>
          <c:xMode val="edge"/>
          <c:yMode val="edge"/>
          <c:x val="6.1898466325320235E-2"/>
          <c:y val="2.5304888171029903E-2"/>
          <c:w val="0.93619047051366877"/>
          <c:h val="0.8552995333414648"/>
        </c:manualLayout>
      </c:layout>
      <c:barChart>
        <c:barDir val="col"/>
        <c:grouping val="clustered"/>
        <c:varyColors val="0"/>
        <c:ser>
          <c:idx val="1"/>
          <c:order val="0"/>
          <c:tx>
            <c:strRef>
              <c:f>'MSP Cash Flow'!$B$45</c:f>
              <c:strCache>
                <c:ptCount val="1"/>
                <c:pt idx="0">
                  <c:v>Monthly Cumulative Cash Flow</c:v>
                </c:pt>
              </c:strCache>
            </c:strRef>
          </c:tx>
          <c:spPr>
            <a:ln w="25400">
              <a:noFill/>
            </a:ln>
          </c:spPr>
          <c:invertIfNegative val="0"/>
          <c:val>
            <c:numRef>
              <c:f>'MSP Cash Flow'!$C$45:$AX$45</c:f>
              <c:numCache>
                <c:formatCode>"$"#,##0</c:formatCode>
                <c:ptCount val="48"/>
                <c:pt idx="0">
                  <c:v>-20982.031249999971</c:v>
                </c:pt>
                <c:pt idx="1">
                  <c:v>-40699.739583333314</c:v>
                </c:pt>
                <c:pt idx="2">
                  <c:v>-59153.124999999971</c:v>
                </c:pt>
                <c:pt idx="3">
                  <c:v>-76342.187499999942</c:v>
                </c:pt>
                <c:pt idx="4">
                  <c:v>-92266.927083333285</c:v>
                </c:pt>
                <c:pt idx="5">
                  <c:v>-106927.34374999994</c:v>
                </c:pt>
                <c:pt idx="6">
                  <c:v>-120232.2916666666</c:v>
                </c:pt>
                <c:pt idx="7">
                  <c:v>-132181.77083333326</c:v>
                </c:pt>
                <c:pt idx="8">
                  <c:v>-142775.78124999991</c:v>
                </c:pt>
                <c:pt idx="9">
                  <c:v>-152014.32291666657</c:v>
                </c:pt>
                <c:pt idx="10">
                  <c:v>-159897.39583333323</c:v>
                </c:pt>
                <c:pt idx="11">
                  <c:v>-166424.99999999988</c:v>
                </c:pt>
                <c:pt idx="12">
                  <c:v>-185892.70833333326</c:v>
                </c:pt>
                <c:pt idx="13">
                  <c:v>-203583.50694444438</c:v>
                </c:pt>
                <c:pt idx="14">
                  <c:v>-219497.39583333331</c:v>
                </c:pt>
                <c:pt idx="15">
                  <c:v>-233634.37499999997</c:v>
                </c:pt>
                <c:pt idx="16">
                  <c:v>-245994.4444444445</c:v>
                </c:pt>
                <c:pt idx="17">
                  <c:v>-256577.60416666674</c:v>
                </c:pt>
                <c:pt idx="18">
                  <c:v>-265353.47222222236</c:v>
                </c:pt>
                <c:pt idx="19">
                  <c:v>-272322.04861111124</c:v>
                </c:pt>
                <c:pt idx="20">
                  <c:v>-277483.33333333355</c:v>
                </c:pt>
                <c:pt idx="21">
                  <c:v>-280837.32638888917</c:v>
                </c:pt>
                <c:pt idx="22">
                  <c:v>-282384.0277777781</c:v>
                </c:pt>
                <c:pt idx="23">
                  <c:v>-282123.43750000035</c:v>
                </c:pt>
                <c:pt idx="24">
                  <c:v>-274711.50173611147</c:v>
                </c:pt>
                <c:pt idx="25">
                  <c:v>-265070.83333333366</c:v>
                </c:pt>
                <c:pt idx="26">
                  <c:v>-253201.43229166698</c:v>
                </c:pt>
                <c:pt idx="27">
                  <c:v>-239103.29861111136</c:v>
                </c:pt>
                <c:pt idx="28">
                  <c:v>-222776.43229166686</c:v>
                </c:pt>
                <c:pt idx="29">
                  <c:v>-204220.83333333343</c:v>
                </c:pt>
                <c:pt idx="30">
                  <c:v>-183406.11979166674</c:v>
                </c:pt>
                <c:pt idx="31">
                  <c:v>-160332.29166666669</c:v>
                </c:pt>
                <c:pt idx="32">
                  <c:v>-134999.34895833337</c:v>
                </c:pt>
                <c:pt idx="33">
                  <c:v>-107407.29166666663</c:v>
                </c:pt>
                <c:pt idx="34">
                  <c:v>-77556.119791666628</c:v>
                </c:pt>
                <c:pt idx="35">
                  <c:v>-45445.833333333256</c:v>
                </c:pt>
                <c:pt idx="36">
                  <c:v>-24314.887152777635</c:v>
                </c:pt>
                <c:pt idx="37">
                  <c:v>-503.38541666656965</c:v>
                </c:pt>
                <c:pt idx="38">
                  <c:v>25988.671875000175</c:v>
                </c:pt>
                <c:pt idx="39">
                  <c:v>55161.284722222539</c:v>
                </c:pt>
                <c:pt idx="40">
                  <c:v>87014.453125000349</c:v>
                </c:pt>
                <c:pt idx="41">
                  <c:v>121548.17708333378</c:v>
                </c:pt>
                <c:pt idx="42">
                  <c:v>158792.83854166721</c:v>
                </c:pt>
                <c:pt idx="43">
                  <c:v>198748.43750000064</c:v>
                </c:pt>
                <c:pt idx="44">
                  <c:v>241414.97395833407</c:v>
                </c:pt>
                <c:pt idx="45">
                  <c:v>286792.44791666738</c:v>
                </c:pt>
                <c:pt idx="46">
                  <c:v>334880.85937500081</c:v>
                </c:pt>
                <c:pt idx="47">
                  <c:v>385680.20833333425</c:v>
                </c:pt>
              </c:numCache>
            </c:numRef>
          </c:val>
          <c:extLst>
            <c:ext xmlns:c16="http://schemas.microsoft.com/office/drawing/2014/chart" uri="{C3380CC4-5D6E-409C-BE32-E72D297353CC}">
              <c16:uniqueId val="{00000000-48AB-46E8-95C5-6484E0AE4010}"/>
            </c:ext>
          </c:extLst>
        </c:ser>
        <c:dLbls>
          <c:showLegendKey val="0"/>
          <c:showVal val="0"/>
          <c:showCatName val="0"/>
          <c:showSerName val="0"/>
          <c:showPercent val="0"/>
          <c:showBubbleSize val="0"/>
        </c:dLbls>
        <c:gapWidth val="150"/>
        <c:axId val="1215693472"/>
        <c:axId val="1215694560"/>
      </c:barChart>
      <c:catAx>
        <c:axId val="1215693472"/>
        <c:scaling>
          <c:orientation val="minMax"/>
        </c:scaling>
        <c:delete val="0"/>
        <c:axPos val="b"/>
        <c:title>
          <c:tx>
            <c:rich>
              <a:bodyPr/>
              <a:lstStyle/>
              <a:p>
                <a:pPr>
                  <a:defRPr>
                    <a:latin typeface="Segoe UI" panose="020B0502040204020203" pitchFamily="34" charset="0"/>
                    <a:cs typeface="Segoe UI" panose="020B0502040204020203" pitchFamily="34" charset="0"/>
                  </a:defRPr>
                </a:pPr>
                <a:r>
                  <a:rPr lang="en-US">
                    <a:latin typeface="Segoe UI" panose="020B0502040204020203" pitchFamily="34" charset="0"/>
                    <a:cs typeface="Segoe UI" panose="020B0502040204020203" pitchFamily="34" charset="0"/>
                  </a:rPr>
                  <a:t>Month</a:t>
                </a:r>
              </a:p>
            </c:rich>
          </c:tx>
          <c:layout>
            <c:manualLayout>
              <c:xMode val="edge"/>
              <c:yMode val="edge"/>
              <c:x val="0.47068318958237715"/>
              <c:y val="0.93762460415339643"/>
            </c:manualLayout>
          </c:layout>
          <c:overlay val="0"/>
        </c:title>
        <c:majorTickMark val="out"/>
        <c:minorTickMark val="none"/>
        <c:tickLblPos val="nextTo"/>
        <c:txPr>
          <a:bodyPr/>
          <a:lstStyle/>
          <a:p>
            <a:pPr>
              <a:defRPr>
                <a:latin typeface="Segoe UI" panose="020B0502040204020203" pitchFamily="34" charset="0"/>
                <a:cs typeface="Segoe UI" panose="020B0502040204020203" pitchFamily="34" charset="0"/>
              </a:defRPr>
            </a:pPr>
            <a:endParaRPr lang="en-US"/>
          </a:p>
        </c:txPr>
        <c:crossAx val="1215694560"/>
        <c:crosses val="autoZero"/>
        <c:auto val="1"/>
        <c:lblAlgn val="ctr"/>
        <c:lblOffset val="100"/>
        <c:noMultiLvlLbl val="0"/>
      </c:catAx>
      <c:valAx>
        <c:axId val="1215694560"/>
        <c:scaling>
          <c:orientation val="minMax"/>
        </c:scaling>
        <c:delete val="0"/>
        <c:axPos val="l"/>
        <c:numFmt formatCode="&quot;$&quot;#,##0" sourceLinked="0"/>
        <c:majorTickMark val="out"/>
        <c:minorTickMark val="none"/>
        <c:tickLblPos val="nextTo"/>
        <c:txPr>
          <a:bodyPr/>
          <a:lstStyle/>
          <a:p>
            <a:pPr>
              <a:defRPr>
                <a:latin typeface="Segoe UI" panose="020B0502040204020203" pitchFamily="34" charset="0"/>
                <a:cs typeface="Segoe UI" panose="020B0502040204020203" pitchFamily="34" charset="0"/>
              </a:defRPr>
            </a:pPr>
            <a:endParaRPr lang="en-US"/>
          </a:p>
        </c:txPr>
        <c:crossAx val="1215693472"/>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6.9515908212272631E-2"/>
          <c:y val="7.508090614886731E-2"/>
          <c:w val="0.86397784535676325"/>
          <c:h val="0.81086950538949609"/>
        </c:manualLayout>
      </c:layout>
      <c:bar3DChart>
        <c:barDir val="bar"/>
        <c:grouping val="stacked"/>
        <c:varyColors val="0"/>
        <c:ser>
          <c:idx val="0"/>
          <c:order val="0"/>
          <c:tx>
            <c:strRef>
              <c:f>'MSP Resourcing'!$B$36</c:f>
              <c:strCache>
                <c:ptCount val="1"/>
                <c:pt idx="0">
                  <c:v>Project Services</c:v>
                </c:pt>
              </c:strCache>
            </c:strRef>
          </c:tx>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090-4584-9C09-72FF88B07713}"/>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090-4584-9C09-72FF88B07713}"/>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090-4584-9C09-72FF88B07713}"/>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090-4584-9C09-72FF88B07713}"/>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090-4584-9C09-72FF88B07713}"/>
                </c:ext>
              </c:extLst>
            </c:dLbl>
            <c:spPr>
              <a:noFill/>
              <a:ln>
                <a:noFill/>
              </a:ln>
              <a:effectLst/>
            </c:spPr>
            <c:txPr>
              <a:bodyPr wrap="square" lIns="38100" tIns="19050" rIns="38100" bIns="19050" anchor="ctr">
                <a:spAutoFit/>
              </a:bodyPr>
              <a:lstStyle/>
              <a:p>
                <a:pPr>
                  <a:defRPr>
                    <a:latin typeface="Segoe UI" panose="020B0502040204020203" pitchFamily="34" charset="0"/>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'MSP Resourcing'!$C$35:$F$35</c:f>
              <c:numCache>
                <c:formatCode>General</c:formatCode>
                <c:ptCount val="4"/>
                <c:pt idx="0">
                  <c:v>1</c:v>
                </c:pt>
                <c:pt idx="1">
                  <c:v>2</c:v>
                </c:pt>
                <c:pt idx="2">
                  <c:v>3</c:v>
                </c:pt>
                <c:pt idx="3">
                  <c:v>4</c:v>
                </c:pt>
              </c:numCache>
            </c:numRef>
          </c:cat>
          <c:val>
            <c:numRef>
              <c:f>'MSP Resourcing'!$C$36:$F$36</c:f>
              <c:numCache>
                <c:formatCode>0.0</c:formatCode>
                <c:ptCount val="4"/>
                <c:pt idx="0">
                  <c:v>2.6473958333333334</c:v>
                </c:pt>
                <c:pt idx="1">
                  <c:v>3.8210069444444441</c:v>
                </c:pt>
                <c:pt idx="2">
                  <c:v>5.1255208333333337</c:v>
                </c:pt>
                <c:pt idx="3">
                  <c:v>6.5383680555555568</c:v>
                </c:pt>
              </c:numCache>
            </c:numRef>
          </c:val>
          <c:extLst>
            <c:ext xmlns:c16="http://schemas.microsoft.com/office/drawing/2014/chart" uri="{C3380CC4-5D6E-409C-BE32-E72D297353CC}">
              <c16:uniqueId val="{00000005-9090-4584-9C09-72FF88B07713}"/>
            </c:ext>
          </c:extLst>
        </c:ser>
        <c:ser>
          <c:idx val="1"/>
          <c:order val="1"/>
          <c:tx>
            <c:strRef>
              <c:f>'MSP Resourcing'!$B$37</c:f>
              <c:strCache>
                <c:ptCount val="1"/>
                <c:pt idx="0">
                  <c:v>Managed Services</c:v>
                </c:pt>
              </c:strCache>
            </c:strRef>
          </c:tx>
          <c:invertIfNegative val="0"/>
          <c:dLbls>
            <c:dLbl>
              <c:idx val="0"/>
              <c:layout>
                <c:manualLayout>
                  <c:x val="5.6722010758113108E-4"/>
                  <c:y val="1.29808829234545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090-4584-9C09-72FF88B07713}"/>
                </c:ext>
              </c:extLst>
            </c:dLbl>
            <c:dLbl>
              <c:idx val="1"/>
              <c:layout>
                <c:manualLayout>
                  <c:x val="3.1484790727559997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090-4584-9C09-72FF88B07713}"/>
                </c:ext>
              </c:extLst>
            </c:dLbl>
            <c:dLbl>
              <c:idx val="2"/>
              <c:layout>
                <c:manualLayout>
                  <c:x val="9.2239086094998111E-3"/>
                  <c:y val="-8.108108108108157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090-4584-9C09-72FF88B07713}"/>
                </c:ext>
              </c:extLst>
            </c:dLbl>
            <c:dLbl>
              <c:idx val="3"/>
              <c:layout>
                <c:manualLayout>
                  <c:x val="2.8622537025054635E-2"/>
                  <c:y val="-2.702702702702702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090-4584-9C09-72FF88B07713}"/>
                </c:ext>
              </c:extLst>
            </c:dLbl>
            <c:dLbl>
              <c:idx val="4"/>
              <c:layout>
                <c:manualLayout>
                  <c:x val="2.5760283322549069E-2"/>
                  <c:y val="-2.702702702702727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090-4584-9C09-72FF88B07713}"/>
                </c:ext>
              </c:extLst>
            </c:dLbl>
            <c:spPr>
              <a:noFill/>
              <a:ln>
                <a:noFill/>
              </a:ln>
              <a:effectLst/>
            </c:spPr>
            <c:txPr>
              <a:bodyPr wrap="square" lIns="38100" tIns="19050" rIns="38100" bIns="19050" anchor="ctr">
                <a:spAutoFit/>
              </a:bodyPr>
              <a:lstStyle/>
              <a:p>
                <a:pPr>
                  <a:defRPr>
                    <a:latin typeface="Segoe UI" panose="020B0502040204020203" pitchFamily="34" charset="0"/>
                    <a:cs typeface="Segoe UI" panose="020B05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'MSP Resourcing'!$C$35:$F$35</c:f>
              <c:numCache>
                <c:formatCode>General</c:formatCode>
                <c:ptCount val="4"/>
                <c:pt idx="0">
                  <c:v>1</c:v>
                </c:pt>
                <c:pt idx="1">
                  <c:v>2</c:v>
                </c:pt>
                <c:pt idx="2">
                  <c:v>3</c:v>
                </c:pt>
                <c:pt idx="3">
                  <c:v>4</c:v>
                </c:pt>
              </c:numCache>
            </c:numRef>
          </c:cat>
          <c:val>
            <c:numRef>
              <c:f>'MSP Resourcing'!$C$37:$F$37</c:f>
              <c:numCache>
                <c:formatCode>0.0</c:formatCode>
                <c:ptCount val="4"/>
                <c:pt idx="0">
                  <c:v>1.45234375</c:v>
                </c:pt>
                <c:pt idx="1">
                  <c:v>4.6177083333333355</c:v>
                </c:pt>
                <c:pt idx="2">
                  <c:v>8.6768229166666728</c:v>
                </c:pt>
                <c:pt idx="3">
                  <c:v>13.629687500000001</c:v>
                </c:pt>
              </c:numCache>
            </c:numRef>
          </c:val>
          <c:extLst>
            <c:ext xmlns:c16="http://schemas.microsoft.com/office/drawing/2014/chart" uri="{C3380CC4-5D6E-409C-BE32-E72D297353CC}">
              <c16:uniqueId val="{0000000B-9090-4584-9C09-72FF88B07713}"/>
            </c:ext>
          </c:extLst>
        </c:ser>
        <c:ser>
          <c:idx val="2"/>
          <c:order val="2"/>
          <c:tx>
            <c:strRef>
              <c:f>'MSP Resourcing'!$B$38</c:f>
              <c:strCache>
                <c:ptCount val="1"/>
                <c:pt idx="0">
                  <c:v>Sales &amp; Marketing</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'MSP Resourcing'!$C$35:$F$35</c:f>
              <c:numCache>
                <c:formatCode>General</c:formatCode>
                <c:ptCount val="4"/>
                <c:pt idx="0">
                  <c:v>1</c:v>
                </c:pt>
                <c:pt idx="1">
                  <c:v>2</c:v>
                </c:pt>
                <c:pt idx="2">
                  <c:v>3</c:v>
                </c:pt>
                <c:pt idx="3">
                  <c:v>4</c:v>
                </c:pt>
              </c:numCache>
            </c:numRef>
          </c:cat>
          <c:val>
            <c:numRef>
              <c:f>'MSP Resourcing'!$C$38:$F$38</c:f>
              <c:numCache>
                <c:formatCode>0.0</c:formatCode>
                <c:ptCount val="4"/>
                <c:pt idx="0">
                  <c:v>7.6839423076923081</c:v>
                </c:pt>
                <c:pt idx="1">
                  <c:v>11.977852564102566</c:v>
                </c:pt>
                <c:pt idx="2">
                  <c:v>12.64598557692308</c:v>
                </c:pt>
                <c:pt idx="3">
                  <c:v>16.744735576923077</c:v>
                </c:pt>
              </c:numCache>
            </c:numRef>
          </c:val>
          <c:extLst>
            <c:ext xmlns:c16="http://schemas.microsoft.com/office/drawing/2014/chart" uri="{C3380CC4-5D6E-409C-BE32-E72D297353CC}">
              <c16:uniqueId val="{0000000C-9090-4584-9C09-72FF88B07713}"/>
            </c:ext>
          </c:extLst>
        </c:ser>
        <c:dLbls>
          <c:showLegendKey val="0"/>
          <c:showVal val="0"/>
          <c:showCatName val="0"/>
          <c:showSerName val="0"/>
          <c:showPercent val="0"/>
          <c:showBubbleSize val="0"/>
        </c:dLbls>
        <c:gapWidth val="150"/>
        <c:shape val="box"/>
        <c:axId val="1215682592"/>
        <c:axId val="1215684768"/>
        <c:axId val="0"/>
      </c:bar3DChart>
      <c:catAx>
        <c:axId val="1215682592"/>
        <c:scaling>
          <c:orientation val="minMax"/>
        </c:scaling>
        <c:delete val="0"/>
        <c:axPos val="l"/>
        <c:title>
          <c:tx>
            <c:rich>
              <a:bodyPr rot="-5400000" vert="horz"/>
              <a:lstStyle/>
              <a:p>
                <a:pPr>
                  <a:defRPr>
                    <a:latin typeface="Segoe UI" panose="020B0502040204020203" pitchFamily="34" charset="0"/>
                    <a:cs typeface="Segoe UI" panose="020B0502040204020203" pitchFamily="34" charset="0"/>
                  </a:defRPr>
                </a:pPr>
                <a:r>
                  <a:rPr lang="en-US">
                    <a:latin typeface="Segoe UI" panose="020B0502040204020203" pitchFamily="34" charset="0"/>
                    <a:cs typeface="Segoe UI" panose="020B0502040204020203" pitchFamily="34" charset="0"/>
                  </a:rPr>
                  <a:t>Year</a:t>
                </a:r>
              </a:p>
            </c:rich>
          </c:tx>
          <c:layout>
            <c:manualLayout>
              <c:xMode val="edge"/>
              <c:yMode val="edge"/>
              <c:x val="2.4755741677577409E-2"/>
              <c:y val="0.44495293428127308"/>
            </c:manualLayout>
          </c:layout>
          <c:overlay val="0"/>
        </c:title>
        <c:numFmt formatCode="General" sourceLinked="1"/>
        <c:majorTickMark val="out"/>
        <c:minorTickMark val="none"/>
        <c:tickLblPos val="nextTo"/>
        <c:crossAx val="1215684768"/>
        <c:crosses val="autoZero"/>
        <c:auto val="1"/>
        <c:lblAlgn val="ctr"/>
        <c:lblOffset val="100"/>
        <c:noMultiLvlLbl val="0"/>
      </c:catAx>
      <c:valAx>
        <c:axId val="1215684768"/>
        <c:scaling>
          <c:orientation val="minMax"/>
        </c:scaling>
        <c:delete val="1"/>
        <c:axPos val="b"/>
        <c:title>
          <c:tx>
            <c:rich>
              <a:bodyPr/>
              <a:lstStyle/>
              <a:p>
                <a:pPr>
                  <a:defRPr>
                    <a:latin typeface="Segoe UI" panose="020B0502040204020203" pitchFamily="34" charset="0"/>
                    <a:cs typeface="Segoe UI" panose="020B0502040204020203" pitchFamily="34" charset="0"/>
                  </a:defRPr>
                </a:pPr>
                <a:r>
                  <a:rPr lang="en-US">
                    <a:latin typeface="Segoe UI" panose="020B0502040204020203" pitchFamily="34" charset="0"/>
                    <a:cs typeface="Segoe UI" panose="020B0502040204020203" pitchFamily="34" charset="0"/>
                  </a:rPr>
                  <a:t>FTE's Required</a:t>
                </a:r>
              </a:p>
            </c:rich>
          </c:tx>
          <c:layout>
            <c:manualLayout>
              <c:xMode val="edge"/>
              <c:yMode val="edge"/>
              <c:x val="0.46093361725399901"/>
              <c:y val="0.94596172565807912"/>
            </c:manualLayout>
          </c:layout>
          <c:overlay val="0"/>
        </c:title>
        <c:numFmt formatCode="0.0" sourceLinked="1"/>
        <c:majorTickMark val="out"/>
        <c:minorTickMark val="none"/>
        <c:tickLblPos val="nextTo"/>
        <c:crossAx val="1215682592"/>
        <c:crosses val="autoZero"/>
        <c:crossBetween val="between"/>
      </c:valAx>
    </c:plotArea>
    <c:legend>
      <c:legendPos val="t"/>
      <c:overlay val="0"/>
      <c:txPr>
        <a:bodyPr/>
        <a:lstStyle/>
        <a:p>
          <a:pPr>
            <a:defRPr>
              <a:latin typeface="Segoe UI" panose="020B0502040204020203" pitchFamily="34" charset="0"/>
              <a:cs typeface="Segoe UI" panose="020B0502040204020203" pitchFamily="34" charset="0"/>
            </a:defRPr>
          </a:pPr>
          <a:endParaRPr lang="en-US"/>
        </a:p>
      </c:txPr>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16" fmlaLink="$C$56" horiz="1" max="100" page="10" val="15"/>
</file>

<file path=xl/ctrlProps/ctrlProp2.xml><?xml version="1.0" encoding="utf-8"?>
<formControlPr xmlns="http://schemas.microsoft.com/office/spreadsheetml/2009/9/main" objectType="Scroll" dx="16" fmlaLink="$C$58" horiz="1" max="100" page="10" val="50"/>
</file>

<file path=xl/ctrlProps/ctrlProp3.xml><?xml version="1.0" encoding="utf-8"?>
<formControlPr xmlns="http://schemas.microsoft.com/office/spreadsheetml/2009/9/main" objectType="Scroll" dx="16" fmlaLink="$C$59" horiz="1" max="100" page="10" val="50"/>
</file>

<file path=xl/ctrlProps/ctrlProp4.xml><?xml version="1.0" encoding="utf-8"?>
<formControlPr xmlns="http://schemas.microsoft.com/office/spreadsheetml/2009/9/main" objectType="Scroll" dx="16" fmlaLink="$C$57" horiz="1" max="100" page="10" val="50"/>
</file>

<file path=xl/ctrlProps/ctrlProp5.xml><?xml version="1.0" encoding="utf-8"?>
<formControlPr xmlns="http://schemas.microsoft.com/office/spreadsheetml/2009/9/main" objectType="Scroll" dx="16" fmlaLink="$C$55" horiz="1" max="100" page="10" val="50"/>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 /></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 /></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 /></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390525</xdr:colOff>
          <xdr:row>24</xdr:row>
          <xdr:rowOff>9525</xdr:rowOff>
        </xdr:from>
        <xdr:to>
          <xdr:col>11</xdr:col>
          <xdr:colOff>9525</xdr:colOff>
          <xdr:row>25</xdr:row>
          <xdr:rowOff>38100</xdr:rowOff>
        </xdr:to>
        <xdr:sp macro="" textlink="">
          <xdr:nvSpPr>
            <xdr:cNvPr id="12289" name="Scroll Bar 1" hidden="1">
              <a:extLst>
                <a:ext uri="{63B3BB69-23CF-44E3-9099-C40C66FF867C}">
                  <a14:compatExt spid="_x0000_s12289"/>
                </a:ext>
                <a:ext uri="{FF2B5EF4-FFF2-40B4-BE49-F238E27FC236}">
                  <a16:creationId xmlns:a16="http://schemas.microsoft.com/office/drawing/2014/main" id="{00000000-0008-0000-0B00-000001300000}"/>
                </a:ext>
              </a:extLst>
            </xdr:cNvPr>
            <xdr:cNvSpPr/>
          </xdr:nvSpPr>
          <xdr:spPr bwMode="auto">
            <a:xfrm>
              <a:off x="0" y="0"/>
              <a:ext cx="0" cy="0"/>
            </a:xfrm>
            <a:prstGeom prst="rect">
              <a:avLst/>
            </a:prstGeom>
            <a:solidFill>
              <a:srgbClr val="FFFFFF"/>
            </a:solidFill>
            <a:ln w="9525">
              <a:solidFill>
                <a:srgbClr val="000000" mc:Ignorable="a14" a14:legacySpreadsheetColorIndex="64"/>
              </a:solidFill>
              <a:miter lim="800000"/>
              <a:headEnd/>
              <a:tailEnd/>
            </a:ln>
          </xdr:spPr>
        </xdr:sp>
        <xdr:clientData fLocksWithSheet="0"/>
      </xdr:twoCellAnchor>
    </mc:Choice>
    <mc:Fallback/>
  </mc:AlternateContent>
  <xdr:twoCellAnchor>
    <xdr:from>
      <xdr:col>12</xdr:col>
      <xdr:colOff>11906</xdr:colOff>
      <xdr:row>1</xdr:row>
      <xdr:rowOff>23813</xdr:rowOff>
    </xdr:from>
    <xdr:to>
      <xdr:col>16</xdr:col>
      <xdr:colOff>107156</xdr:colOff>
      <xdr:row>25</xdr:row>
      <xdr:rowOff>83343</xdr:rowOff>
    </xdr:to>
    <xdr:graphicFrame macro="">
      <xdr:nvGraphicFramePr>
        <xdr:cNvPr id="3" name="Chart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16</xdr:col>
      <xdr:colOff>250031</xdr:colOff>
      <xdr:row>1</xdr:row>
      <xdr:rowOff>41275</xdr:rowOff>
    </xdr:from>
    <xdr:to>
      <xdr:col>19</xdr:col>
      <xdr:colOff>19843</xdr:colOff>
      <xdr:row>25</xdr:row>
      <xdr:rowOff>71437</xdr:rowOff>
    </xdr:to>
    <xdr:graphicFrame macro="">
      <xdr:nvGraphicFramePr>
        <xdr:cNvPr id="4" name="Chart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4</xdr:col>
          <xdr:colOff>47625</xdr:colOff>
          <xdr:row>25</xdr:row>
          <xdr:rowOff>28575</xdr:rowOff>
        </xdr:from>
        <xdr:to>
          <xdr:col>7</xdr:col>
          <xdr:colOff>9525</xdr:colOff>
          <xdr:row>26</xdr:row>
          <xdr:rowOff>76200</xdr:rowOff>
        </xdr:to>
        <xdr:sp macro="" textlink="">
          <xdr:nvSpPr>
            <xdr:cNvPr id="12290" name="Scroll Bar 2" hidden="1">
              <a:extLst>
                <a:ext uri="{63B3BB69-23CF-44E3-9099-C40C66FF867C}">
                  <a14:compatExt spid="_x0000_s12290"/>
                </a:ext>
                <a:ext uri="{FF2B5EF4-FFF2-40B4-BE49-F238E27FC236}">
                  <a16:creationId xmlns:a16="http://schemas.microsoft.com/office/drawing/2014/main" id="{00000000-0008-0000-0B00-000002300000}"/>
                </a:ext>
              </a:extLst>
            </xdr:cNvPr>
            <xdr:cNvSpPr/>
          </xdr:nvSpPr>
          <xdr:spPr bwMode="auto">
            <a:xfrm>
              <a:off x="0" y="0"/>
              <a:ext cx="0" cy="0"/>
            </a:xfrm>
            <a:prstGeom prst="rect">
              <a:avLst/>
            </a:prstGeom>
            <a:solidFill>
              <a:srgbClr val="FFFFFF"/>
            </a:solidFill>
            <a:ln w="9525">
              <a:solidFill>
                <a:srgbClr val="000000" mc:Ignorable="a14" a14:legacySpreadsheetColorIndex="64"/>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28</xdr:row>
          <xdr:rowOff>9525</xdr:rowOff>
        </xdr:from>
        <xdr:to>
          <xdr:col>7</xdr:col>
          <xdr:colOff>9525</xdr:colOff>
          <xdr:row>29</xdr:row>
          <xdr:rowOff>38100</xdr:rowOff>
        </xdr:to>
        <xdr:sp macro="" textlink="">
          <xdr:nvSpPr>
            <xdr:cNvPr id="12291" name="Scroll Bar 3" hidden="1">
              <a:extLst>
                <a:ext uri="{63B3BB69-23CF-44E3-9099-C40C66FF867C}">
                  <a14:compatExt spid="_x0000_s12291"/>
                </a:ext>
                <a:ext uri="{FF2B5EF4-FFF2-40B4-BE49-F238E27FC236}">
                  <a16:creationId xmlns:a16="http://schemas.microsoft.com/office/drawing/2014/main" id="{00000000-0008-0000-0B00-000003300000}"/>
                </a:ext>
              </a:extLst>
            </xdr:cNvPr>
            <xdr:cNvSpPr/>
          </xdr:nvSpPr>
          <xdr:spPr bwMode="auto">
            <a:xfrm>
              <a:off x="0" y="0"/>
              <a:ext cx="0" cy="0"/>
            </a:xfrm>
            <a:prstGeom prst="rect">
              <a:avLst/>
            </a:prstGeom>
            <a:solidFill>
              <a:srgbClr val="FFFFFF"/>
            </a:solidFill>
            <a:ln w="9525">
              <a:solidFill>
                <a:srgbClr val="000000" mc:Ignorable="a14" a14:legacySpreadsheetColorIndex="64"/>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21</xdr:row>
          <xdr:rowOff>0</xdr:rowOff>
        </xdr:from>
        <xdr:to>
          <xdr:col>7</xdr:col>
          <xdr:colOff>0</xdr:colOff>
          <xdr:row>22</xdr:row>
          <xdr:rowOff>9525</xdr:rowOff>
        </xdr:to>
        <xdr:sp macro="" textlink="">
          <xdr:nvSpPr>
            <xdr:cNvPr id="12292" name="Scroll Bar 4" hidden="1">
              <a:extLst>
                <a:ext uri="{63B3BB69-23CF-44E3-9099-C40C66FF867C}">
                  <a14:compatExt spid="_x0000_s12292"/>
                </a:ext>
                <a:ext uri="{FF2B5EF4-FFF2-40B4-BE49-F238E27FC236}">
                  <a16:creationId xmlns:a16="http://schemas.microsoft.com/office/drawing/2014/main" id="{00000000-0008-0000-0B00-000004300000}"/>
                </a:ext>
              </a:extLst>
            </xdr:cNvPr>
            <xdr:cNvSpPr/>
          </xdr:nvSpPr>
          <xdr:spPr bwMode="auto">
            <a:xfrm>
              <a:off x="0" y="0"/>
              <a:ext cx="0" cy="0"/>
            </a:xfrm>
            <a:prstGeom prst="rect">
              <a:avLst/>
            </a:prstGeom>
            <a:solidFill>
              <a:srgbClr val="FFFFFF"/>
            </a:solidFill>
            <a:ln w="9525">
              <a:solidFill>
                <a:srgbClr val="000000" mc:Ignorable="a14" a14:legacySpreadsheetColorIndex="64"/>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20</xdr:row>
          <xdr:rowOff>209550</xdr:rowOff>
        </xdr:from>
        <xdr:to>
          <xdr:col>11</xdr:col>
          <xdr:colOff>0</xdr:colOff>
          <xdr:row>22</xdr:row>
          <xdr:rowOff>38100</xdr:rowOff>
        </xdr:to>
        <xdr:sp macro="" textlink="">
          <xdr:nvSpPr>
            <xdr:cNvPr id="12293" name="Scroll Bar 5" hidden="1">
              <a:extLst>
                <a:ext uri="{63B3BB69-23CF-44E3-9099-C40C66FF867C}">
                  <a14:compatExt spid="_x0000_s12293"/>
                </a:ext>
                <a:ext uri="{FF2B5EF4-FFF2-40B4-BE49-F238E27FC236}">
                  <a16:creationId xmlns:a16="http://schemas.microsoft.com/office/drawing/2014/main" id="{00000000-0008-0000-0B00-000005300000}"/>
                </a:ext>
              </a:extLst>
            </xdr:cNvPr>
            <xdr:cNvSpPr/>
          </xdr:nvSpPr>
          <xdr:spPr bwMode="auto">
            <a:xfrm>
              <a:off x="0" y="0"/>
              <a:ext cx="0" cy="0"/>
            </a:xfrm>
            <a:prstGeom prst="rect">
              <a:avLst/>
            </a:prstGeom>
            <a:solidFill>
              <a:srgbClr val="FFFFFF"/>
            </a:solidFill>
            <a:ln w="9525">
              <a:solidFill>
                <a:srgbClr val="000000" mc:Ignorable="a14" a14:legacySpreadsheetColorIndex="64"/>
              </a:solidFill>
              <a:miter lim="800000"/>
              <a:headEnd/>
              <a:tailEnd/>
            </a:ln>
          </xdr:spPr>
        </xdr:sp>
        <xdr:clientData fLocksWithSheet="0"/>
      </xdr:twoCellAnchor>
    </mc:Choice>
    <mc:Fallback/>
  </mc:AlternateContent>
  <xdr:oneCellAnchor>
    <xdr:from>
      <xdr:col>8</xdr:col>
      <xdr:colOff>0</xdr:colOff>
      <xdr:row>27</xdr:row>
      <xdr:rowOff>214311</xdr:rowOff>
    </xdr:from>
    <xdr:ext cx="3083718" cy="2345531"/>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7134225" y="5129211"/>
          <a:ext cx="3083718" cy="23455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a:solidFill>
                <a:schemeClr val="tx1"/>
              </a:solidFill>
              <a:effectLst/>
              <a:latin typeface="+mn-lt"/>
              <a:ea typeface="+mn-ea"/>
              <a:cs typeface="+mn-cs"/>
            </a:rPr>
            <a:t>The financial models and statements contained herein are provided to you for illustrative purposes only, and should not be considered or relied upon as the actual or potential income, sales, profits, or earnings which you will realize, in whole or in part, as a result of deployment of Microsoft products and technologies. Some of the assumptions and figures provided are based on partner interviews and a survey conducted by Market Decisions Corporation of over 1,250 partners between March – May of 2015, which you may find useful in assessing your own numbers. MICROSOFT MAKES NO WARRANTIES, EXPRESS, IMPLIED OR STATUTORY, AS TO THE INFORMATION IN THIS DOCUMENT.</a:t>
          </a:r>
          <a:endParaRPr lang="en-CA" sz="1000">
            <a:effectLst/>
          </a:endParaRPr>
        </a:p>
        <a:p>
          <a:endParaRPr lang="en-CA" sz="10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1256392</xdr:colOff>
      <xdr:row>0</xdr:row>
      <xdr:rowOff>143328</xdr:rowOff>
    </xdr:from>
    <xdr:to>
      <xdr:col>22</xdr:col>
      <xdr:colOff>108857</xdr:colOff>
      <xdr:row>28</xdr:row>
      <xdr:rowOff>199572</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50800</xdr:colOff>
      <xdr:row>1</xdr:row>
      <xdr:rowOff>59417</xdr:rowOff>
    </xdr:from>
    <xdr:to>
      <xdr:col>23</xdr:col>
      <xdr:colOff>444047</xdr:colOff>
      <xdr:row>30</xdr:row>
      <xdr:rowOff>96156</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611981</xdr:colOff>
      <xdr:row>0</xdr:row>
      <xdr:rowOff>199232</xdr:rowOff>
    </xdr:from>
    <xdr:to>
      <xdr:col>16</xdr:col>
      <xdr:colOff>202405</xdr:colOff>
      <xdr:row>25</xdr:row>
      <xdr:rowOff>123032</xdr:rowOff>
    </xdr:to>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Fenix%20Alliance%20S.A.S/Executive%20Team%20-%20Documents/General/Financial/Profitability%20Models/Combined%20Financial%20Model.xlsx" TargetMode="External"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rvices Overview &amp; Costs"/>
      <sheetName val="Definitions"/>
      <sheetName val="Key Variables"/>
      <sheetName val="P&amp;L Detail"/>
      <sheetName val="Users"/>
      <sheetName val="Cash Flow"/>
      <sheetName val="Resourcing"/>
      <sheetName val="&quot;Fine Tune&quot; Variables"/>
      <sheetName val="Core Calculations"/>
    </sheetNames>
    <sheetDataSet>
      <sheetData sheetId="0"/>
      <sheetData sheetId="1"/>
      <sheetData sheetId="2"/>
      <sheetData sheetId="3"/>
      <sheetData sheetId="4"/>
      <sheetData sheetId="5"/>
      <sheetData sheetId="6"/>
      <sheetData sheetId="7">
        <row r="4">
          <cell r="G4">
            <v>0</v>
          </cell>
          <cell r="H4">
            <v>0</v>
          </cell>
          <cell r="I4">
            <v>0</v>
          </cell>
          <cell r="J4">
            <v>0</v>
          </cell>
        </row>
        <row r="9">
          <cell r="G9">
            <v>0</v>
          </cell>
        </row>
        <row r="38">
          <cell r="C38">
            <v>0</v>
          </cell>
        </row>
      </sheetData>
      <sheetData sheetId="8">
        <row r="19">
          <cell r="M19">
            <v>112.5</v>
          </cell>
          <cell r="Y19">
            <v>262.50000000000006</v>
          </cell>
          <cell r="AK19">
            <v>450.00000000000028</v>
          </cell>
          <cell r="AW19">
            <v>675.00000000000023</v>
          </cell>
        </row>
        <row r="20">
          <cell r="M20">
            <v>375</v>
          </cell>
          <cell r="Y20">
            <v>875.00000000000023</v>
          </cell>
          <cell r="AK20">
            <v>1500.0000000000009</v>
          </cell>
          <cell r="AW20">
            <v>2250.0000000000009</v>
          </cell>
        </row>
        <row r="21">
          <cell r="M21">
            <v>112.5</v>
          </cell>
          <cell r="Y21">
            <v>262.50000000000006</v>
          </cell>
          <cell r="AK21">
            <v>450.00000000000028</v>
          </cell>
          <cell r="AW21">
            <v>675.00000000000034</v>
          </cell>
        </row>
        <row r="22">
          <cell r="M22">
            <v>375</v>
          </cell>
          <cell r="Y22">
            <v>875.00000000000023</v>
          </cell>
          <cell r="AK22">
            <v>1500.0000000000009</v>
          </cell>
          <cell r="AW22">
            <v>2250.0000000000009</v>
          </cell>
        </row>
        <row r="24">
          <cell r="M24">
            <v>375</v>
          </cell>
          <cell r="Y24">
            <v>875.00000000000023</v>
          </cell>
          <cell r="AK24">
            <v>1500.0000000000009</v>
          </cell>
          <cell r="AW24">
            <v>2250.0000000000009</v>
          </cell>
        </row>
        <row r="56">
          <cell r="A56" t="str">
            <v>Monthly Cumulative Cash Flow</v>
          </cell>
          <cell r="B56">
            <v>-20982.031249999971</v>
          </cell>
          <cell r="C56">
            <v>-40699.739583333314</v>
          </cell>
          <cell r="D56">
            <v>-59153.124999999971</v>
          </cell>
          <cell r="E56">
            <v>-76342.187499999942</v>
          </cell>
          <cell r="F56">
            <v>-92266.927083333285</v>
          </cell>
          <cell r="G56">
            <v>-106927.34374999994</v>
          </cell>
          <cell r="H56">
            <v>-120232.2916666666</v>
          </cell>
          <cell r="I56">
            <v>-132181.77083333326</v>
          </cell>
          <cell r="J56">
            <v>-142775.78124999991</v>
          </cell>
          <cell r="K56">
            <v>-152014.32291666657</v>
          </cell>
          <cell r="L56">
            <v>-159897.39583333323</v>
          </cell>
          <cell r="M56">
            <v>-166424.99999999988</v>
          </cell>
          <cell r="N56">
            <v>-185892.70833333326</v>
          </cell>
          <cell r="O56">
            <v>-203583.50694444438</v>
          </cell>
          <cell r="P56">
            <v>-219497.39583333331</v>
          </cell>
          <cell r="Q56">
            <v>-233634.37499999997</v>
          </cell>
          <cell r="R56">
            <v>-245994.4444444445</v>
          </cell>
          <cell r="S56">
            <v>-256577.60416666674</v>
          </cell>
          <cell r="T56">
            <v>-265353.47222222236</v>
          </cell>
          <cell r="U56">
            <v>-272322.04861111124</v>
          </cell>
          <cell r="V56">
            <v>-277483.33333333355</v>
          </cell>
          <cell r="W56">
            <v>-280837.32638888917</v>
          </cell>
          <cell r="X56">
            <v>-282384.0277777781</v>
          </cell>
          <cell r="Y56">
            <v>-282123.43750000035</v>
          </cell>
          <cell r="Z56">
            <v>-274711.50173611147</v>
          </cell>
          <cell r="AA56">
            <v>-265070.83333333366</v>
          </cell>
          <cell r="AB56">
            <v>-253201.43229166698</v>
          </cell>
          <cell r="AC56">
            <v>-239103.29861111136</v>
          </cell>
          <cell r="AD56">
            <v>-222776.43229166686</v>
          </cell>
          <cell r="AE56">
            <v>-204220.83333333343</v>
          </cell>
          <cell r="AF56">
            <v>-183406.11979166674</v>
          </cell>
          <cell r="AG56">
            <v>-160332.29166666669</v>
          </cell>
          <cell r="AH56">
            <v>-134999.34895833337</v>
          </cell>
          <cell r="AI56">
            <v>-107407.29166666663</v>
          </cell>
          <cell r="AJ56">
            <v>-77556.119791666628</v>
          </cell>
          <cell r="AK56">
            <v>-45445.833333333256</v>
          </cell>
          <cell r="AL56">
            <v>-24314.887152777635</v>
          </cell>
          <cell r="AM56">
            <v>-503.38541666656965</v>
          </cell>
          <cell r="AN56">
            <v>25988.671875000175</v>
          </cell>
          <cell r="AO56">
            <v>55161.284722222539</v>
          </cell>
          <cell r="AP56">
            <v>87014.453125000349</v>
          </cell>
          <cell r="AQ56">
            <v>121548.17708333378</v>
          </cell>
          <cell r="AR56">
            <v>158792.83854166721</v>
          </cell>
          <cell r="AS56">
            <v>198748.43750000064</v>
          </cell>
          <cell r="AT56">
            <v>241414.97395833407</v>
          </cell>
          <cell r="AU56">
            <v>286792.44791666738</v>
          </cell>
          <cell r="AV56">
            <v>334880.85937500081</v>
          </cell>
          <cell r="AW56">
            <v>385680.20833333425</v>
          </cell>
        </row>
        <row r="60">
          <cell r="B60">
            <v>30000</v>
          </cell>
          <cell r="C60">
            <v>40000.000000000022</v>
          </cell>
          <cell r="D60">
            <v>49999.999999999993</v>
          </cell>
          <cell r="E60">
            <v>60000</v>
          </cell>
        </row>
        <row r="62">
          <cell r="B62">
            <v>300000</v>
          </cell>
          <cell r="C62">
            <v>399999.99999999994</v>
          </cell>
          <cell r="D62">
            <v>500000.00000000017</v>
          </cell>
          <cell r="E62">
            <v>600000</v>
          </cell>
        </row>
        <row r="63">
          <cell r="B63">
            <v>3656.25</v>
          </cell>
          <cell r="C63">
            <v>11625.000000000002</v>
          </cell>
          <cell r="D63">
            <v>21843.750000000007</v>
          </cell>
          <cell r="E63">
            <v>34312.500000000015</v>
          </cell>
        </row>
        <row r="64">
          <cell r="B64">
            <v>158437.5</v>
          </cell>
          <cell r="C64">
            <v>503750.00000000017</v>
          </cell>
          <cell r="D64">
            <v>946562.50000000047</v>
          </cell>
          <cell r="E64">
            <v>1486875.0000000002</v>
          </cell>
        </row>
        <row r="65">
          <cell r="B65">
            <v>1875000</v>
          </cell>
          <cell r="C65">
            <v>2500000</v>
          </cell>
          <cell r="D65">
            <v>3125000</v>
          </cell>
          <cell r="E65">
            <v>3750000</v>
          </cell>
        </row>
        <row r="66">
          <cell r="B66">
            <v>5468.75</v>
          </cell>
          <cell r="C66">
            <v>40885.416666666672</v>
          </cell>
          <cell r="D66">
            <v>91406.250000000044</v>
          </cell>
          <cell r="E66">
            <v>154427.0833333334</v>
          </cell>
        </row>
        <row r="67">
          <cell r="B67">
            <v>124718.75</v>
          </cell>
          <cell r="C67">
            <v>396541.66666666674</v>
          </cell>
          <cell r="D67">
            <v>745114.5833333336</v>
          </cell>
          <cell r="E67">
            <v>1170437.5000000002</v>
          </cell>
        </row>
        <row r="69">
          <cell r="B69">
            <v>195000</v>
          </cell>
          <cell r="C69">
            <v>259999.99999999997</v>
          </cell>
          <cell r="D69">
            <v>325000</v>
          </cell>
          <cell r="E69">
            <v>390000</v>
          </cell>
        </row>
        <row r="70">
          <cell r="B70">
            <v>1279.6875</v>
          </cell>
          <cell r="C70">
            <v>4068.75</v>
          </cell>
          <cell r="D70">
            <v>7645.3125000000018</v>
          </cell>
          <cell r="E70">
            <v>12009.375000000002</v>
          </cell>
        </row>
        <row r="71">
          <cell r="B71">
            <v>87140.625</v>
          </cell>
          <cell r="C71">
            <v>277062.50000000012</v>
          </cell>
          <cell r="D71">
            <v>520609.37500000035</v>
          </cell>
          <cell r="E71">
            <v>817781.25000000012</v>
          </cell>
        </row>
        <row r="73">
          <cell r="B73">
            <v>3554.6875</v>
          </cell>
          <cell r="C73">
            <v>26575.520833333336</v>
          </cell>
          <cell r="D73">
            <v>59414.062500000029</v>
          </cell>
          <cell r="E73">
            <v>100377.60416666672</v>
          </cell>
        </row>
        <row r="74">
          <cell r="B74">
            <v>99775</v>
          </cell>
          <cell r="C74">
            <v>317233.33333333337</v>
          </cell>
          <cell r="D74">
            <v>596091.66666666686</v>
          </cell>
          <cell r="E74">
            <v>936350.00000000012</v>
          </cell>
        </row>
        <row r="76">
          <cell r="B76">
            <v>15000</v>
          </cell>
          <cell r="C76">
            <v>20000.000000000011</v>
          </cell>
          <cell r="D76">
            <v>24999.999999999996</v>
          </cell>
          <cell r="E76">
            <v>30000</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F0C9F3-54E6-4832-BFAE-EA9C6E80CCD4}" name="Table2" displayName="Table2" ref="A1:B18" totalsRowShown="0" headerRowCellStyle="Normal" dataCellStyle="Normal">
  <autoFilter ref="A1:B18" xr:uid="{A8754103-1115-4D26-A12C-B34100DA9E65}"/>
  <tableColumns count="2">
    <tableColumn id="1" xr3:uid="{A1E97020-358B-4784-A39A-985A54F32643}" name="CUSTOMER" dataCellStyle="Normal"/>
    <tableColumn id="2" xr3:uid="{DC9CF03A-8C34-4BEF-B6FA-C3B3FE17AD9F}" name="Industry" dataCellStyle="Normal"/>
  </tableColumns>
  <tableStyleInfo name="TableStyleMedium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367B787-10E3-4337-AC28-2BAF74FBA90D}" name="Table5" displayName="Table5" ref="B3:P21" totalsRowShown="0" headerRowDxfId="100" dataDxfId="98" headerRowBorderDxfId="99" tableBorderDxfId="97" totalsRowBorderDxfId="96" dataCellStyle="20% - Accent1">
  <autoFilter ref="B3:P21" xr:uid="{B8778D7F-EE5D-4429-A05D-9F53754B44E8}"/>
  <tableColumns count="15">
    <tableColumn id="5" xr3:uid="{1858CAC8-DC32-4519-A153-625F9D34856F}" name="ENROLLMENTS" dataDxfId="95" dataCellStyle="20% - Accent1"/>
    <tableColumn id="8" xr3:uid="{8A126D6C-3899-4804-BF26-5E5B1FA966A8}" name="TENANTS" dataDxfId="94" dataCellStyle="20% - Accent1"/>
    <tableColumn id="7" xr3:uid="{F205FF5F-5615-4886-A779-6364B849D9C2}" name="CONTACTS" dataDxfId="93" dataCellStyle="20% - Accent1"/>
    <tableColumn id="20" xr3:uid="{AD29D735-EC85-41EF-B942-2B174B58F0B4}" name="INVOICES" dataDxfId="92" dataCellStyle="20% - Accent1"/>
    <tableColumn id="19" xr3:uid="{A23F1BC0-FFB2-4B8E-8BD3-B990DEE6C3BE}" name="ACCOUNTS" dataDxfId="91" dataCellStyle="20% - Accent1"/>
    <tableColumn id="18" xr3:uid="{14B60F01-4E82-440B-BCD4-025DBCA7EDB4}" name="BOTS" dataDxfId="90" dataCellStyle="20% - Accent1"/>
    <tableColumn id="17" xr3:uid="{24028A73-4BD3-4142-9B46-D0A0B9C7553E}" name="PROJECTS" dataDxfId="89" dataCellStyle="20% - Accent1"/>
    <tableColumn id="16" xr3:uid="{97E15777-5575-49FC-8389-8556E7CE5339}" name="COURSES" dataDxfId="88" dataCellStyle="20% - Accent1"/>
    <tableColumn id="15" xr3:uid="{2096AC7C-6AC0-4B2C-B659-F3371AD77603}" name="PRODUCTS" dataDxfId="87" dataCellStyle="20% - Accent1"/>
    <tableColumn id="14" xr3:uid="{559D19EB-0792-420A-8B8A-3C3799445E7A}" name="ROLES" dataDxfId="86" dataCellStyle="20% - Accent1"/>
    <tableColumn id="11" xr3:uid="{F03CBB48-984D-48F9-B9F5-1D0BA9AF193B}" name="DEALS" dataDxfId="85" dataCellStyle="20% - Accent1"/>
    <tableColumn id="9" xr3:uid="{1B75C6C4-54B9-4B9F-9C89-B10B521D89CA}" name="POLICIES" dataDxfId="84" dataCellStyle="20% - Accent1"/>
    <tableColumn id="13" xr3:uid="{18871354-B37D-4EA2-8E94-3CB5D6EF7329}" name="SUSCRIPTIONS" dataDxfId="83" dataCellStyle="20% - Accent1"/>
    <tableColumn id="12" xr3:uid="{ECB83F7C-A71D-4E9F-98CF-511A8E2C7272}" name="PORTALS" dataDxfId="82" dataCellStyle="20% - Accent1"/>
    <tableColumn id="6" xr3:uid="{3F117955-9ACD-4FEA-B736-5F878016854C}" name="ASSETS" dataDxfId="81" dataCellStyle="20% - Accent1"/>
  </tableColumns>
  <tableStyleInfo name="TableStyleMedium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278DBAC-AD87-4743-8D82-187DAC2066B0}" name="Table9" displayName="Table9" ref="Q3:AM21" totalsRowShown="0" headerRowDxfId="80" dataDxfId="78" headerRowBorderDxfId="79" tableBorderDxfId="77" totalsRowBorderDxfId="76" dataCellStyle="20% - Accent1">
  <autoFilter ref="Q3:AM21" xr:uid="{4AF3BB6E-4CFE-42B1-96D3-D045A55436B0}"/>
  <tableColumns count="23">
    <tableColumn id="1" xr3:uid="{5C1C9294-C166-4C0A-806A-2C4F38912458}" name="WordPress" dataDxfId="75" dataCellStyle="20% - Accent1"/>
    <tableColumn id="2" xr3:uid="{4B193918-CDA2-4371-B8DF-85FCBAA17885}" name="WooCommerce" dataDxfId="74" dataCellStyle="20% - Accent1"/>
    <tableColumn id="3" xr3:uid="{FFEFA34B-D267-460C-B60C-D033C3170DD8}" name="LMS" dataDxfId="73" dataCellStyle="20% - Accent1"/>
    <tableColumn id="4" xr3:uid="{E673EAC6-1F3C-4012-BEFD-EEDCB29722C5}" name="CRM" dataDxfId="72" dataCellStyle="20% - Accent1"/>
    <tableColumn id="5" xr3:uid="{086016B9-A682-4F51-B453-C264DD58832F}" name="SEO" dataDxfId="71" dataCellStyle="20% - Accent1"/>
    <tableColumn id="6" xr3:uid="{F9D5249B-A7C1-4159-B266-6FB76E355B71}" name="SOCIAL NETWORKS" dataDxfId="70" dataCellStyle="20% - Accent1"/>
    <tableColumn id="26" xr3:uid="{8254A134-D5D8-463A-BE28-29A8401E7002}" name="STREAMING" dataDxfId="69" dataCellStyle="20% - Accent1"/>
    <tableColumn id="7" xr3:uid="{53673D79-5000-4076-8AC9-E9DCC4B23418}" name="ACTIVE DIRECTORY" dataDxfId="68" dataCellStyle="20% - Accent1"/>
    <tableColumn id="8" xr3:uid="{09695B00-D4FA-44D2-A5D7-692EFFED5C6E}" name="O365" dataDxfId="67" dataCellStyle="20% - Accent1"/>
    <tableColumn id="9" xr3:uid="{A32A1224-3F75-4572-8F29-D72ED81852FA}" name="MVC WEB APPS" dataDxfId="66" dataCellStyle="20% - Accent1"/>
    <tableColumn id="25" xr3:uid="{27CFC664-B597-4BFB-83DA-F9282EEA6663}" name="RAZOR/BLAZOR" dataDxfId="65" dataCellStyle="20% - Accent1"/>
    <tableColumn id="10" xr3:uid="{9A10A88E-49B3-425E-8D9F-B5478DE20292}" name="MODELS" dataDxfId="64" dataCellStyle="20% - Accent1"/>
    <tableColumn id="11" xr3:uid="{F3781F67-D4FA-48CC-869B-73031E5F791A}" name="CONTROLLERS" dataDxfId="63" dataCellStyle="20% - Accent1"/>
    <tableColumn id="23" xr3:uid="{3F50B950-3C37-46A1-B210-D5EB38837C88}" name="VIEWS" dataDxfId="62" dataCellStyle="20% - Accent1"/>
    <tableColumn id="21" xr3:uid="{B292334A-E0AC-4861-A0A1-08AE1FBED3A0}" name="API SETS" dataDxfId="61" dataCellStyle="20% - Accent1"/>
    <tableColumn id="20" xr3:uid="{8887744C-5CC0-4696-AF51-B0A4FF088620}" name="MVVMs " dataDxfId="60" dataCellStyle="20% - Accent1"/>
    <tableColumn id="22" xr3:uid="{7E8C74DF-BA1C-45C7-845D-A2D4890D585A}" name="SPECS" dataDxfId="59" dataCellStyle="20% - Accent1"/>
    <tableColumn id="12" xr3:uid="{C5ACF369-18D1-48F3-A488-944737816B25}" name="MICROSITES" dataDxfId="58" dataCellStyle="20% - Accent1"/>
    <tableColumn id="13" xr3:uid="{F9EEE155-9377-47DA-9477-8ECDB743829B}" name="APP STORE" dataDxfId="57" dataCellStyle="20% - Accent1"/>
    <tableColumn id="14" xr3:uid="{68782A32-0EB6-4B10-9590-F43BDB60DAC8}" name="PLAY STORE" dataDxfId="56" dataCellStyle="20% - Accent1"/>
    <tableColumn id="18" xr3:uid="{648C0443-0004-457E-A2FE-75F3007B4BB3}" name="MS STORE" dataDxfId="55" dataCellStyle="20% - Accent1"/>
    <tableColumn id="17" xr3:uid="{08C90D7E-FCB8-4C69-AEA5-6A2A638C894A}" name="LOGO" dataDxfId="54" dataCellStyle="20% - Accent1"/>
    <tableColumn id="15" xr3:uid="{1A470AC9-A457-4D9C-BE11-E37E8A9231E9}" name="STATIONARY" dataDxfId="53" dataCellStyle="20% - Accent1"/>
  </tableColumns>
  <tableStyleInfo name="TableStyleMedium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C63A1F-19CF-468A-B522-CB295005F24D}" name="Table3" displayName="Table3" ref="A2:C20" totalsRowShown="0" headerRowDxfId="52" dataDxfId="50" headerRowBorderDxfId="51" tableBorderDxfId="49" totalsRowBorderDxfId="48" dataCellStyle="20% - Accent1">
  <autoFilter ref="A2:C20" xr:uid="{D6B93E18-A417-4898-8012-32D9F90BF8AB}"/>
  <tableColumns count="3">
    <tableColumn id="1" xr3:uid="{A57E8AB0-16EA-4891-9DDE-45E141D5D107}" name="DOMAIN" dataDxfId="47" dataCellStyle="20% - Accent1"/>
    <tableColumn id="2" xr3:uid="{1A10B5EA-2FCC-494F-99B7-67AC2DE08FB9}" name="SSL" dataDxfId="46" dataCellStyle="20% - Accent1"/>
    <tableColumn id="3" xr3:uid="{ED78CC09-CEF6-4865-9A60-72DAB37F97EA}" name="CLOUD PROVIDER" dataDxfId="45" dataCellStyle="20% - Accent1"/>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BBDE6BE-BF99-4B0F-BA31-E06096C1CAE0}" name="Table4" displayName="Table4" ref="D2:E20" totalsRowShown="0" headerRowDxfId="44" dataDxfId="42" headerRowBorderDxfId="43" tableBorderDxfId="41" totalsRowBorderDxfId="40" dataCellStyle="20% - Accent1">
  <autoFilter ref="D2:E20" xr:uid="{FA738336-C378-450C-ACF6-9C59E14C7F2A}"/>
  <tableColumns count="2">
    <tableColumn id="1" xr3:uid="{3902419B-900F-479A-8DEA-870692F7FD1A}" name="OPERATING SYSTEM" dataDxfId="39" dataCellStyle="20% - Accent1"/>
    <tableColumn id="2" xr3:uid="{CF82D471-0595-4D18-967D-E767F45F8DC2}" name="DATABASE" dataDxfId="38" dataCellStyle="20% - Accent1"/>
  </tableColumns>
  <tableStyleInfo name="TableStyleMedium2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B334B4-4BED-40AD-A52B-988128BEB1D7}" name="Table6" displayName="Table6" ref="A2:J20" totalsRowShown="0" headerRowDxfId="37" dataCellStyle="Normal">
  <autoFilter ref="A2:J20" xr:uid="{0F38560A-732B-45F2-BA14-9127D41901AB}"/>
  <tableColumns count="10">
    <tableColumn id="1" xr3:uid="{AF695214-DB02-4605-9FEA-DD1E9DC6C48F}" name="CUSTOMER" dataDxfId="36" dataCellStyle="Good">
      <calculatedColumnFormula>Customers!A2</calculatedColumnFormula>
    </tableColumn>
    <tableColumn id="2" xr3:uid="{2F61D6AD-CF97-4152-B6F3-6E1E86B4EBA2}" name="CORE MVC" dataDxfId="35" dataCellStyle="Normal"/>
    <tableColumn id="6" xr3:uid="{6D77389C-506C-44FC-AB68-DC5C3000FD27}" name="RAZOR / BLAZOR" dataDxfId="34"/>
    <tableColumn id="3" xr3:uid="{5E8861AE-5E92-45F2-AAA7-EB3F7D2A1F89}" name="CORE API" dataDxfId="33" dataCellStyle="Normal"/>
    <tableColumn id="4" xr3:uid="{9DB6E549-8D4E-4F1C-9E2D-C1257FF35C6E}" name="UWP" dataDxfId="32" dataCellStyle="Normal"/>
    <tableColumn id="5" xr3:uid="{9F40811C-E470-4B0A-834F-3BFC88F97483}" name="XAMARIN" dataDxfId="31" dataCellStyle="Normal"/>
    <tableColumn id="7" xr3:uid="{DAC19965-A46A-4CCA-8790-4780A418790D}" name="PYTHON" dataDxfId="30" dataCellStyle="Normal"/>
    <tableColumn id="8" xr3:uid="{7E8C6270-0ABB-4253-82DC-08151A79610A}" name="Column1" dataDxfId="29" dataCellStyle="Normal"/>
    <tableColumn id="9" xr3:uid="{AF8473D2-1781-4258-A8E9-5015AF8CF40C}" name="Column2" dataDxfId="28" dataCellStyle="Normal"/>
    <tableColumn id="10" xr3:uid="{72CF7998-6C97-40B1-824F-EA7EEC38C35F}" name="Column3" dataDxfId="27" dataCellStyle="Normal"/>
  </tableColumns>
  <tableStyleInfo name="TableStyleMedium2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C13DC2E-6761-428F-8ED3-76EC73FC3FEE}" name="Table8" displayName="Table8" ref="B3:V20" totalsRowShown="0" headerRowDxfId="26">
  <autoFilter ref="B3:V20" xr:uid="{066E3A19-449F-4F8C-B3AD-437707E363B4}"/>
  <tableColumns count="21">
    <tableColumn id="1" xr3:uid="{576A6659-7987-47E8-9E81-FEEF530F504D}" name="WP Setup"/>
    <tableColumn id="2" xr3:uid="{42F0079E-9C12-401C-A0A0-DCF8A13108E8}" name="WP Management - Monitoring"/>
    <tableColumn id="3" xr3:uid="{B6374F4F-89F1-459F-B87B-5D5FA748933F}" name="WP DevOps"/>
    <tableColumn id="4" xr3:uid="{0736A47C-FF6D-46B4-9C3A-88E0972D8A71}" name="WooCommerce Setup"/>
    <tableColumn id="5" xr3:uid="{9018DD50-2899-4708-B44F-570A38591351}" name="WooCommerce Management - Monitoring"/>
    <tableColumn id="6" xr3:uid="{224C6DF6-8943-48BD-AF7A-61513113C9B7}" name="WooCommerce DevOps"/>
    <tableColumn id="7" xr3:uid="{10F78F67-5348-42E8-8144-30CD246FFEDD}" name="WooCommerce Setup2"/>
    <tableColumn id="8" xr3:uid="{D011375B-99C5-4840-ABDE-03A8E0A31BD4}" name="Open Edx Management - Monitoring"/>
    <tableColumn id="9" xr3:uid="{C0775372-181E-40EE-BDEC-A90B8D8192CF}" name="Open Edx DevOps"/>
    <tableColumn id="10" xr3:uid="{2D64575E-302E-4614-8050-21959464AAA5}" name="Moodle Setup"/>
    <tableColumn id="11" xr3:uid="{BD890AE1-4615-47AE-B742-D8C850DF2A2F}" name="Moodle Management - Monitoring"/>
    <tableColumn id="12" xr3:uid="{D10E96F4-5802-4B1A-A088-B1A45D2BC719}" name="Moodle DevOps "/>
    <tableColumn id="13" xr3:uid="{0E9D5326-5C13-4281-89DD-16C39C5978FD}" name="Joomla Setup "/>
    <tableColumn id="14" xr3:uid="{4F0F5A22-EF86-42D4-9E45-93E3BD351C8E}" name="Joomla Management - Monitoring"/>
    <tableColumn id="15" xr3:uid="{C7F8E0A1-B4E3-42C2-BC76-338518044514}" name="Joomla DevOps "/>
    <tableColumn id="16" xr3:uid="{D7039AD1-6BD9-45EC-99CF-6750404386D7}" name="Joomla DevOps 2"/>
    <tableColumn id="17" xr3:uid="{F370C6A9-A686-4E5A-B346-3A0F3CE68E79}" name="Joomla DevOps 3"/>
    <tableColumn id="18" xr3:uid="{5BD18EDF-1656-4A76-92F6-BDE36BEC4B77}" name="Joomla DevOps 4"/>
    <tableColumn id="19" xr3:uid="{6DFF1CF0-F0B7-4F8F-AC2A-EE71E3A48915}" name="Joomla DevOps 5"/>
    <tableColumn id="20" xr3:uid="{59C0A4D8-9E0E-4018-87E5-275E1500B6DB}" name="Joomla DevOps 6"/>
    <tableColumn id="21" xr3:uid="{51CF4F57-3BBC-4494-B1D8-EB1C3BCFD313}" name="Joomla DevOps 7"/>
  </tableColumns>
  <tableStyleInfo name="TableStyleMedium2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8AF614F-A65B-447E-86D1-5AED12CBCD97}" name="Table12" displayName="Table12" ref="A1:F46" totalsRowCount="1" headerRowDxfId="25">
  <autoFilter ref="A1:F45" xr:uid="{DCED9E59-D873-4900-A660-D0E87A4EC7A0}"/>
  <tableColumns count="6">
    <tableColumn id="1" xr3:uid="{7D2EB918-E3DD-43DA-A0CB-B35ED769EC24}" name="Record" totalsRowFunction="count"/>
    <tableColumn id="2" xr3:uid="{07519BFE-1542-4D05-90C0-1247CCD95073}" name="PPU" totalsRowFunction="average" dataDxfId="24" totalsRowDxfId="23" dataCellStyle="Currency"/>
    <tableColumn id="3" xr3:uid="{E63A139C-77C6-4A2D-A8E6-7EF151F46540}" name="Free Units" totalsRowFunction="average" dataDxfId="22" totalsRowDxfId="21"/>
    <tableColumn id="4" xr3:uid="{E1FBE384-0FD0-4A85-8C95-2B614CC75AA9}" name="Cantidad" totalsRowFunction="average" dataDxfId="20" totalsRowDxfId="19"/>
    <tableColumn id="5" xr3:uid="{795EFBFE-2194-4062-A20E-925B4A03B8AB}" name="USD" totalsRowFunction="sum" dataDxfId="18" totalsRowDxfId="17">
      <calculatedColumnFormula>Table12[[#This Row],[PPU]]*(Table12[[#This Row],[Cantidad]]-Table12[[#This Row],[Free Units]])</calculatedColumnFormula>
    </tableColumn>
    <tableColumn id="6" xr3:uid="{E6C6EF24-B409-4493-B76E-5F434C8110BD}" name="COP" totalsRowFunction="sum" dataDxfId="16" totalsRowDxfId="15">
      <calculatedColumnFormula>(Table12[[#This Row],[USD]]* $J$1)</calculatedColumnFormula>
    </tableColumn>
  </tableColumns>
  <tableStyleInfo name="TableStyleMedium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438D13A-7EDC-4723-B47A-2A52CEB88746}" name="Table1" displayName="Table1" ref="A1:M8" totalsRowShown="0" headerRowDxfId="14" dataDxfId="13">
  <autoFilter ref="A1:M8" xr:uid="{59090271-7EDC-44FC-8257-94700B129C6A}"/>
  <tableColumns count="13">
    <tableColumn id="1" xr3:uid="{3F11348D-4A53-47AC-93D6-5A66A7FD07A3}" name="Booleans" dataDxfId="12"/>
    <tableColumn id="2" xr3:uid="{9BC9BBE4-C81A-4097-BB2C-40DA8AF94A7C}" name="Operating Systems" dataDxfId="11"/>
    <tableColumn id="3" xr3:uid="{0E74FED5-35D5-40A1-946D-05AFC94EFB52}" name="Databases" dataDxfId="10"/>
    <tableColumn id="4" xr3:uid="{2C1E8D69-7BC0-468E-B288-4A99DFA7862D}" name="Framework" dataDxfId="9"/>
    <tableColumn id="5" xr3:uid="{7FABB79A-BED5-47FA-856F-4962FABF761D}" name="Cloud Provider" dataDxfId="8"/>
    <tableColumn id="6" xr3:uid="{AB239348-F1DD-46DC-A864-B896240C44BB}" name="Platform" dataDxfId="7"/>
    <tableColumn id="7" xr3:uid="{02AB39A0-EBE9-487D-B3CE-309CF505BF64}" name="Stores" dataDxfId="6"/>
    <tableColumn id="8" xr3:uid="{904CEB36-6B7E-4323-B5E3-0A45D6AC9AFC}" name="Scripting Language" dataDxfId="5"/>
    <tableColumn id="9" xr3:uid="{3F3CF2E8-C1A9-4F56-A5C3-6A8A68AFBB95}" name="Open Source Software" dataDxfId="4"/>
    <tableColumn id="10" xr3:uid="{2D19D675-C6EA-4467-B1B1-E6515D8D9FB3}" name="CRM/ERP" dataDxfId="3"/>
    <tableColumn id="11" xr3:uid="{F62D5082-DA72-437E-AFB3-EB012277BBB0}" name="CMS" dataDxfId="2"/>
    <tableColumn id="12" xr3:uid="{02A7BE7F-64D1-4840-9519-A9A012B3AA1C}" name="LMS" dataDxfId="1"/>
    <tableColumn id="13" xr3:uid="{EE290F76-9F3E-4568-ABF9-185A374C074C}" name="eCommerce" dataDxfId="0"/>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 /></Relationships>
</file>

<file path=xl/worksheets/_rels/sheet17.xml.rels><?xml version="1.0" encoding="UTF-8" standalone="yes"?>
<Relationships xmlns="http://schemas.openxmlformats.org/package/2006/relationships"><Relationship Id="rId1" Type="http://schemas.openxmlformats.org/officeDocument/2006/relationships/table" Target="../tables/table8.xml" /></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 /><Relationship Id="rId2" Type="http://schemas.openxmlformats.org/officeDocument/2006/relationships/table" Target="../tables/table2.xml" /><Relationship Id="rId1" Type="http://schemas.openxmlformats.org/officeDocument/2006/relationships/printerSettings" Target="../printerSettings/printerSettings1.bin" /></Relationships>
</file>

<file path=xl/worksheets/_rels/sheet22.xml.rels><?xml version="1.0" encoding="UTF-8" standalone="yes"?>
<Relationships xmlns="http://schemas.openxmlformats.org/package/2006/relationships"><Relationship Id="rId8" Type="http://schemas.openxmlformats.org/officeDocument/2006/relationships/ctrlProp" Target="../ctrlProps/ctrlProp5.xml" /><Relationship Id="rId3" Type="http://schemas.openxmlformats.org/officeDocument/2006/relationships/vmlDrawing" Target="../drawings/vmlDrawing1.vml" /><Relationship Id="rId7" Type="http://schemas.openxmlformats.org/officeDocument/2006/relationships/ctrlProp" Target="../ctrlProps/ctrlProp4.xml" /><Relationship Id="rId2" Type="http://schemas.openxmlformats.org/officeDocument/2006/relationships/drawing" Target="../drawings/drawing1.xml" /><Relationship Id="rId1" Type="http://schemas.openxmlformats.org/officeDocument/2006/relationships/printerSettings" Target="../printerSettings/printerSettings3.bin" /><Relationship Id="rId6" Type="http://schemas.openxmlformats.org/officeDocument/2006/relationships/ctrlProp" Target="../ctrlProps/ctrlProp3.xml" /><Relationship Id="rId5" Type="http://schemas.openxmlformats.org/officeDocument/2006/relationships/ctrlProp" Target="../ctrlProps/ctrlProp2.xml" /><Relationship Id="rId4" Type="http://schemas.openxmlformats.org/officeDocument/2006/relationships/ctrlProp" Target="../ctrlProps/ctrlProp1.xml" /><Relationship Id="rId9" Type="http://schemas.openxmlformats.org/officeDocument/2006/relationships/comments" Target="../comments1.xml" /></Relationships>
</file>

<file path=xl/worksheets/_rels/sheet23.xml.rels><?xml version="1.0" encoding="UTF-8" standalone="yes"?>
<Relationships xmlns="http://schemas.openxmlformats.org/package/2006/relationships"><Relationship Id="rId3" Type="http://schemas.openxmlformats.org/officeDocument/2006/relationships/comments" Target="../comments2.xml" /><Relationship Id="rId2" Type="http://schemas.openxmlformats.org/officeDocument/2006/relationships/vmlDrawing" Target="../drawings/vmlDrawing2.vml" /><Relationship Id="rId1" Type="http://schemas.openxmlformats.org/officeDocument/2006/relationships/printerSettings" Target="../printerSettings/printerSettings4.bin" /></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xml" /></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xml" /><Relationship Id="rId1" Type="http://schemas.openxmlformats.org/officeDocument/2006/relationships/printerSettings" Target="../printerSettings/printerSettings5.bin" /></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4.xml" /><Relationship Id="rId1" Type="http://schemas.openxmlformats.org/officeDocument/2006/relationships/printerSettings" Target="../printerSettings/printerSettings6.bin" /></Relationships>
</file>

<file path=xl/worksheets/_rels/sheet27.xml.rels><?xml version="1.0" encoding="UTF-8" standalone="yes"?>
<Relationships xmlns="http://schemas.openxmlformats.org/package/2006/relationships"><Relationship Id="rId1" Type="http://schemas.openxmlformats.org/officeDocument/2006/relationships/table" Target="../tables/table9.xml" /></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 /><Relationship Id="rId1" Type="http://schemas.openxmlformats.org/officeDocument/2006/relationships/table" Target="../tables/table4.xml" /></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 /></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1CC37-2126-4476-813A-D12DC7F7747E}">
  <dimension ref="A1:B18"/>
  <sheetViews>
    <sheetView workbookViewId="0">
      <selection activeCell="E11" sqref="E11"/>
    </sheetView>
  </sheetViews>
  <sheetFormatPr defaultRowHeight="15" x14ac:dyDescent="0.2"/>
  <cols>
    <col min="1" max="1" width="29.32421875" customWidth="1"/>
    <col min="2" max="2" width="13.71875" customWidth="1"/>
  </cols>
  <sheetData>
    <row r="1" spans="1:2" x14ac:dyDescent="0.2">
      <c r="A1" t="s">
        <v>188</v>
      </c>
      <c r="B1" s="236" t="s">
        <v>615</v>
      </c>
    </row>
    <row r="2" spans="1:2" x14ac:dyDescent="0.2">
      <c r="A2" t="s">
        <v>1</v>
      </c>
      <c r="B2" s="236"/>
    </row>
    <row r="3" spans="1:2" x14ac:dyDescent="0.2">
      <c r="A3" t="s">
        <v>0</v>
      </c>
      <c r="B3" s="236"/>
    </row>
    <row r="4" spans="1:2" x14ac:dyDescent="0.2">
      <c r="A4" t="s">
        <v>20</v>
      </c>
      <c r="B4" s="236"/>
    </row>
    <row r="5" spans="1:2" x14ac:dyDescent="0.2">
      <c r="A5" t="s">
        <v>2</v>
      </c>
      <c r="B5" s="236"/>
    </row>
    <row r="6" spans="1:2" x14ac:dyDescent="0.2">
      <c r="A6" t="s">
        <v>16</v>
      </c>
      <c r="B6" s="236"/>
    </row>
    <row r="7" spans="1:2" x14ac:dyDescent="0.2">
      <c r="A7" t="s">
        <v>10</v>
      </c>
      <c r="B7" s="236"/>
    </row>
    <row r="8" spans="1:2" x14ac:dyDescent="0.2">
      <c r="A8" t="s">
        <v>3</v>
      </c>
      <c r="B8" s="236"/>
    </row>
    <row r="9" spans="1:2" x14ac:dyDescent="0.2">
      <c r="A9" t="s">
        <v>5</v>
      </c>
      <c r="B9" s="236"/>
    </row>
    <row r="10" spans="1:2" x14ac:dyDescent="0.2">
      <c r="A10" t="s">
        <v>6</v>
      </c>
      <c r="B10" s="236"/>
    </row>
    <row r="11" spans="1:2" x14ac:dyDescent="0.2">
      <c r="A11" t="s">
        <v>8</v>
      </c>
      <c r="B11" s="236"/>
    </row>
    <row r="12" spans="1:2" x14ac:dyDescent="0.2">
      <c r="A12" t="s">
        <v>9</v>
      </c>
      <c r="B12" s="236"/>
    </row>
    <row r="13" spans="1:2" x14ac:dyDescent="0.2">
      <c r="A13" t="s">
        <v>7</v>
      </c>
      <c r="B13" s="236"/>
    </row>
    <row r="14" spans="1:2" x14ac:dyDescent="0.2">
      <c r="A14" t="s">
        <v>25</v>
      </c>
      <c r="B14" s="236"/>
    </row>
    <row r="15" spans="1:2" x14ac:dyDescent="0.2">
      <c r="A15" t="s">
        <v>21</v>
      </c>
      <c r="B15" s="236"/>
    </row>
    <row r="16" spans="1:2" x14ac:dyDescent="0.2">
      <c r="A16" t="s">
        <v>22</v>
      </c>
      <c r="B16" s="236"/>
    </row>
    <row r="17" spans="1:2" x14ac:dyDescent="0.2">
      <c r="A17" t="s">
        <v>23</v>
      </c>
      <c r="B17" s="236"/>
    </row>
    <row r="18" spans="1:2" x14ac:dyDescent="0.2">
      <c r="A18" t="s">
        <v>24</v>
      </c>
      <c r="B18" s="236"/>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17F93-87AE-45EB-A1A9-2CF0A4604CD3}">
  <dimension ref="A1"/>
  <sheetViews>
    <sheetView workbookViewId="0">
      <selection activeCell="G39" sqref="G39"/>
    </sheetView>
  </sheetViews>
  <sheetFormatPr defaultRowHeight="15"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5469A-4248-4CD5-BF4B-C676A8C46F37}">
  <dimension ref="A1:I20"/>
  <sheetViews>
    <sheetView workbookViewId="0">
      <selection activeCell="E3" sqref="E3:F17"/>
    </sheetView>
  </sheetViews>
  <sheetFormatPr defaultRowHeight="15" x14ac:dyDescent="0.2"/>
  <cols>
    <col min="1" max="1" width="20.17578125" customWidth="1"/>
    <col min="2" max="2" width="19.7734375" customWidth="1"/>
    <col min="3" max="3" width="20.3125" customWidth="1"/>
    <col min="4" max="4" width="20.84765625" customWidth="1"/>
    <col min="5" max="5" width="46.6796875" customWidth="1"/>
    <col min="6" max="6" width="51.65625" customWidth="1"/>
  </cols>
  <sheetData>
    <row r="1" spans="1:9" x14ac:dyDescent="0.2">
      <c r="B1" s="266" t="s">
        <v>66</v>
      </c>
      <c r="C1" s="266"/>
      <c r="D1" s="266"/>
      <c r="E1" s="264" t="s">
        <v>65</v>
      </c>
      <c r="F1" s="265"/>
      <c r="G1" s="267" t="s">
        <v>46</v>
      </c>
      <c r="H1" s="268"/>
      <c r="I1" s="269"/>
    </row>
    <row r="2" spans="1:9" x14ac:dyDescent="0.2">
      <c r="B2" s="14" t="s">
        <v>61</v>
      </c>
      <c r="C2" s="10" t="s">
        <v>38</v>
      </c>
      <c r="D2" s="10" t="s">
        <v>45</v>
      </c>
      <c r="E2" s="12" t="s">
        <v>67</v>
      </c>
      <c r="F2" s="13" t="s">
        <v>68</v>
      </c>
      <c r="G2" s="21" t="s">
        <v>33</v>
      </c>
      <c r="H2" s="21" t="s">
        <v>48</v>
      </c>
      <c r="I2" s="21" t="s">
        <v>47</v>
      </c>
    </row>
    <row r="3" spans="1:9" x14ac:dyDescent="0.2">
      <c r="A3" s="33" t="str">
        <f>Hosting!A4</f>
        <v>Juan Carlos Hisrael</v>
      </c>
      <c r="B3" s="9">
        <f>'Consolidado de Precios'!B3+'Consolidado de Precios'!C3+'Consolidado de Precios'!D3</f>
        <v>478</v>
      </c>
      <c r="C3" s="8">
        <f>'Consolidado de Precios'!D3</f>
        <v>98</v>
      </c>
      <c r="D3" s="8">
        <f>'Desglose de Precios'!I3+'Desglose de Precios'!J3+'Desglose de Precios'!K3+'Desglose de Precios'!L3+'Desglose de Precios'!M3+'Desglose de Precios'!O3+'Desglose de Precios'!Q3+'Desglose de Precios'!R3+'Desglose de Precios'!S3+'Desglose de Precios'!T3+'Desglose de Precios'!P3</f>
        <v>225</v>
      </c>
      <c r="E3" s="11">
        <f>'Consolidado de Precios'!B3+(C3*12)</f>
        <v>1426</v>
      </c>
      <c r="F3" s="11">
        <f t="shared" ref="F3:F19" si="0">D3+(C3*12)</f>
        <v>1401</v>
      </c>
      <c r="G3" s="42">
        <f>B3*'Hosting Pricing'!$B$3</f>
        <v>47.800000000000004</v>
      </c>
      <c r="H3" s="42">
        <f>C3*'Hosting Pricing'!$B$3</f>
        <v>9.8000000000000007</v>
      </c>
      <c r="I3" s="42">
        <f>D3*'Hosting Pricing'!$B$3</f>
        <v>22.5</v>
      </c>
    </row>
    <row r="4" spans="1:9" x14ac:dyDescent="0.2">
      <c r="A4" s="33" t="str">
        <f>Hosting!A5</f>
        <v>Julia Vergara</v>
      </c>
      <c r="B4" s="9">
        <f>'Consolidado de Precios'!B4+'Consolidado de Precios'!C4+'Consolidado de Precios'!D4</f>
        <v>478</v>
      </c>
      <c r="C4" s="8">
        <f>'Consolidado de Precios'!D4</f>
        <v>98</v>
      </c>
      <c r="D4" s="8">
        <f>'Desglose de Precios'!I4+'Desglose de Precios'!J4+'Desglose de Precios'!K4+'Desglose de Precios'!L4+'Desglose de Precios'!M4+'Desglose de Precios'!O4+'Desglose de Precios'!Q4+'Desglose de Precios'!R4+'Desglose de Precios'!S4+'Desglose de Precios'!T4+'Desglose de Precios'!P4</f>
        <v>225</v>
      </c>
      <c r="E4" s="11">
        <f>'Consolidado de Precios'!B4+(C4*12)</f>
        <v>1426</v>
      </c>
      <c r="F4" s="11">
        <f t="shared" si="0"/>
        <v>1401</v>
      </c>
      <c r="G4" s="42">
        <f>B4*'Hosting Pricing'!$B$3</f>
        <v>47.800000000000004</v>
      </c>
      <c r="H4" s="42">
        <f>C4*'Hosting Pricing'!$B$3</f>
        <v>9.8000000000000007</v>
      </c>
      <c r="I4" s="42">
        <f>D4*'Hosting Pricing'!$B$3</f>
        <v>22.5</v>
      </c>
    </row>
    <row r="5" spans="1:9" x14ac:dyDescent="0.2">
      <c r="A5" s="33" t="str">
        <f>Hosting!A6</f>
        <v>Luz Marina Norato</v>
      </c>
      <c r="B5" s="9">
        <f>'Consolidado de Precios'!B5+'Consolidado de Precios'!C5+'Consolidado de Precios'!D5</f>
        <v>478</v>
      </c>
      <c r="C5" s="8">
        <f>'Consolidado de Precios'!D5</f>
        <v>98</v>
      </c>
      <c r="D5" s="8">
        <f>'Desglose de Precios'!I5+'Desglose de Precios'!J5+'Desglose de Precios'!K5+'Desglose de Precios'!L5+'Desglose de Precios'!M5+'Desglose de Precios'!O5+'Desglose de Precios'!Q5+'Desglose de Precios'!R5+'Desglose de Precios'!S5+'Desglose de Precios'!T5+'Desglose de Precios'!P5</f>
        <v>225</v>
      </c>
      <c r="E5" s="11">
        <f>'Consolidado de Precios'!B5+(C5*12)</f>
        <v>1426</v>
      </c>
      <c r="F5" s="11">
        <f t="shared" si="0"/>
        <v>1401</v>
      </c>
      <c r="G5" s="42">
        <f>B5*'Hosting Pricing'!$B$3</f>
        <v>47.800000000000004</v>
      </c>
      <c r="H5" s="42">
        <f>C5*'Hosting Pricing'!$B$3</f>
        <v>9.8000000000000007</v>
      </c>
      <c r="I5" s="42">
        <f>D5*'Hosting Pricing'!$B$3</f>
        <v>22.5</v>
      </c>
    </row>
    <row r="6" spans="1:9" x14ac:dyDescent="0.2">
      <c r="A6" s="33" t="str">
        <f>Hosting!A7</f>
        <v>Marco Reyes</v>
      </c>
      <c r="B6" s="9">
        <f>'Consolidado de Precios'!B6+'Consolidado de Precios'!C6+'Consolidado de Precios'!D6</f>
        <v>478</v>
      </c>
      <c r="C6" s="8">
        <f>'Consolidado de Precios'!D6</f>
        <v>98</v>
      </c>
      <c r="D6" s="8">
        <f>'Desglose de Precios'!I6+'Desglose de Precios'!J6+'Desglose de Precios'!K6+'Desglose de Precios'!L6+'Desglose de Precios'!M6+'Desglose de Precios'!O6+'Desglose de Precios'!Q6+'Desglose de Precios'!R6+'Desglose de Precios'!S6+'Desglose de Precios'!T6+'Desglose de Precios'!P6</f>
        <v>225</v>
      </c>
      <c r="E6" s="11">
        <f>'Consolidado de Precios'!B6+(C6*12)</f>
        <v>1426</v>
      </c>
      <c r="F6" s="11">
        <f t="shared" si="0"/>
        <v>1401</v>
      </c>
      <c r="G6" s="42">
        <f>B6*'Hosting Pricing'!$B$3</f>
        <v>47.800000000000004</v>
      </c>
      <c r="H6" s="42">
        <f>C6*'Hosting Pricing'!$B$3</f>
        <v>9.8000000000000007</v>
      </c>
      <c r="I6" s="42">
        <f>D6*'Hosting Pricing'!$B$3</f>
        <v>22.5</v>
      </c>
    </row>
    <row r="7" spans="1:9" x14ac:dyDescent="0.2">
      <c r="A7" s="33" t="str">
        <f>Hosting!A8</f>
        <v>Market La Torre</v>
      </c>
      <c r="B7" s="9">
        <f>'Consolidado de Precios'!B7+'Consolidado de Precios'!C7+'Consolidado de Precios'!D7</f>
        <v>478</v>
      </c>
      <c r="C7" s="8">
        <f>'Consolidado de Precios'!D7</f>
        <v>98</v>
      </c>
      <c r="D7" s="8">
        <f>'Desglose de Precios'!I7+'Desglose de Precios'!J7+'Desglose de Precios'!K7+'Desglose de Precios'!L7+'Desglose de Precios'!M7+'Desglose de Precios'!O7+'Desglose de Precios'!Q7+'Desglose de Precios'!R7+'Desglose de Precios'!S7+'Desglose de Precios'!T7+'Desglose de Precios'!P7</f>
        <v>225</v>
      </c>
      <c r="E7" s="11">
        <f>'Consolidado de Precios'!B7+(C7*12)</f>
        <v>1426</v>
      </c>
      <c r="F7" s="11">
        <f t="shared" si="0"/>
        <v>1401</v>
      </c>
      <c r="G7" s="42">
        <f>B7*'Hosting Pricing'!$B$3</f>
        <v>47.800000000000004</v>
      </c>
      <c r="H7" s="42">
        <f>C7*'Hosting Pricing'!$B$3</f>
        <v>9.8000000000000007</v>
      </c>
      <c r="I7" s="42">
        <f>D7*'Hosting Pricing'!$B$3</f>
        <v>22.5</v>
      </c>
    </row>
    <row r="8" spans="1:9" x14ac:dyDescent="0.2">
      <c r="A8" s="33" t="str">
        <f>Hosting!A9</f>
        <v>Raquira (Markplace)</v>
      </c>
      <c r="B8" s="9">
        <f>'Consolidado de Precios'!B8+'Consolidado de Precios'!C8+'Consolidado de Precios'!D8</f>
        <v>478</v>
      </c>
      <c r="C8" s="8">
        <f>'Consolidado de Precios'!D8</f>
        <v>98</v>
      </c>
      <c r="D8" s="8">
        <f>'Desglose de Precios'!I8+'Desglose de Precios'!J8+'Desglose de Precios'!K8+'Desglose de Precios'!L8+'Desglose de Precios'!M8+'Desglose de Precios'!O8+'Desglose de Precios'!Q8+'Desglose de Precios'!R8+'Desglose de Precios'!S8+'Desglose de Precios'!T8+'Desglose de Precios'!P8</f>
        <v>225</v>
      </c>
      <c r="E8" s="11">
        <f>'Consolidado de Precios'!B8+(C8*12)</f>
        <v>1426</v>
      </c>
      <c r="F8" s="11">
        <f t="shared" si="0"/>
        <v>1401</v>
      </c>
      <c r="G8" s="42">
        <f>B8*'Hosting Pricing'!$B$3</f>
        <v>47.800000000000004</v>
      </c>
      <c r="H8" s="42">
        <f>C8*'Hosting Pricing'!$B$3</f>
        <v>9.8000000000000007</v>
      </c>
      <c r="I8" s="42">
        <f>D8*'Hosting Pricing'!$B$3</f>
        <v>22.5</v>
      </c>
    </row>
    <row r="9" spans="1:9" x14ac:dyDescent="0.2">
      <c r="A9" s="33" t="str">
        <f>Hosting!A10</f>
        <v>Israel Romero</v>
      </c>
      <c r="B9" s="9">
        <f>'Consolidado de Precios'!B9+'Consolidado de Precios'!C9+'Consolidado de Precios'!D9</f>
        <v>478</v>
      </c>
      <c r="C9" s="8">
        <f>'Consolidado de Precios'!D9</f>
        <v>98</v>
      </c>
      <c r="D9" s="8">
        <f>'Desglose de Precios'!I9+'Desglose de Precios'!J9+'Desglose de Precios'!K9+'Desglose de Precios'!L9+'Desglose de Precios'!M9+'Desglose de Precios'!O9+'Desglose de Precios'!Q9+'Desglose de Precios'!R9+'Desglose de Precios'!S9+'Desglose de Precios'!T9+'Desglose de Precios'!P9</f>
        <v>225</v>
      </c>
      <c r="E9" s="11">
        <f>'Consolidado de Precios'!B9+(C9*12)</f>
        <v>1426</v>
      </c>
      <c r="F9" s="11">
        <f t="shared" si="0"/>
        <v>1401</v>
      </c>
      <c r="G9" s="42">
        <f>B9*'Hosting Pricing'!$B$3</f>
        <v>47.800000000000004</v>
      </c>
      <c r="H9" s="42">
        <f>C9*'Hosting Pricing'!$B$3</f>
        <v>9.8000000000000007</v>
      </c>
      <c r="I9" s="42">
        <f>D9*'Hosting Pricing'!$B$3</f>
        <v>22.5</v>
      </c>
    </row>
    <row r="10" spans="1:9" x14ac:dyDescent="0.2">
      <c r="A10" s="33" t="str">
        <f>Hosting!A11</f>
        <v>Fondo Mixto-Yesid</v>
      </c>
      <c r="B10" s="9">
        <f>'Consolidado de Precios'!B10+'Consolidado de Precios'!C10+'Consolidado de Precios'!D10</f>
        <v>478</v>
      </c>
      <c r="C10" s="8">
        <f>'Consolidado de Precios'!D10</f>
        <v>98</v>
      </c>
      <c r="D10" s="8">
        <f>'Desglose de Precios'!I10+'Desglose de Precios'!J10+'Desglose de Precios'!K10+'Desglose de Precios'!L10+'Desglose de Precios'!M10+'Desglose de Precios'!O10+'Desglose de Precios'!Q10+'Desglose de Precios'!R10+'Desglose de Precios'!S10+'Desglose de Precios'!T10+'Desglose de Precios'!P10</f>
        <v>225</v>
      </c>
      <c r="E10" s="11">
        <f>'Consolidado de Precios'!B10+(C10*12)</f>
        <v>1426</v>
      </c>
      <c r="F10" s="11">
        <f t="shared" si="0"/>
        <v>1401</v>
      </c>
      <c r="G10" s="42">
        <f>B10*'Hosting Pricing'!$B$3</f>
        <v>47.800000000000004</v>
      </c>
      <c r="H10" s="42">
        <f>C10*'Hosting Pricing'!$B$3</f>
        <v>9.8000000000000007</v>
      </c>
      <c r="I10" s="42">
        <f>D10*'Hosting Pricing'!$B$3</f>
        <v>22.5</v>
      </c>
    </row>
    <row r="11" spans="1:9" x14ac:dyDescent="0.2">
      <c r="A11" s="33" t="str">
        <f>Hosting!A12</f>
        <v>ESLAP Pedro Pablo</v>
      </c>
      <c r="B11" s="9">
        <f>'Consolidado de Precios'!B11+'Consolidado de Precios'!C11+'Consolidado de Precios'!D11</f>
        <v>478</v>
      </c>
      <c r="C11" s="8">
        <f>'Consolidado de Precios'!D11</f>
        <v>98</v>
      </c>
      <c r="D11" s="8">
        <f>'Desglose de Precios'!I11+'Desglose de Precios'!J11+'Desglose de Precios'!K11+'Desglose de Precios'!L11+'Desglose de Precios'!M11+'Desglose de Precios'!O11+'Desglose de Precios'!Q11+'Desglose de Precios'!R11+'Desglose de Precios'!S11+'Desglose de Precios'!T11+'Desglose de Precios'!P11</f>
        <v>225</v>
      </c>
      <c r="E11" s="11">
        <f>'Consolidado de Precios'!B11+(C11*12)</f>
        <v>1426</v>
      </c>
      <c r="F11" s="11">
        <f t="shared" si="0"/>
        <v>1401</v>
      </c>
      <c r="G11" s="42">
        <f>B11*'Hosting Pricing'!$B$3</f>
        <v>47.800000000000004</v>
      </c>
      <c r="H11" s="42">
        <f>C11*'Hosting Pricing'!$B$3</f>
        <v>9.8000000000000007</v>
      </c>
      <c r="I11" s="42">
        <f>D11*'Hosting Pricing'!$B$3</f>
        <v>22.5</v>
      </c>
    </row>
    <row r="12" spans="1:9" x14ac:dyDescent="0.2">
      <c r="A12" s="33" t="str">
        <f>Hosting!A13</f>
        <v>Bolivar Foriberto</v>
      </c>
      <c r="B12" s="9">
        <f>'Consolidado de Precios'!B12+'Consolidado de Precios'!C12+'Consolidado de Precios'!D12</f>
        <v>478</v>
      </c>
      <c r="C12" s="8">
        <f>'Consolidado de Precios'!D12</f>
        <v>98</v>
      </c>
      <c r="D12" s="8">
        <f>'Desglose de Precios'!I12+'Desglose de Precios'!J12+'Desglose de Precios'!K12+'Desglose de Precios'!L12+'Desglose de Precios'!M12+'Desglose de Precios'!O12+'Desglose de Precios'!Q12+'Desglose de Precios'!R12+'Desglose de Precios'!S12+'Desglose de Precios'!T12+'Desglose de Precios'!P12</f>
        <v>225</v>
      </c>
      <c r="E12" s="11">
        <f>'Consolidado de Precios'!B12+(C12*12)</f>
        <v>1426</v>
      </c>
      <c r="F12" s="11">
        <f t="shared" si="0"/>
        <v>1401</v>
      </c>
      <c r="G12" s="42">
        <f>B12*'Hosting Pricing'!$B$3</f>
        <v>47.800000000000004</v>
      </c>
      <c r="H12" s="42">
        <f>C12*'Hosting Pricing'!$B$3</f>
        <v>9.8000000000000007</v>
      </c>
      <c r="I12" s="42">
        <f>D12*'Hosting Pricing'!$B$3</f>
        <v>22.5</v>
      </c>
    </row>
    <row r="13" spans="1:9" x14ac:dyDescent="0.2">
      <c r="A13" s="33" t="str">
        <f>Hosting!A14</f>
        <v>Silvino Omar</v>
      </c>
      <c r="B13" s="9">
        <f>'Consolidado de Precios'!B13+'Consolidado de Precios'!C13+'Consolidado de Precios'!D13</f>
        <v>478</v>
      </c>
      <c r="C13" s="8">
        <f>'Consolidado de Precios'!D13</f>
        <v>98</v>
      </c>
      <c r="D13" s="8">
        <f>'Desglose de Precios'!I13+'Desglose de Precios'!J13+'Desglose de Precios'!K13+'Desglose de Precios'!L13+'Desglose de Precios'!M13+'Desglose de Precios'!O13+'Desglose de Precios'!Q13+'Desglose de Precios'!R13+'Desglose de Precios'!S13+'Desglose de Precios'!T13+'Desglose de Precios'!P13</f>
        <v>225</v>
      </c>
      <c r="E13" s="11">
        <f>'Consolidado de Precios'!B13+(C13*12)</f>
        <v>1426</v>
      </c>
      <c r="F13" s="11">
        <f t="shared" si="0"/>
        <v>1401</v>
      </c>
      <c r="G13" s="42">
        <f>B13*'Hosting Pricing'!$B$3</f>
        <v>47.800000000000004</v>
      </c>
      <c r="H13" s="42">
        <f>C13*'Hosting Pricing'!$B$3</f>
        <v>9.8000000000000007</v>
      </c>
      <c r="I13" s="42">
        <f>D13*'Hosting Pricing'!$B$3</f>
        <v>22.5</v>
      </c>
    </row>
    <row r="14" spans="1:9" x14ac:dyDescent="0.2">
      <c r="A14" s="33" t="str">
        <f>Hosting!A15</f>
        <v>Alberto Delgado</v>
      </c>
      <c r="B14" s="9">
        <f>'Consolidado de Precios'!B14+'Consolidado de Precios'!C14+'Consolidado de Precios'!D14</f>
        <v>478</v>
      </c>
      <c r="C14" s="8">
        <f>'Consolidado de Precios'!D14</f>
        <v>98</v>
      </c>
      <c r="D14" s="8">
        <f>'Desglose de Precios'!I14+'Desglose de Precios'!J14+'Desglose de Precios'!K14+'Desglose de Precios'!L14+'Desglose de Precios'!M14+'Desglose de Precios'!O14+'Desglose de Precios'!Q14+'Desglose de Precios'!R14+'Desglose de Precios'!S14+'Desglose de Precios'!T14+'Desglose de Precios'!P14</f>
        <v>225</v>
      </c>
      <c r="E14" s="11">
        <f>'Consolidado de Precios'!B14+(C14*12)</f>
        <v>1426</v>
      </c>
      <c r="F14" s="11">
        <f t="shared" si="0"/>
        <v>1401</v>
      </c>
      <c r="G14" s="42">
        <f>B14*'Hosting Pricing'!$B$3</f>
        <v>47.800000000000004</v>
      </c>
      <c r="H14" s="42">
        <f>C14*'Hosting Pricing'!$B$3</f>
        <v>9.8000000000000007</v>
      </c>
      <c r="I14" s="42">
        <f>D14*'Hosting Pricing'!$B$3</f>
        <v>22.5</v>
      </c>
    </row>
    <row r="15" spans="1:9" x14ac:dyDescent="0.2">
      <c r="A15" s="33" t="str">
        <f>Hosting!A16</f>
        <v>Otilia Sanches</v>
      </c>
      <c r="B15" s="9">
        <f>'Consolidado de Precios'!B15+'Consolidado de Precios'!C15+'Consolidado de Precios'!D15</f>
        <v>478</v>
      </c>
      <c r="C15" s="8">
        <f>'Consolidado de Precios'!D15</f>
        <v>98</v>
      </c>
      <c r="D15" s="8">
        <f>'Desglose de Precios'!I15+'Desglose de Precios'!J15+'Desglose de Precios'!K15+'Desglose de Precios'!L15+'Desglose de Precios'!M15+'Desglose de Precios'!O15+'Desglose de Precios'!Q15+'Desglose de Precios'!R15+'Desglose de Precios'!S15+'Desglose de Precios'!T15+'Desglose de Precios'!P15</f>
        <v>225</v>
      </c>
      <c r="E15" s="11">
        <f>'Consolidado de Precios'!B15+(C15*12)</f>
        <v>1426</v>
      </c>
      <c r="F15" s="11">
        <f t="shared" si="0"/>
        <v>1401</v>
      </c>
      <c r="G15" s="42">
        <f>B15*'Hosting Pricing'!$B$3</f>
        <v>47.800000000000004</v>
      </c>
      <c r="H15" s="42">
        <f>C15*'Hosting Pricing'!$B$3</f>
        <v>9.8000000000000007</v>
      </c>
      <c r="I15" s="42">
        <f>D15*'Hosting Pricing'!$B$3</f>
        <v>22.5</v>
      </c>
    </row>
    <row r="16" spans="1:9" x14ac:dyDescent="0.2">
      <c r="A16" s="33" t="str">
        <f>Hosting!A17</f>
        <v>Emisora San Luis C.</v>
      </c>
      <c r="B16" s="9">
        <f>'Consolidado de Precios'!B16+'Consolidado de Precios'!C16+'Consolidado de Precios'!D16</f>
        <v>478</v>
      </c>
      <c r="C16" s="8">
        <f>'Consolidado de Precios'!D16</f>
        <v>98</v>
      </c>
      <c r="D16" s="8">
        <f>'Desglose de Precios'!I16+'Desglose de Precios'!J16+'Desglose de Precios'!K16+'Desglose de Precios'!L16+'Desglose de Precios'!M16+'Desglose de Precios'!O16+'Desglose de Precios'!Q16+'Desglose de Precios'!R16+'Desglose de Precios'!S16+'Desglose de Precios'!T16+'Desglose de Precios'!P16</f>
        <v>225</v>
      </c>
      <c r="E16" s="11">
        <f>'Consolidado de Precios'!B16+(C16*12)</f>
        <v>1426</v>
      </c>
      <c r="F16" s="11">
        <f t="shared" si="0"/>
        <v>1401</v>
      </c>
      <c r="G16" s="42">
        <f>B16*'Hosting Pricing'!$B$3</f>
        <v>47.800000000000004</v>
      </c>
      <c r="H16" s="42">
        <f>C16*'Hosting Pricing'!$B$3</f>
        <v>9.8000000000000007</v>
      </c>
      <c r="I16" s="42">
        <f>D16*'Hosting Pricing'!$B$3</f>
        <v>22.5</v>
      </c>
    </row>
    <row r="17" spans="1:9" x14ac:dyDescent="0.2">
      <c r="A17" s="33" t="str">
        <f>Hosting!A18</f>
        <v>Emisora Raquira</v>
      </c>
      <c r="B17" s="9">
        <f>'Consolidado de Precios'!B17+'Consolidado de Precios'!C17+'Consolidado de Precios'!D17</f>
        <v>478</v>
      </c>
      <c r="C17" s="8">
        <f>'Consolidado de Precios'!D17</f>
        <v>98</v>
      </c>
      <c r="D17" s="8">
        <f>'Desglose de Precios'!I17+'Desglose de Precios'!J17+'Desglose de Precios'!K17+'Desglose de Precios'!L17+'Desglose de Precios'!M17+'Desglose de Precios'!O17+'Desglose de Precios'!Q17+'Desglose de Precios'!R17+'Desglose de Precios'!S17+'Desglose de Precios'!T17+'Desglose de Precios'!P17</f>
        <v>225</v>
      </c>
      <c r="E17" s="11">
        <f>'Consolidado de Precios'!B17+(C17*12)</f>
        <v>1426</v>
      </c>
      <c r="F17" s="11">
        <f t="shared" si="0"/>
        <v>1401</v>
      </c>
      <c r="G17" s="42">
        <f>B17*'Hosting Pricing'!$B$3</f>
        <v>47.800000000000004</v>
      </c>
      <c r="H17" s="42">
        <f>C17*'Hosting Pricing'!$B$3</f>
        <v>9.8000000000000007</v>
      </c>
      <c r="I17" s="42">
        <f>D17*'Hosting Pricing'!$B$3</f>
        <v>22.5</v>
      </c>
    </row>
    <row r="18" spans="1:9" x14ac:dyDescent="0.2">
      <c r="A18" s="33" t="str">
        <f>Hosting!A19</f>
        <v>Emisora Sotaquira</v>
      </c>
      <c r="B18" s="9">
        <f>'Consolidado de Precios'!B18+'Consolidado de Precios'!C18+'Consolidado de Precios'!D18</f>
        <v>478</v>
      </c>
      <c r="C18" s="8">
        <f>'Consolidado de Precios'!D18</f>
        <v>98</v>
      </c>
      <c r="D18" s="8">
        <f>'Desglose de Precios'!I18+'Desglose de Precios'!J18+'Desglose de Precios'!K18+'Desglose de Precios'!L18+'Desglose de Precios'!M18+'Desglose de Precios'!O18+'Desglose de Precios'!Q18+'Desglose de Precios'!R18+'Desglose de Precios'!S18+'Desglose de Precios'!T18+'Desglose de Precios'!P18</f>
        <v>225</v>
      </c>
      <c r="E18" s="11">
        <f>'Consolidado de Precios'!B18+(C18*12)</f>
        <v>1426</v>
      </c>
      <c r="F18" s="11">
        <f t="shared" si="0"/>
        <v>1401</v>
      </c>
      <c r="G18" s="42">
        <f>B18*'Hosting Pricing'!$B$3</f>
        <v>47.800000000000004</v>
      </c>
      <c r="H18" s="42">
        <f>C18*'Hosting Pricing'!$B$3</f>
        <v>9.8000000000000007</v>
      </c>
      <c r="I18" s="42">
        <f>D18*'Hosting Pricing'!$B$3</f>
        <v>22.5</v>
      </c>
    </row>
    <row r="19" spans="1:9" x14ac:dyDescent="0.2">
      <c r="A19" s="33" t="str">
        <f>Hosting!A20</f>
        <v>Emisora Paipa</v>
      </c>
      <c r="B19" s="9">
        <f>'Consolidado de Precios'!B19+'Consolidado de Precios'!C19+'Consolidado de Precios'!D19</f>
        <v>478</v>
      </c>
      <c r="C19" s="8">
        <f>'Consolidado de Precios'!D19</f>
        <v>98</v>
      </c>
      <c r="D19" s="8">
        <f>'Desglose de Precios'!I19+'Desglose de Precios'!J19+'Desglose de Precios'!K19+'Desglose de Precios'!L19+'Desglose de Precios'!M19+'Desglose de Precios'!O19+'Desglose de Precios'!Q19+'Desglose de Precios'!R19+'Desglose de Precios'!S19+'Desglose de Precios'!T19+'Desglose de Precios'!P19</f>
        <v>225</v>
      </c>
      <c r="E19" s="11">
        <f>'Consolidado de Precios'!B19+(C19*12)</f>
        <v>1426</v>
      </c>
      <c r="F19" s="11">
        <f t="shared" si="0"/>
        <v>1401</v>
      </c>
      <c r="G19" s="42">
        <f>B19*'Hosting Pricing'!$B$3</f>
        <v>47.800000000000004</v>
      </c>
      <c r="H19" s="42">
        <f>C19*'Hosting Pricing'!$B$3</f>
        <v>9.8000000000000007</v>
      </c>
      <c r="I19" s="42">
        <f>D19*'Hosting Pricing'!$B$3</f>
        <v>22.5</v>
      </c>
    </row>
    <row r="20" spans="1:9" x14ac:dyDescent="0.2">
      <c r="B20" s="3"/>
      <c r="C20" s="3"/>
      <c r="D20" s="3"/>
      <c r="G20" s="43">
        <f>SUM(G3:G19)</f>
        <v>812.5999999999998</v>
      </c>
      <c r="H20" s="43">
        <f>SUM(H3:H19)</f>
        <v>166.60000000000002</v>
      </c>
      <c r="I20" s="43">
        <f>SUM(I3:I19)</f>
        <v>382.5</v>
      </c>
    </row>
  </sheetData>
  <mergeCells count="3">
    <mergeCell ref="E1:F1"/>
    <mergeCell ref="B1:D1"/>
    <mergeCell ref="G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40776-5D32-4962-80E1-41BC9090267A}">
  <dimension ref="A1"/>
  <sheetViews>
    <sheetView workbookViewId="0"/>
  </sheetViews>
  <sheetFormatPr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80613-6CDA-4825-AF3A-5F23A71EB557}">
  <dimension ref="A1"/>
  <sheetViews>
    <sheetView workbookViewId="0"/>
  </sheetViews>
  <sheetFormatPr defaultRowHeight="1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388B7-1B32-44A6-8178-5E25C2CAC059}">
  <dimension ref="A1"/>
  <sheetViews>
    <sheetView workbookViewId="0"/>
  </sheetViews>
  <sheetFormatPr defaultRowHeight="15"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8AC5E-8F4D-4C95-A109-6F21DF11C76C}">
  <dimension ref="A1:T100"/>
  <sheetViews>
    <sheetView workbookViewId="0">
      <selection activeCell="U3" sqref="U3"/>
    </sheetView>
  </sheetViews>
  <sheetFormatPr defaultRowHeight="15" x14ac:dyDescent="0.2"/>
  <cols>
    <col min="1" max="1" width="25.55859375" style="46" customWidth="1"/>
    <col min="2" max="2" width="21.1171875" customWidth="1"/>
    <col min="3" max="3" width="23" customWidth="1"/>
    <col min="4" max="4" width="18.4296875" customWidth="1"/>
    <col min="5" max="5" width="15.33203125" customWidth="1"/>
    <col min="6" max="6" width="16.54296875" customWidth="1"/>
    <col min="8" max="8" width="16.27734375" customWidth="1"/>
    <col min="9" max="9" width="12.375" customWidth="1"/>
    <col min="12" max="12" width="13.71875" customWidth="1"/>
    <col min="13" max="13" width="11.8359375" customWidth="1"/>
    <col min="15" max="15" width="15.87109375" customWidth="1"/>
    <col min="16" max="16" width="18.96484375" customWidth="1"/>
    <col min="17" max="17" width="13.85546875" customWidth="1"/>
    <col min="18" max="18" width="16.6796875" customWidth="1"/>
    <col min="21" max="21" width="28.78515625" customWidth="1"/>
    <col min="22" max="22" width="23.40625" customWidth="1"/>
    <col min="23" max="23" width="25.421875" customWidth="1"/>
  </cols>
  <sheetData>
    <row r="1" spans="1:20" x14ac:dyDescent="0.2">
      <c r="B1" s="270" t="s">
        <v>62</v>
      </c>
      <c r="C1" s="271"/>
      <c r="D1" s="271"/>
      <c r="E1" s="271"/>
      <c r="F1" s="271"/>
      <c r="G1" s="271"/>
      <c r="H1" s="271"/>
      <c r="I1" s="271"/>
      <c r="J1" s="271"/>
      <c r="K1" s="271"/>
      <c r="L1" s="271"/>
      <c r="M1" s="271"/>
      <c r="N1" s="271"/>
      <c r="O1" s="271"/>
      <c r="P1" s="271"/>
      <c r="Q1" s="271"/>
      <c r="R1" s="271"/>
      <c r="S1" s="271"/>
      <c r="T1" s="271"/>
    </row>
    <row r="2" spans="1:20" x14ac:dyDescent="0.2">
      <c r="B2" s="27" t="s">
        <v>57</v>
      </c>
      <c r="C2" s="27" t="s">
        <v>51</v>
      </c>
      <c r="D2" s="27" t="s">
        <v>58</v>
      </c>
      <c r="E2" s="27" t="s">
        <v>53</v>
      </c>
      <c r="F2" s="27" t="s">
        <v>54</v>
      </c>
      <c r="G2" s="27" t="s">
        <v>28</v>
      </c>
      <c r="H2" s="27" t="s">
        <v>29</v>
      </c>
      <c r="I2" s="29" t="s">
        <v>43</v>
      </c>
      <c r="J2" s="29" t="s">
        <v>39</v>
      </c>
      <c r="K2" s="29" t="s">
        <v>55</v>
      </c>
      <c r="L2" s="29" t="s">
        <v>40</v>
      </c>
      <c r="M2" s="28" t="s">
        <v>41</v>
      </c>
      <c r="N2" s="28" t="s">
        <v>64</v>
      </c>
      <c r="O2" s="28" t="s">
        <v>36</v>
      </c>
      <c r="P2" s="28" t="s">
        <v>49</v>
      </c>
      <c r="Q2" s="28" t="s">
        <v>88</v>
      </c>
      <c r="R2" s="28" t="s">
        <v>30</v>
      </c>
      <c r="S2" s="28" t="s">
        <v>35</v>
      </c>
      <c r="T2" s="28" t="s">
        <v>34</v>
      </c>
    </row>
    <row r="3" spans="1:20" x14ac:dyDescent="0.2">
      <c r="A3" s="47" t="str">
        <f>Hosting!A4</f>
        <v>Juan Carlos Hisrael</v>
      </c>
      <c r="B3" s="35">
        <f>IF(Hosting!F4="Si",50,0)</f>
        <v>50</v>
      </c>
      <c r="C3" s="35">
        <f>IF(Hosting!H4="Si",50,0)</f>
        <v>50</v>
      </c>
      <c r="D3" s="32">
        <f>IF(Hosting!G4="Si",50,0)</f>
        <v>50</v>
      </c>
      <c r="E3" s="35">
        <f>IF(Hosting!J4="Si",50,0)</f>
        <v>50</v>
      </c>
      <c r="F3" s="35">
        <f>IF(Hosting!K4="Si",50,0)</f>
        <v>50</v>
      </c>
      <c r="G3" s="35">
        <f>Hosting!L4*20</f>
        <v>0</v>
      </c>
      <c r="H3" s="35">
        <f>Hosting!M4*2.5</f>
        <v>0</v>
      </c>
      <c r="I3" s="17">
        <f>IF(Hosting!C4="Si",15,0)</f>
        <v>15</v>
      </c>
      <c r="J3" s="17">
        <f>IF(Hosting!Q4&lt;=1,80,290)</f>
        <v>80</v>
      </c>
      <c r="K3" s="17">
        <v>5</v>
      </c>
      <c r="L3" s="17">
        <v>30</v>
      </c>
      <c r="M3" s="17">
        <f>10+(5*Hosting!Q4)</f>
        <v>15</v>
      </c>
      <c r="N3" s="17">
        <f>Hosting!P4*'Hosting Pricing'!$B$6</f>
        <v>3</v>
      </c>
      <c r="O3" s="36">
        <f>IF(Hosting!N4="Si",'DevOps Pricing'!$B$2,0)</f>
        <v>50</v>
      </c>
      <c r="P3" s="36">
        <f>IF(Hosting!O4="Si",5,0)</f>
        <v>5</v>
      </c>
      <c r="Q3" s="5">
        <f>IF(Hosting!I4="Si",25,0)</f>
        <v>25</v>
      </c>
      <c r="R3" s="5">
        <f>IF(Hosting!S4="Si",15,0)</f>
        <v>0</v>
      </c>
      <c r="S3" s="5">
        <f>Hosting!R4*15</f>
        <v>0</v>
      </c>
      <c r="T3" s="5">
        <v>0</v>
      </c>
    </row>
    <row r="4" spans="1:20" x14ac:dyDescent="0.2">
      <c r="A4" s="47" t="str">
        <f>Hosting!A5</f>
        <v>Julia Vergara</v>
      </c>
      <c r="B4" s="35">
        <f>IF(Hosting!F5="Si",50,0)</f>
        <v>50</v>
      </c>
      <c r="C4" s="35">
        <f>IF(Hosting!H5="Si",50,0)</f>
        <v>50</v>
      </c>
      <c r="D4" s="32">
        <f>IF(Hosting!G5="Si",50,0)</f>
        <v>50</v>
      </c>
      <c r="E4" s="35">
        <f>IF(Hosting!J5="Si",50,0)</f>
        <v>50</v>
      </c>
      <c r="F4" s="35">
        <f>IF(Hosting!K5="Si",50,0)</f>
        <v>50</v>
      </c>
      <c r="G4" s="35">
        <f>Hosting!L5*20</f>
        <v>0</v>
      </c>
      <c r="H4" s="35">
        <f>Hosting!M5*2.5</f>
        <v>0</v>
      </c>
      <c r="I4" s="17">
        <f>IF(Hosting!C5="Si",15,0)</f>
        <v>15</v>
      </c>
      <c r="J4" s="17">
        <f>IF(Hosting!Q5&lt;=1,80,290)</f>
        <v>80</v>
      </c>
      <c r="K4" s="17">
        <v>5</v>
      </c>
      <c r="L4" s="17">
        <v>30</v>
      </c>
      <c r="M4" s="17">
        <f>10+(5*Hosting!Q5)</f>
        <v>15</v>
      </c>
      <c r="N4" s="17">
        <f>Hosting!P5*'Hosting Pricing'!$B$6</f>
        <v>3</v>
      </c>
      <c r="O4" s="36">
        <f>IF(Hosting!N5="Si",'DevOps Pricing'!$B$2,0)</f>
        <v>50</v>
      </c>
      <c r="P4" s="36">
        <f>IF(Hosting!O5="Si",5,0)</f>
        <v>5</v>
      </c>
      <c r="Q4" s="5">
        <f>IF(Hosting!I5="Si",25,0)</f>
        <v>25</v>
      </c>
      <c r="R4" s="5">
        <f>IF(Hosting!S5="Si",15,0)</f>
        <v>0</v>
      </c>
      <c r="S4" s="5">
        <f>Hosting!R5*15</f>
        <v>0</v>
      </c>
      <c r="T4" s="5">
        <v>0</v>
      </c>
    </row>
    <row r="5" spans="1:20" x14ac:dyDescent="0.2">
      <c r="A5" s="47" t="str">
        <f>Hosting!A6</f>
        <v>Luz Marina Norato</v>
      </c>
      <c r="B5" s="35">
        <f>IF(Hosting!F6="Si",50,0)</f>
        <v>50</v>
      </c>
      <c r="C5" s="35">
        <f>IF(Hosting!H6="Si",50,0)</f>
        <v>50</v>
      </c>
      <c r="D5" s="32">
        <f>IF(Hosting!G6="Si",50,0)</f>
        <v>50</v>
      </c>
      <c r="E5" s="35">
        <f>IF(Hosting!J6="Si",50,0)</f>
        <v>50</v>
      </c>
      <c r="F5" s="35">
        <f>IF(Hosting!K6="Si",50,0)</f>
        <v>50</v>
      </c>
      <c r="G5" s="35">
        <f>Hosting!L6*20</f>
        <v>0</v>
      </c>
      <c r="H5" s="35">
        <f>Hosting!M6*2.5</f>
        <v>0</v>
      </c>
      <c r="I5" s="17">
        <f>IF(Hosting!C6="Si",15,0)</f>
        <v>15</v>
      </c>
      <c r="J5" s="17">
        <f>IF(Hosting!Q6&lt;=1,80,290)</f>
        <v>80</v>
      </c>
      <c r="K5" s="17">
        <v>5</v>
      </c>
      <c r="L5" s="17">
        <v>30</v>
      </c>
      <c r="M5" s="17">
        <f>10+(5*Hosting!Q6)</f>
        <v>15</v>
      </c>
      <c r="N5" s="17">
        <f>Hosting!P6*'Hosting Pricing'!$B$6</f>
        <v>3</v>
      </c>
      <c r="O5" s="36">
        <f>IF(Hosting!N6="Si",'DevOps Pricing'!$B$2,0)</f>
        <v>50</v>
      </c>
      <c r="P5" s="36">
        <f>IF(Hosting!O6="Si",5,0)</f>
        <v>5</v>
      </c>
      <c r="Q5" s="5">
        <f>IF(Hosting!I6="Si",25,0)</f>
        <v>25</v>
      </c>
      <c r="R5" s="5">
        <f>IF(Hosting!S6="Si",15,0)</f>
        <v>0</v>
      </c>
      <c r="S5" s="5">
        <f>Hosting!R6*15</f>
        <v>0</v>
      </c>
      <c r="T5" s="5">
        <v>0</v>
      </c>
    </row>
    <row r="6" spans="1:20" x14ac:dyDescent="0.2">
      <c r="A6" s="47" t="str">
        <f>Hosting!A7</f>
        <v>Marco Reyes</v>
      </c>
      <c r="B6" s="35">
        <f>IF(Hosting!F7="Si",50,0)</f>
        <v>50</v>
      </c>
      <c r="C6" s="35">
        <f>IF(Hosting!H7="Si",50,0)</f>
        <v>50</v>
      </c>
      <c r="D6" s="32">
        <f>IF(Hosting!G7="Si",50,0)</f>
        <v>50</v>
      </c>
      <c r="E6" s="35">
        <f>IF(Hosting!J7="Si",50,0)</f>
        <v>50</v>
      </c>
      <c r="F6" s="35">
        <f>IF(Hosting!K7="Si",50,0)</f>
        <v>50</v>
      </c>
      <c r="G6" s="35">
        <f>Hosting!L7*20</f>
        <v>0</v>
      </c>
      <c r="H6" s="35">
        <f>Hosting!M7*2.5</f>
        <v>0</v>
      </c>
      <c r="I6" s="17">
        <f>IF(Hosting!C7="Si",15,0)</f>
        <v>15</v>
      </c>
      <c r="J6" s="17">
        <f>IF(Hosting!Q7&lt;=1,80,290)</f>
        <v>80</v>
      </c>
      <c r="K6" s="17">
        <v>5</v>
      </c>
      <c r="L6" s="17">
        <v>30</v>
      </c>
      <c r="M6" s="17">
        <f>10+(5*Hosting!Q7)</f>
        <v>15</v>
      </c>
      <c r="N6" s="17">
        <f>Hosting!P7*'Hosting Pricing'!$B$6</f>
        <v>3</v>
      </c>
      <c r="O6" s="36">
        <f>IF(Hosting!N7="Si",'DevOps Pricing'!$B$2,0)</f>
        <v>50</v>
      </c>
      <c r="P6" s="36">
        <f>IF(Hosting!O7="Si",5,0)</f>
        <v>5</v>
      </c>
      <c r="Q6" s="5">
        <f>IF(Hosting!I7="Si",25,0)</f>
        <v>25</v>
      </c>
      <c r="R6" s="5">
        <f>IF(Hosting!S7="Si",15,0)</f>
        <v>0</v>
      </c>
      <c r="S6" s="5">
        <f>Hosting!R7*15</f>
        <v>0</v>
      </c>
      <c r="T6" s="5">
        <v>0</v>
      </c>
    </row>
    <row r="7" spans="1:20" x14ac:dyDescent="0.2">
      <c r="A7" s="47" t="str">
        <f>Hosting!A8</f>
        <v>Market La Torre</v>
      </c>
      <c r="B7" s="35">
        <f>IF(Hosting!F8="Si",50,0)</f>
        <v>50</v>
      </c>
      <c r="C7" s="35">
        <f>IF(Hosting!H8="Si",50,0)</f>
        <v>50</v>
      </c>
      <c r="D7" s="32">
        <f>IF(Hosting!G8="Si",50,0)</f>
        <v>50</v>
      </c>
      <c r="E7" s="35">
        <f>IF(Hosting!J8="Si",50,0)</f>
        <v>50</v>
      </c>
      <c r="F7" s="35">
        <f>IF(Hosting!K8="Si",50,0)</f>
        <v>50</v>
      </c>
      <c r="G7" s="35">
        <f>Hosting!L8*20</f>
        <v>0</v>
      </c>
      <c r="H7" s="35">
        <f>Hosting!M8*2.5</f>
        <v>0</v>
      </c>
      <c r="I7" s="17">
        <f>IF(Hosting!C8="Si",15,0)</f>
        <v>15</v>
      </c>
      <c r="J7" s="17">
        <f>IF(Hosting!Q8&lt;=1,80,290)</f>
        <v>80</v>
      </c>
      <c r="K7" s="17">
        <v>5</v>
      </c>
      <c r="L7" s="17">
        <v>30</v>
      </c>
      <c r="M7" s="17">
        <f>10+(5*Hosting!Q8)</f>
        <v>15</v>
      </c>
      <c r="N7" s="17">
        <f>Hosting!P8*'Hosting Pricing'!$B$6</f>
        <v>3</v>
      </c>
      <c r="O7" s="36">
        <f>IF(Hosting!N8="Si",'DevOps Pricing'!$B$2,0)</f>
        <v>50</v>
      </c>
      <c r="P7" s="36">
        <f>IF(Hosting!O8="Si",5,0)</f>
        <v>5</v>
      </c>
      <c r="Q7" s="5">
        <f>IF(Hosting!I8="Si",25,0)</f>
        <v>25</v>
      </c>
      <c r="R7" s="5">
        <f>IF(Hosting!S8="Si",15,0)</f>
        <v>0</v>
      </c>
      <c r="S7" s="5">
        <f>Hosting!R8*15</f>
        <v>0</v>
      </c>
      <c r="T7" s="5">
        <v>0</v>
      </c>
    </row>
    <row r="8" spans="1:20" x14ac:dyDescent="0.2">
      <c r="A8" s="47" t="str">
        <f>Hosting!A9</f>
        <v>Raquira (Markplace)</v>
      </c>
      <c r="B8" s="35">
        <f>IF(Hosting!F9="Si",50,0)</f>
        <v>50</v>
      </c>
      <c r="C8" s="35">
        <f>IF(Hosting!H9="Si",50,0)</f>
        <v>50</v>
      </c>
      <c r="D8" s="32">
        <f>IF(Hosting!G9="Si",50,0)</f>
        <v>50</v>
      </c>
      <c r="E8" s="35">
        <f>IF(Hosting!J9="Si",50,0)</f>
        <v>50</v>
      </c>
      <c r="F8" s="35">
        <f>IF(Hosting!K9="Si",50,0)</f>
        <v>50</v>
      </c>
      <c r="G8" s="35">
        <f>Hosting!L9*20</f>
        <v>0</v>
      </c>
      <c r="H8" s="35">
        <f>Hosting!M9*2.5</f>
        <v>0</v>
      </c>
      <c r="I8" s="17">
        <f>IF(Hosting!C9="Si",15,0)</f>
        <v>15</v>
      </c>
      <c r="J8" s="17">
        <f>IF(Hosting!Q9&lt;=1,80,290)</f>
        <v>80</v>
      </c>
      <c r="K8" s="17">
        <v>5</v>
      </c>
      <c r="L8" s="17">
        <v>30</v>
      </c>
      <c r="M8" s="17">
        <f>10+(5*Hosting!Q9)</f>
        <v>15</v>
      </c>
      <c r="N8" s="17">
        <f>Hosting!P9*'Hosting Pricing'!$B$6</f>
        <v>3</v>
      </c>
      <c r="O8" s="36">
        <f>IF(Hosting!N9="Si",'DevOps Pricing'!$B$2,0)</f>
        <v>50</v>
      </c>
      <c r="P8" s="36">
        <f>IF(Hosting!O9="Si",5,0)</f>
        <v>5</v>
      </c>
      <c r="Q8" s="5">
        <f>IF(Hosting!I9="Si",25,0)</f>
        <v>25</v>
      </c>
      <c r="R8" s="5">
        <f>IF(Hosting!S9="Si",15,0)</f>
        <v>0</v>
      </c>
      <c r="S8" s="5">
        <f>Hosting!R9*15</f>
        <v>0</v>
      </c>
      <c r="T8" s="5">
        <v>0</v>
      </c>
    </row>
    <row r="9" spans="1:20" x14ac:dyDescent="0.2">
      <c r="A9" s="47" t="str">
        <f>Hosting!A10</f>
        <v>Israel Romero</v>
      </c>
      <c r="B9" s="35">
        <f>IF(Hosting!F10="Si",50,0)</f>
        <v>50</v>
      </c>
      <c r="C9" s="35">
        <f>IF(Hosting!H10="Si",50,0)</f>
        <v>50</v>
      </c>
      <c r="D9" s="32">
        <f>IF(Hosting!G10="Si",50,0)</f>
        <v>50</v>
      </c>
      <c r="E9" s="35">
        <f>IF(Hosting!J10="Si",50,0)</f>
        <v>50</v>
      </c>
      <c r="F9" s="35">
        <f>IF(Hosting!K10="Si",50,0)</f>
        <v>50</v>
      </c>
      <c r="G9" s="35">
        <f>Hosting!L10*20</f>
        <v>0</v>
      </c>
      <c r="H9" s="35">
        <f>Hosting!M10*2.5</f>
        <v>0</v>
      </c>
      <c r="I9" s="17">
        <f>IF(Hosting!C10="Si",15,0)</f>
        <v>15</v>
      </c>
      <c r="J9" s="17">
        <f>IF(Hosting!Q10&lt;=1,80,290)</f>
        <v>80</v>
      </c>
      <c r="K9" s="17">
        <v>5</v>
      </c>
      <c r="L9" s="17">
        <v>30</v>
      </c>
      <c r="M9" s="17">
        <f>10+(5*Hosting!Q10)</f>
        <v>15</v>
      </c>
      <c r="N9" s="17">
        <f>Hosting!P10*'Hosting Pricing'!$B$6</f>
        <v>3</v>
      </c>
      <c r="O9" s="36">
        <f>IF(Hosting!N10="Si",'DevOps Pricing'!$B$2,0)</f>
        <v>50</v>
      </c>
      <c r="P9" s="36">
        <f>IF(Hosting!O10="Si",5,0)</f>
        <v>5</v>
      </c>
      <c r="Q9" s="5">
        <f>IF(Hosting!I10="Si",25,0)</f>
        <v>25</v>
      </c>
      <c r="R9" s="5">
        <f>IF(Hosting!S10="Si",15,0)</f>
        <v>0</v>
      </c>
      <c r="S9" s="5">
        <f>Hosting!R10*15</f>
        <v>0</v>
      </c>
      <c r="T9" s="5">
        <v>0</v>
      </c>
    </row>
    <row r="10" spans="1:20" x14ac:dyDescent="0.2">
      <c r="A10" s="47" t="str">
        <f>Hosting!A11</f>
        <v>Fondo Mixto-Yesid</v>
      </c>
      <c r="B10" s="35">
        <f>IF(Hosting!F11="Si",50,0)</f>
        <v>50</v>
      </c>
      <c r="C10" s="35">
        <f>IF(Hosting!H11="Si",50,0)</f>
        <v>50</v>
      </c>
      <c r="D10" s="32">
        <f>IF(Hosting!G11="Si",50,0)</f>
        <v>50</v>
      </c>
      <c r="E10" s="35">
        <f>IF(Hosting!J11="Si",50,0)</f>
        <v>50</v>
      </c>
      <c r="F10" s="35">
        <f>IF(Hosting!K11="Si",50,0)</f>
        <v>50</v>
      </c>
      <c r="G10" s="35">
        <f>Hosting!L11*20</f>
        <v>0</v>
      </c>
      <c r="H10" s="35">
        <f>Hosting!M11*2.5</f>
        <v>0</v>
      </c>
      <c r="I10" s="17">
        <f>IF(Hosting!C11="Si",15,0)</f>
        <v>15</v>
      </c>
      <c r="J10" s="17">
        <f>IF(Hosting!Q11&lt;=1,80,290)</f>
        <v>80</v>
      </c>
      <c r="K10" s="17">
        <v>5</v>
      </c>
      <c r="L10" s="17">
        <v>30</v>
      </c>
      <c r="M10" s="17">
        <f>10+(5*Hosting!Q11)</f>
        <v>15</v>
      </c>
      <c r="N10" s="17">
        <f>Hosting!P11*'Hosting Pricing'!$B$6</f>
        <v>3</v>
      </c>
      <c r="O10" s="36">
        <f>IF(Hosting!N11="Si",'DevOps Pricing'!$B$2,0)</f>
        <v>50</v>
      </c>
      <c r="P10" s="36">
        <f>IF(Hosting!O11="Si",5,0)</f>
        <v>5</v>
      </c>
      <c r="Q10" s="5">
        <f>IF(Hosting!I11="Si",25,0)</f>
        <v>25</v>
      </c>
      <c r="R10" s="5">
        <f>IF(Hosting!S11="Si",15,0)</f>
        <v>0</v>
      </c>
      <c r="S10" s="5">
        <f>Hosting!R11*15</f>
        <v>0</v>
      </c>
      <c r="T10" s="5">
        <v>0</v>
      </c>
    </row>
    <row r="11" spans="1:20" x14ac:dyDescent="0.2">
      <c r="A11" s="47" t="str">
        <f>Hosting!A12</f>
        <v>ESLAP Pedro Pablo</v>
      </c>
      <c r="B11" s="35">
        <f>IF(Hosting!F12="Si",50,0)</f>
        <v>50</v>
      </c>
      <c r="C11" s="35">
        <f>IF(Hosting!H12="Si",50,0)</f>
        <v>50</v>
      </c>
      <c r="D11" s="32">
        <f>IF(Hosting!G12="Si",50,0)</f>
        <v>50</v>
      </c>
      <c r="E11" s="35">
        <f>IF(Hosting!J12="Si",50,0)</f>
        <v>50</v>
      </c>
      <c r="F11" s="35">
        <f>IF(Hosting!K12="Si",50,0)</f>
        <v>50</v>
      </c>
      <c r="G11" s="35">
        <f>Hosting!L12*20</f>
        <v>0</v>
      </c>
      <c r="H11" s="35">
        <f>Hosting!M12*2.5</f>
        <v>0</v>
      </c>
      <c r="I11" s="17">
        <f>IF(Hosting!C12="Si",15,0)</f>
        <v>15</v>
      </c>
      <c r="J11" s="17">
        <f>IF(Hosting!Q12&lt;=1,80,290)</f>
        <v>80</v>
      </c>
      <c r="K11" s="17">
        <v>5</v>
      </c>
      <c r="L11" s="17">
        <v>30</v>
      </c>
      <c r="M11" s="17">
        <f>10+(5*Hosting!Q12)</f>
        <v>15</v>
      </c>
      <c r="N11" s="17">
        <f>Hosting!P12*'Hosting Pricing'!$B$6</f>
        <v>3</v>
      </c>
      <c r="O11" s="36">
        <f>IF(Hosting!N12="Si",'DevOps Pricing'!$B$2,0)</f>
        <v>50</v>
      </c>
      <c r="P11" s="36">
        <f>IF(Hosting!O12="Si",5,0)</f>
        <v>5</v>
      </c>
      <c r="Q11" s="5">
        <f>IF(Hosting!I12="Si",25,0)</f>
        <v>25</v>
      </c>
      <c r="R11" s="5">
        <f>IF(Hosting!S12="Si",15,0)</f>
        <v>0</v>
      </c>
      <c r="S11" s="5">
        <f>Hosting!R12*15</f>
        <v>0</v>
      </c>
      <c r="T11" s="5">
        <v>0</v>
      </c>
    </row>
    <row r="12" spans="1:20" x14ac:dyDescent="0.2">
      <c r="A12" s="47" t="str">
        <f>Hosting!A13</f>
        <v>Bolivar Foriberto</v>
      </c>
      <c r="B12" s="35">
        <f>IF(Hosting!F13="Si",50,0)</f>
        <v>50</v>
      </c>
      <c r="C12" s="35">
        <f>IF(Hosting!H13="Si",50,0)</f>
        <v>50</v>
      </c>
      <c r="D12" s="32">
        <f>IF(Hosting!G13="Si",50,0)</f>
        <v>50</v>
      </c>
      <c r="E12" s="35">
        <f>IF(Hosting!J13="Si",50,0)</f>
        <v>50</v>
      </c>
      <c r="F12" s="35">
        <f>IF(Hosting!K13="Si",50,0)</f>
        <v>50</v>
      </c>
      <c r="G12" s="35">
        <f>Hosting!L13*20</f>
        <v>0</v>
      </c>
      <c r="H12" s="35">
        <f>Hosting!M13*2.5</f>
        <v>0</v>
      </c>
      <c r="I12" s="17">
        <f>IF(Hosting!C13="Si",15,0)</f>
        <v>15</v>
      </c>
      <c r="J12" s="17">
        <f>IF(Hosting!Q13&lt;=1,80,290)</f>
        <v>80</v>
      </c>
      <c r="K12" s="17">
        <v>5</v>
      </c>
      <c r="L12" s="17">
        <v>30</v>
      </c>
      <c r="M12" s="17">
        <f>10+(5*Hosting!Q13)</f>
        <v>15</v>
      </c>
      <c r="N12" s="17">
        <f>Hosting!P13*'Hosting Pricing'!$B$6</f>
        <v>3</v>
      </c>
      <c r="O12" s="36">
        <f>IF(Hosting!N13="Si",'DevOps Pricing'!$B$2,0)</f>
        <v>50</v>
      </c>
      <c r="P12" s="36">
        <f>IF(Hosting!O13="Si",5,0)</f>
        <v>5</v>
      </c>
      <c r="Q12" s="5">
        <f>IF(Hosting!I13="Si",25,0)</f>
        <v>25</v>
      </c>
      <c r="R12" s="5">
        <f>IF(Hosting!S13="Si",15,0)</f>
        <v>0</v>
      </c>
      <c r="S12" s="5">
        <f>Hosting!R13*15</f>
        <v>0</v>
      </c>
      <c r="T12" s="5">
        <v>0</v>
      </c>
    </row>
    <row r="13" spans="1:20" x14ac:dyDescent="0.2">
      <c r="A13" s="47" t="str">
        <f>Hosting!A14</f>
        <v>Silvino Omar</v>
      </c>
      <c r="B13" s="35">
        <f>IF(Hosting!F14="Si",50,0)</f>
        <v>50</v>
      </c>
      <c r="C13" s="35">
        <f>IF(Hosting!H14="Si",50,0)</f>
        <v>50</v>
      </c>
      <c r="D13" s="32">
        <f>IF(Hosting!G14="Si",50,0)</f>
        <v>50</v>
      </c>
      <c r="E13" s="35">
        <f>IF(Hosting!J14="Si",50,0)</f>
        <v>50</v>
      </c>
      <c r="F13" s="35">
        <f>IF(Hosting!K14="Si",50,0)</f>
        <v>50</v>
      </c>
      <c r="G13" s="35">
        <f>Hosting!L14*20</f>
        <v>0</v>
      </c>
      <c r="H13" s="35">
        <f>Hosting!M14*2.5</f>
        <v>0</v>
      </c>
      <c r="I13" s="17">
        <f>IF(Hosting!C14="Si",15,0)</f>
        <v>15</v>
      </c>
      <c r="J13" s="17">
        <f>IF(Hosting!Q14&lt;=1,80,290)</f>
        <v>80</v>
      </c>
      <c r="K13" s="17">
        <v>5</v>
      </c>
      <c r="L13" s="17">
        <v>30</v>
      </c>
      <c r="M13" s="17">
        <f>10+(5*Hosting!Q14)</f>
        <v>15</v>
      </c>
      <c r="N13" s="17">
        <f>Hosting!P14*'Hosting Pricing'!$B$6</f>
        <v>3</v>
      </c>
      <c r="O13" s="36">
        <f>IF(Hosting!N14="Si",'DevOps Pricing'!$B$2,0)</f>
        <v>50</v>
      </c>
      <c r="P13" s="36">
        <f>IF(Hosting!O14="Si",5,0)</f>
        <v>5</v>
      </c>
      <c r="Q13" s="5">
        <f>IF(Hosting!I14="Si",25,0)</f>
        <v>25</v>
      </c>
      <c r="R13" s="5">
        <f>IF(Hosting!S14="Si",15,0)</f>
        <v>0</v>
      </c>
      <c r="S13" s="5">
        <f>Hosting!R14*15</f>
        <v>0</v>
      </c>
      <c r="T13" s="5">
        <v>0</v>
      </c>
    </row>
    <row r="14" spans="1:20" x14ac:dyDescent="0.2">
      <c r="A14" s="47" t="str">
        <f>Hosting!A15</f>
        <v>Alberto Delgado</v>
      </c>
      <c r="B14" s="35">
        <f>IF(Hosting!F15="Si",50,0)</f>
        <v>50</v>
      </c>
      <c r="C14" s="35">
        <f>IF(Hosting!H15="Si",50,0)</f>
        <v>50</v>
      </c>
      <c r="D14" s="32">
        <f>IF(Hosting!G15="Si",50,0)</f>
        <v>50</v>
      </c>
      <c r="E14" s="35">
        <f>IF(Hosting!J15="Si",50,0)</f>
        <v>50</v>
      </c>
      <c r="F14" s="35">
        <f>IF(Hosting!K15="Si",50,0)</f>
        <v>50</v>
      </c>
      <c r="G14" s="35">
        <f>Hosting!L15*20</f>
        <v>0</v>
      </c>
      <c r="H14" s="35">
        <f>Hosting!M15*2.5</f>
        <v>0</v>
      </c>
      <c r="I14" s="17">
        <f>IF(Hosting!C15="Si",15,0)</f>
        <v>15</v>
      </c>
      <c r="J14" s="17">
        <f>IF(Hosting!Q15&lt;=1,80,290)</f>
        <v>80</v>
      </c>
      <c r="K14" s="17">
        <v>5</v>
      </c>
      <c r="L14" s="17">
        <v>30</v>
      </c>
      <c r="M14" s="17">
        <f>10+(5*Hosting!Q15)</f>
        <v>15</v>
      </c>
      <c r="N14" s="17">
        <f>Hosting!P15*'Hosting Pricing'!$B$6</f>
        <v>3</v>
      </c>
      <c r="O14" s="36">
        <f>IF(Hosting!N15="Si",'DevOps Pricing'!$B$2,0)</f>
        <v>50</v>
      </c>
      <c r="P14" s="36">
        <f>IF(Hosting!O15="Si",5,0)</f>
        <v>5</v>
      </c>
      <c r="Q14" s="5">
        <f>IF(Hosting!I15="Si",25,0)</f>
        <v>25</v>
      </c>
      <c r="R14" s="5">
        <f>IF(Hosting!S15="Si",15,0)</f>
        <v>0</v>
      </c>
      <c r="S14" s="5">
        <f>Hosting!R15*15</f>
        <v>0</v>
      </c>
      <c r="T14" s="5">
        <v>0</v>
      </c>
    </row>
    <row r="15" spans="1:20" x14ac:dyDescent="0.2">
      <c r="A15" s="47" t="str">
        <f>Hosting!A16</f>
        <v>Otilia Sanches</v>
      </c>
      <c r="B15" s="35">
        <f>IF(Hosting!F16="Si",50,0)</f>
        <v>50</v>
      </c>
      <c r="C15" s="35">
        <f>IF(Hosting!H16="Si",50,0)</f>
        <v>50</v>
      </c>
      <c r="D15" s="32">
        <f>IF(Hosting!G16="Si",50,0)</f>
        <v>50</v>
      </c>
      <c r="E15" s="35">
        <f>IF(Hosting!J16="Si",50,0)</f>
        <v>50</v>
      </c>
      <c r="F15" s="35">
        <f>IF(Hosting!K16="Si",50,0)</f>
        <v>50</v>
      </c>
      <c r="G15" s="35">
        <f>Hosting!L16*20</f>
        <v>0</v>
      </c>
      <c r="H15" s="35">
        <f>Hosting!M16*2.5</f>
        <v>0</v>
      </c>
      <c r="I15" s="17">
        <f>IF(Hosting!C16="Si",15,0)</f>
        <v>15</v>
      </c>
      <c r="J15" s="17">
        <f>IF(Hosting!Q16&lt;=1,80,290)</f>
        <v>80</v>
      </c>
      <c r="K15" s="17">
        <v>5</v>
      </c>
      <c r="L15" s="17">
        <v>30</v>
      </c>
      <c r="M15" s="17">
        <f>10+(5*Hosting!Q16)</f>
        <v>15</v>
      </c>
      <c r="N15" s="17">
        <f>Hosting!P16*'Hosting Pricing'!$B$6</f>
        <v>3</v>
      </c>
      <c r="O15" s="36">
        <f>IF(Hosting!N16="Si",'DevOps Pricing'!$B$2,0)</f>
        <v>50</v>
      </c>
      <c r="P15" s="36">
        <f>IF(Hosting!O16="Si",5,0)</f>
        <v>5</v>
      </c>
      <c r="Q15" s="5">
        <f>IF(Hosting!I16="Si",25,0)</f>
        <v>25</v>
      </c>
      <c r="R15" s="5">
        <f>IF(Hosting!S16="Si",15,0)</f>
        <v>0</v>
      </c>
      <c r="S15" s="5">
        <f>Hosting!R16*15</f>
        <v>0</v>
      </c>
      <c r="T15" s="5">
        <v>0</v>
      </c>
    </row>
    <row r="16" spans="1:20" x14ac:dyDescent="0.2">
      <c r="A16" s="47" t="str">
        <f>Hosting!A17</f>
        <v>Emisora San Luis C.</v>
      </c>
      <c r="B16" s="35">
        <f>IF(Hosting!F17="Si",50,0)</f>
        <v>50</v>
      </c>
      <c r="C16" s="35">
        <f>IF(Hosting!H17="Si",50,0)</f>
        <v>50</v>
      </c>
      <c r="D16" s="32">
        <f>IF(Hosting!G17="Si",50,0)</f>
        <v>50</v>
      </c>
      <c r="E16" s="35">
        <f>IF(Hosting!J17="Si",50,0)</f>
        <v>50</v>
      </c>
      <c r="F16" s="35">
        <f>IF(Hosting!K17="Si",50,0)</f>
        <v>50</v>
      </c>
      <c r="G16" s="35">
        <f>Hosting!L17*20</f>
        <v>0</v>
      </c>
      <c r="H16" s="35">
        <f>Hosting!M17*2.5</f>
        <v>0</v>
      </c>
      <c r="I16" s="17">
        <f>IF(Hosting!C17="Si",15,0)</f>
        <v>15</v>
      </c>
      <c r="J16" s="17">
        <f>IF(Hosting!Q17&lt;=1,80,290)</f>
        <v>80</v>
      </c>
      <c r="K16" s="17">
        <v>5</v>
      </c>
      <c r="L16" s="17">
        <v>30</v>
      </c>
      <c r="M16" s="17">
        <f>10+(5*Hosting!Q17)</f>
        <v>15</v>
      </c>
      <c r="N16" s="17">
        <f>Hosting!P17*'Hosting Pricing'!$B$6</f>
        <v>3</v>
      </c>
      <c r="O16" s="36">
        <f>IF(Hosting!N17="Si",'DevOps Pricing'!$B$2,0)</f>
        <v>50</v>
      </c>
      <c r="P16" s="36">
        <f>IF(Hosting!O17="Si",5,0)</f>
        <v>5</v>
      </c>
      <c r="Q16" s="5">
        <f>IF(Hosting!I17="Si",25,0)</f>
        <v>25</v>
      </c>
      <c r="R16" s="5">
        <f>IF(Hosting!S17="Si",15,0)</f>
        <v>0</v>
      </c>
      <c r="S16" s="5">
        <f>Hosting!R17*15</f>
        <v>0</v>
      </c>
      <c r="T16" s="5">
        <v>0</v>
      </c>
    </row>
    <row r="17" spans="1:20" x14ac:dyDescent="0.2">
      <c r="A17" s="47" t="str">
        <f>Hosting!A18</f>
        <v>Emisora Raquira</v>
      </c>
      <c r="B17" s="35">
        <f>IF(Hosting!F18="Si",50,0)</f>
        <v>50</v>
      </c>
      <c r="C17" s="35">
        <f>IF(Hosting!H18="Si",50,0)</f>
        <v>50</v>
      </c>
      <c r="D17" s="32">
        <f>IF(Hosting!G18="Si",50,0)</f>
        <v>50</v>
      </c>
      <c r="E17" s="35">
        <f>IF(Hosting!J18="Si",50,0)</f>
        <v>50</v>
      </c>
      <c r="F17" s="35">
        <f>IF(Hosting!K18="Si",50,0)</f>
        <v>50</v>
      </c>
      <c r="G17" s="35">
        <f>Hosting!L18*20</f>
        <v>0</v>
      </c>
      <c r="H17" s="35">
        <f>Hosting!M18*2.5</f>
        <v>0</v>
      </c>
      <c r="I17" s="17">
        <f>IF(Hosting!C18="Si",15,0)</f>
        <v>15</v>
      </c>
      <c r="J17" s="17">
        <f>IF(Hosting!Q18&lt;=1,80,290)</f>
        <v>80</v>
      </c>
      <c r="K17" s="17">
        <v>5</v>
      </c>
      <c r="L17" s="17">
        <v>30</v>
      </c>
      <c r="M17" s="17">
        <f>10+(5*Hosting!Q18)</f>
        <v>15</v>
      </c>
      <c r="N17" s="17">
        <f>Hosting!P18*'Hosting Pricing'!$B$6</f>
        <v>3</v>
      </c>
      <c r="O17" s="36">
        <f>IF(Hosting!N18="Si",'DevOps Pricing'!$B$2,0)</f>
        <v>50</v>
      </c>
      <c r="P17" s="36">
        <f>IF(Hosting!O18="Si",5,0)</f>
        <v>5</v>
      </c>
      <c r="Q17" s="5">
        <f>IF(Hosting!I18="Si",25,0)</f>
        <v>25</v>
      </c>
      <c r="R17" s="5">
        <f>IF(Hosting!S18="Si",15,0)</f>
        <v>0</v>
      </c>
      <c r="S17" s="5">
        <f>Hosting!R18*15</f>
        <v>0</v>
      </c>
      <c r="T17" s="5">
        <v>0</v>
      </c>
    </row>
    <row r="18" spans="1:20" x14ac:dyDescent="0.2">
      <c r="A18" s="47" t="str">
        <f>Hosting!A19</f>
        <v>Emisora Sotaquira</v>
      </c>
      <c r="B18" s="35">
        <f>IF(Hosting!F19="Si",50,0)</f>
        <v>50</v>
      </c>
      <c r="C18" s="35">
        <f>IF(Hosting!H19="Si",50,0)</f>
        <v>50</v>
      </c>
      <c r="D18" s="32">
        <f>IF(Hosting!G19="Si",50,0)</f>
        <v>50</v>
      </c>
      <c r="E18" s="35">
        <f>IF(Hosting!J19="Si",50,0)</f>
        <v>50</v>
      </c>
      <c r="F18" s="35">
        <f>IF(Hosting!K19="Si",50,0)</f>
        <v>50</v>
      </c>
      <c r="G18" s="35">
        <f>Hosting!L19*20</f>
        <v>0</v>
      </c>
      <c r="H18" s="35">
        <f>Hosting!M19*2.5</f>
        <v>0</v>
      </c>
      <c r="I18" s="17">
        <f>IF(Hosting!C19="Si",15,0)</f>
        <v>15</v>
      </c>
      <c r="J18" s="17">
        <f>IF(Hosting!Q19&lt;=1,80,290)</f>
        <v>80</v>
      </c>
      <c r="K18" s="17">
        <v>5</v>
      </c>
      <c r="L18" s="17">
        <v>30</v>
      </c>
      <c r="M18" s="17">
        <f>10+(5*Hosting!Q19)</f>
        <v>15</v>
      </c>
      <c r="N18" s="17">
        <f>Hosting!P19*'Hosting Pricing'!$B$6</f>
        <v>3</v>
      </c>
      <c r="O18" s="36">
        <f>IF(Hosting!N19="Si",'DevOps Pricing'!$B$2,0)</f>
        <v>50</v>
      </c>
      <c r="P18" s="36">
        <f>IF(Hosting!O19="Si",5,0)</f>
        <v>5</v>
      </c>
      <c r="Q18" s="5">
        <f>IF(Hosting!I19="Si",25,0)</f>
        <v>25</v>
      </c>
      <c r="R18" s="5">
        <f>IF(Hosting!S19="Si",15,0)</f>
        <v>0</v>
      </c>
      <c r="S18" s="5">
        <f>Hosting!R19*15</f>
        <v>0</v>
      </c>
      <c r="T18" s="5">
        <v>0</v>
      </c>
    </row>
    <row r="19" spans="1:20" x14ac:dyDescent="0.2">
      <c r="A19" s="47" t="str">
        <f>Hosting!A20</f>
        <v>Emisora Paipa</v>
      </c>
      <c r="B19" s="35">
        <f>IF(Hosting!F20="Si",50,0)</f>
        <v>50</v>
      </c>
      <c r="C19" s="35">
        <f>IF(Hosting!H20="Si",50,0)</f>
        <v>50</v>
      </c>
      <c r="D19" s="32">
        <f>IF(Hosting!G20="Si",50,0)</f>
        <v>50</v>
      </c>
      <c r="E19" s="35">
        <f>IF(Hosting!J20="Si",50,0)</f>
        <v>50</v>
      </c>
      <c r="F19" s="35">
        <f>IF(Hosting!K20="Si",50,0)</f>
        <v>50</v>
      </c>
      <c r="G19" s="35">
        <f>Hosting!L20*20</f>
        <v>0</v>
      </c>
      <c r="H19" s="35">
        <f>Hosting!M20*2.5</f>
        <v>0</v>
      </c>
      <c r="I19" s="17">
        <f>IF(Hosting!C20="Si",15,0)</f>
        <v>15</v>
      </c>
      <c r="J19" s="17">
        <f>IF(Hosting!Q20&lt;=1,80,290)</f>
        <v>80</v>
      </c>
      <c r="K19" s="17">
        <v>5</v>
      </c>
      <c r="L19" s="17">
        <v>30</v>
      </c>
      <c r="M19" s="17">
        <f>10+(5*Hosting!Q20)</f>
        <v>15</v>
      </c>
      <c r="N19" s="17">
        <f>Hosting!P20*'Hosting Pricing'!$B$6</f>
        <v>3</v>
      </c>
      <c r="O19" s="36">
        <f>IF(Hosting!N20="Si",'DevOps Pricing'!$B$2,0)</f>
        <v>50</v>
      </c>
      <c r="P19" s="36">
        <f>IF(Hosting!O20="Si",5,0)</f>
        <v>5</v>
      </c>
      <c r="Q19" s="5">
        <f>IF(Hosting!I20="Si",25,0)</f>
        <v>25</v>
      </c>
      <c r="R19" s="5">
        <f>IF(Hosting!S20="Si",15,0)</f>
        <v>0</v>
      </c>
      <c r="S19" s="5">
        <f>Hosting!R20*15</f>
        <v>0</v>
      </c>
      <c r="T19" s="5">
        <v>0</v>
      </c>
    </row>
    <row r="20" spans="1:20" x14ac:dyDescent="0.2">
      <c r="A20" s="47">
        <f>Hosting!A21</f>
        <v>0</v>
      </c>
      <c r="B20" s="35">
        <f>IF(Hosting!F21="Si",50,0)</f>
        <v>50</v>
      </c>
      <c r="C20" s="35">
        <f>IF(Hosting!H21="Si",50,0)</f>
        <v>50</v>
      </c>
      <c r="D20" s="32">
        <f>IF(Hosting!G21="Si",50,0)</f>
        <v>50</v>
      </c>
      <c r="E20" s="35">
        <f>IF(Hosting!J21="Si",50,0)</f>
        <v>50</v>
      </c>
      <c r="F20" s="35">
        <f>IF(Hosting!K21="Si",50,0)</f>
        <v>50</v>
      </c>
      <c r="G20" s="35">
        <f>Hosting!L21*20</f>
        <v>0</v>
      </c>
      <c r="H20" s="35">
        <f>Hosting!M21*2.5</f>
        <v>0</v>
      </c>
      <c r="I20" s="17">
        <f>IF(Hosting!C21="Si",15,0)</f>
        <v>15</v>
      </c>
      <c r="J20" s="17">
        <f>IF(Hosting!Q21&lt;=1,80,290)</f>
        <v>80</v>
      </c>
      <c r="K20" s="17">
        <v>5</v>
      </c>
      <c r="L20" s="17">
        <v>30</v>
      </c>
      <c r="M20" s="17">
        <f>10+(5*Hosting!Q21)</f>
        <v>15</v>
      </c>
      <c r="N20" s="17">
        <f>Hosting!P21*'Hosting Pricing'!$B$6</f>
        <v>3</v>
      </c>
      <c r="O20" s="36">
        <f>IF(Hosting!N21="Si",'DevOps Pricing'!$B$2,0)</f>
        <v>50</v>
      </c>
      <c r="P20" s="36">
        <f>IF(Hosting!O21="Si",5,0)</f>
        <v>5</v>
      </c>
      <c r="Q20" s="5">
        <f>IF(Hosting!I21="Si",25,0)</f>
        <v>25</v>
      </c>
      <c r="R20" s="5">
        <f>IF(Hosting!S21="Si",15,0)</f>
        <v>0</v>
      </c>
      <c r="S20" s="5">
        <f>Hosting!R21*15</f>
        <v>0</v>
      </c>
      <c r="T20" s="5">
        <v>0</v>
      </c>
    </row>
    <row r="21" spans="1:20" x14ac:dyDescent="0.2">
      <c r="A21" s="47">
        <f>Hosting!A22</f>
        <v>0</v>
      </c>
      <c r="B21" s="35">
        <f>IF(Hosting!F22="Si",50,0)</f>
        <v>50</v>
      </c>
      <c r="C21" s="35">
        <f>IF(Hosting!H22="Si",50,0)</f>
        <v>50</v>
      </c>
      <c r="D21" s="32">
        <f>IF(Hosting!G22="Si",50,0)</f>
        <v>50</v>
      </c>
      <c r="E21" s="35">
        <f>IF(Hosting!J22="Si",50,0)</f>
        <v>50</v>
      </c>
      <c r="F21" s="35">
        <f>IF(Hosting!K22="Si",50,0)</f>
        <v>50</v>
      </c>
      <c r="G21" s="35">
        <f>Hosting!L22*20</f>
        <v>0</v>
      </c>
      <c r="H21" s="35">
        <f>Hosting!M22*2.5</f>
        <v>0</v>
      </c>
      <c r="I21" s="17">
        <f>IF(Hosting!C22="Si",15,0)</f>
        <v>15</v>
      </c>
      <c r="J21" s="17">
        <f>IF(Hosting!Q22&lt;=1,80,290)</f>
        <v>80</v>
      </c>
      <c r="K21" s="17">
        <v>5</v>
      </c>
      <c r="L21" s="17">
        <v>30</v>
      </c>
      <c r="M21" s="17">
        <f>10+(5*Hosting!Q22)</f>
        <v>15</v>
      </c>
      <c r="N21" s="17">
        <f>Hosting!P22*'Hosting Pricing'!$B$6</f>
        <v>3</v>
      </c>
      <c r="O21" s="36">
        <f>IF(Hosting!N22="Si",'DevOps Pricing'!$B$2,0)</f>
        <v>50</v>
      </c>
      <c r="P21" s="36">
        <f>IF(Hosting!O22="Si",5,0)</f>
        <v>5</v>
      </c>
      <c r="Q21" s="5">
        <f>IF(Hosting!I22="Si",25,0)</f>
        <v>25</v>
      </c>
      <c r="R21" s="5">
        <f>IF(Hosting!S22="Si",15,0)</f>
        <v>0</v>
      </c>
      <c r="S21" s="5">
        <f>Hosting!R22*15</f>
        <v>0</v>
      </c>
      <c r="T21" s="5">
        <v>0</v>
      </c>
    </row>
    <row r="22" spans="1:20" x14ac:dyDescent="0.2">
      <c r="A22" s="47">
        <f>Hosting!A23</f>
        <v>0</v>
      </c>
      <c r="B22" s="35">
        <f>IF(Hosting!F23="Si",50,0)</f>
        <v>50</v>
      </c>
      <c r="C22" s="35">
        <f>IF(Hosting!H23="Si",50,0)</f>
        <v>50</v>
      </c>
      <c r="D22" s="32">
        <f>IF(Hosting!G23="Si",50,0)</f>
        <v>50</v>
      </c>
      <c r="E22" s="35">
        <f>IF(Hosting!J23="Si",50,0)</f>
        <v>50</v>
      </c>
      <c r="F22" s="35">
        <f>IF(Hosting!K23="Si",50,0)</f>
        <v>50</v>
      </c>
      <c r="G22" s="35">
        <f>Hosting!L23*20</f>
        <v>0</v>
      </c>
      <c r="H22" s="35">
        <f>Hosting!M23*2.5</f>
        <v>0</v>
      </c>
      <c r="I22" s="17">
        <f>IF(Hosting!C23="Si",15,0)</f>
        <v>15</v>
      </c>
      <c r="J22" s="17">
        <f>IF(Hosting!Q23&lt;=1,80,290)</f>
        <v>80</v>
      </c>
      <c r="K22" s="17">
        <v>5</v>
      </c>
      <c r="L22" s="17">
        <v>30</v>
      </c>
      <c r="M22" s="17">
        <f>10+(5*Hosting!Q23)</f>
        <v>15</v>
      </c>
      <c r="N22" s="17">
        <f>Hosting!P23*'Hosting Pricing'!$B$6</f>
        <v>3</v>
      </c>
      <c r="O22" s="36">
        <f>IF(Hosting!N23="Si",'DevOps Pricing'!$B$2,0)</f>
        <v>50</v>
      </c>
      <c r="P22" s="36">
        <f>IF(Hosting!O23="Si",5,0)</f>
        <v>5</v>
      </c>
      <c r="Q22" s="5">
        <f>IF(Hosting!I23="Si",25,0)</f>
        <v>25</v>
      </c>
      <c r="R22" s="5">
        <f>IF(Hosting!S23="Si",15,0)</f>
        <v>0</v>
      </c>
      <c r="S22" s="5">
        <f>Hosting!R23*15</f>
        <v>0</v>
      </c>
      <c r="T22" s="5">
        <v>0</v>
      </c>
    </row>
    <row r="23" spans="1:20" x14ac:dyDescent="0.2">
      <c r="A23" s="47">
        <f>Hosting!A24</f>
        <v>0</v>
      </c>
      <c r="B23" s="35">
        <f>IF(Hosting!F24="Si",50,0)</f>
        <v>50</v>
      </c>
      <c r="C23" s="35">
        <f>IF(Hosting!H24="Si",50,0)</f>
        <v>50</v>
      </c>
      <c r="D23" s="32">
        <f>IF(Hosting!G24="Si",50,0)</f>
        <v>50</v>
      </c>
      <c r="E23" s="35">
        <f>IF(Hosting!J24="Si",50,0)</f>
        <v>50</v>
      </c>
      <c r="F23" s="35">
        <f>IF(Hosting!K24="Si",50,0)</f>
        <v>50</v>
      </c>
      <c r="G23" s="35">
        <f>Hosting!L24*20</f>
        <v>0</v>
      </c>
      <c r="H23" s="35">
        <f>Hosting!M24*2.5</f>
        <v>0</v>
      </c>
      <c r="I23" s="17">
        <f>IF('DevOps Pricing'!G10="Si",15,0)</f>
        <v>0</v>
      </c>
      <c r="J23" s="17">
        <f>IF(Hosting!Q24&lt;=1,80,290)</f>
        <v>80</v>
      </c>
      <c r="K23" s="17">
        <v>5</v>
      </c>
      <c r="L23" s="17">
        <v>30</v>
      </c>
      <c r="M23" s="17">
        <f>10+(5*Hosting!Q24)</f>
        <v>15</v>
      </c>
      <c r="N23" s="17">
        <f>Hosting!P24*'Hosting Pricing'!$B$6</f>
        <v>3</v>
      </c>
      <c r="O23" s="36">
        <f>IF(Hosting!N24="Si",'DevOps Pricing'!$B$2,0)</f>
        <v>50</v>
      </c>
      <c r="P23" s="36">
        <f>IF(Hosting!O24="Si",5,0)</f>
        <v>5</v>
      </c>
      <c r="Q23" s="5">
        <f>IF(Hosting!I24="Si",25,0)</f>
        <v>25</v>
      </c>
      <c r="R23" s="5">
        <f>IF(Hosting!S24="Si",15,0)</f>
        <v>0</v>
      </c>
      <c r="S23" s="5">
        <f>Hosting!R24*15</f>
        <v>0</v>
      </c>
      <c r="T23" s="5">
        <v>0</v>
      </c>
    </row>
    <row r="24" spans="1:20" x14ac:dyDescent="0.2">
      <c r="A24" s="47">
        <f>Hosting!A25</f>
        <v>0</v>
      </c>
      <c r="B24" s="35">
        <f>IF(Hosting!F25="Si",50,0)</f>
        <v>50</v>
      </c>
      <c r="C24" s="35">
        <f>IF(Hosting!H25="Si",50,0)</f>
        <v>50</v>
      </c>
      <c r="D24" s="32">
        <f>IF(Hosting!G25="Si",50,0)</f>
        <v>50</v>
      </c>
      <c r="E24" s="35">
        <f>IF(Hosting!J25="Si",50,0)</f>
        <v>50</v>
      </c>
      <c r="F24" s="35">
        <f>IF(Hosting!K25="Si",50,0)</f>
        <v>50</v>
      </c>
      <c r="G24" s="35">
        <f>Hosting!L25*20</f>
        <v>0</v>
      </c>
      <c r="H24" s="35">
        <f>Hosting!M25*2.5</f>
        <v>0</v>
      </c>
      <c r="I24" s="17">
        <f>IF('DevOps Pricing'!G11="Si",15,0)</f>
        <v>0</v>
      </c>
      <c r="J24" s="17">
        <f>IF(Hosting!Q25&lt;=1,80,290)</f>
        <v>80</v>
      </c>
      <c r="K24" s="17">
        <v>5</v>
      </c>
      <c r="L24" s="17">
        <v>30</v>
      </c>
      <c r="M24" s="17">
        <f>10+(5*Hosting!Q25)</f>
        <v>15</v>
      </c>
      <c r="N24" s="17">
        <f>Hosting!P25*'Hosting Pricing'!$B$6</f>
        <v>3</v>
      </c>
      <c r="O24" s="36">
        <f>IF(Hosting!N25="Si",'DevOps Pricing'!$B$2,0)</f>
        <v>50</v>
      </c>
      <c r="P24" s="36">
        <f>IF(Hosting!O25="Si",5,0)</f>
        <v>5</v>
      </c>
      <c r="Q24" s="5">
        <f>IF(Hosting!I25="Si",25,0)</f>
        <v>25</v>
      </c>
      <c r="R24" s="5">
        <f>IF(Hosting!S25="Si",15,0)</f>
        <v>0</v>
      </c>
      <c r="S24" s="5">
        <f>Hosting!R25*15</f>
        <v>0</v>
      </c>
      <c r="T24" s="5">
        <v>0</v>
      </c>
    </row>
    <row r="25" spans="1:20" x14ac:dyDescent="0.2">
      <c r="A25" s="47">
        <f>Hosting!A26</f>
        <v>0</v>
      </c>
      <c r="B25" s="35">
        <f>IF(Hosting!F26="Si",50,0)</f>
        <v>50</v>
      </c>
      <c r="C25" s="35">
        <f>IF(Hosting!H26="Si",50,0)</f>
        <v>50</v>
      </c>
      <c r="D25" s="32">
        <f>IF(Hosting!G26="Si",50,0)</f>
        <v>50</v>
      </c>
      <c r="E25" s="35">
        <f>IF(Hosting!J26="Si",50,0)</f>
        <v>50</v>
      </c>
      <c r="F25" s="35">
        <f>IF(Hosting!K26="Si",50,0)</f>
        <v>50</v>
      </c>
      <c r="G25" s="35">
        <f>Hosting!L26*20</f>
        <v>0</v>
      </c>
      <c r="H25" s="35">
        <f>Hosting!M26*2.5</f>
        <v>0</v>
      </c>
      <c r="I25" s="17">
        <f>IF('DevOps Pricing'!G12="Si",15,0)</f>
        <v>0</v>
      </c>
      <c r="J25" s="17">
        <f>IF(Hosting!Q26&lt;=1,80,290)</f>
        <v>80</v>
      </c>
      <c r="K25" s="17">
        <v>5</v>
      </c>
      <c r="L25" s="17">
        <v>30</v>
      </c>
      <c r="M25" s="17">
        <f>10+(5*Hosting!Q26)</f>
        <v>15</v>
      </c>
      <c r="N25" s="17">
        <f>Hosting!P26*'Hosting Pricing'!$B$6</f>
        <v>3</v>
      </c>
      <c r="O25" s="36">
        <f>IF(Hosting!N26="Si",'DevOps Pricing'!$B$2,0)</f>
        <v>50</v>
      </c>
      <c r="P25" s="36">
        <f>IF(Hosting!O26="Si",5,0)</f>
        <v>5</v>
      </c>
      <c r="Q25" s="5">
        <f>IF(Hosting!I26="Si",25,0)</f>
        <v>25</v>
      </c>
      <c r="R25" s="5">
        <f>IF(Hosting!S26="Si",15,0)</f>
        <v>0</v>
      </c>
      <c r="S25" s="5">
        <f>Hosting!R26*15</f>
        <v>0</v>
      </c>
      <c r="T25" s="5">
        <v>0</v>
      </c>
    </row>
    <row r="26" spans="1:20" x14ac:dyDescent="0.2">
      <c r="A26" s="47">
        <f>Hosting!A27</f>
        <v>0</v>
      </c>
      <c r="B26" s="35">
        <f>IF(Hosting!F27="Si",50,0)</f>
        <v>50</v>
      </c>
      <c r="C26" s="35">
        <f>IF(Hosting!H27="Si",50,0)</f>
        <v>50</v>
      </c>
      <c r="D26" s="32">
        <f>IF(Hosting!G27="Si",50,0)</f>
        <v>50</v>
      </c>
      <c r="E26" s="35">
        <f>IF(Hosting!J27="Si",50,0)</f>
        <v>50</v>
      </c>
      <c r="F26" s="35">
        <f>IF(Hosting!K27="Si",50,0)</f>
        <v>50</v>
      </c>
      <c r="G26" s="35">
        <f>Hosting!L27*20</f>
        <v>0</v>
      </c>
      <c r="H26" s="35">
        <f>Hosting!M27*2.5</f>
        <v>0</v>
      </c>
      <c r="I26" s="17">
        <f>IF(Hosting!C27="Si",15,0)</f>
        <v>15</v>
      </c>
      <c r="J26" s="17">
        <f>IF(Hosting!Q27&lt;=1,80,290)</f>
        <v>80</v>
      </c>
      <c r="K26" s="17">
        <v>5</v>
      </c>
      <c r="L26" s="17">
        <v>30</v>
      </c>
      <c r="M26" s="17">
        <f>10+(5*Hosting!Q27)</f>
        <v>15</v>
      </c>
      <c r="N26" s="17">
        <f>Hosting!P27*'Hosting Pricing'!$B$6</f>
        <v>3</v>
      </c>
      <c r="O26" s="36">
        <f>IF(Hosting!N27="Si",'DevOps Pricing'!$B$2,0)</f>
        <v>50</v>
      </c>
      <c r="P26" s="36">
        <f>IF(Hosting!O27="Si",5,0)</f>
        <v>5</v>
      </c>
      <c r="Q26" s="5">
        <f>IF(Hosting!I27="Si",25,0)</f>
        <v>25</v>
      </c>
      <c r="R26" s="5">
        <f>IF(Hosting!S27="Si",15,0)</f>
        <v>0</v>
      </c>
      <c r="S26" s="5">
        <f>Hosting!R27*15</f>
        <v>0</v>
      </c>
      <c r="T26" s="5">
        <v>0</v>
      </c>
    </row>
    <row r="27" spans="1:20" x14ac:dyDescent="0.2">
      <c r="A27" s="47">
        <f>Hosting!A28</f>
        <v>0</v>
      </c>
      <c r="B27" s="35">
        <f>IF(Hosting!F28="Si",50,0)</f>
        <v>50</v>
      </c>
      <c r="C27" s="35">
        <f>IF(Hosting!H28="Si",50,0)</f>
        <v>50</v>
      </c>
      <c r="D27" s="32">
        <f>IF(Hosting!G28="Si",50,0)</f>
        <v>50</v>
      </c>
      <c r="E27" s="35">
        <f>IF(Hosting!J28="Si",50,0)</f>
        <v>50</v>
      </c>
      <c r="F27" s="35">
        <f>IF(Hosting!K28="Si",50,0)</f>
        <v>50</v>
      </c>
      <c r="G27" s="35">
        <f>Hosting!L28*20</f>
        <v>0</v>
      </c>
      <c r="H27" s="35">
        <f>Hosting!M28*2.5</f>
        <v>0</v>
      </c>
      <c r="I27" s="17">
        <f>IF(Hosting!C28="Si",15,0)</f>
        <v>15</v>
      </c>
      <c r="J27" s="17">
        <f>IF(Hosting!Q28&lt;=1,80,290)</f>
        <v>80</v>
      </c>
      <c r="K27" s="17">
        <v>5</v>
      </c>
      <c r="L27" s="17">
        <v>30</v>
      </c>
      <c r="M27" s="17">
        <f>10+(5*Hosting!Q28)</f>
        <v>15</v>
      </c>
      <c r="N27" s="17">
        <f>Hosting!P28*'Hosting Pricing'!$B$6</f>
        <v>3</v>
      </c>
      <c r="O27" s="36">
        <f>IF(Hosting!N28="Si",'DevOps Pricing'!$B$2,0)</f>
        <v>50</v>
      </c>
      <c r="P27" s="36">
        <f>IF(Hosting!O28="Si",5,0)</f>
        <v>5</v>
      </c>
      <c r="Q27" s="5">
        <f>IF(Hosting!I28="Si",25,0)</f>
        <v>25</v>
      </c>
      <c r="R27" s="5">
        <f>IF(Hosting!S28="Si",15,0)</f>
        <v>0</v>
      </c>
      <c r="S27" s="5">
        <f>Hosting!R28*15</f>
        <v>0</v>
      </c>
      <c r="T27" s="5">
        <v>0</v>
      </c>
    </row>
    <row r="28" spans="1:20" x14ac:dyDescent="0.2">
      <c r="A28" s="47">
        <f>Hosting!A29</f>
        <v>0</v>
      </c>
      <c r="B28" s="35">
        <f>IF(Hosting!F29="Si",50,0)</f>
        <v>50</v>
      </c>
      <c r="C28" s="35">
        <f>IF(Hosting!H29="Si",50,0)</f>
        <v>50</v>
      </c>
      <c r="D28" s="32">
        <f>IF(Hosting!G29="Si",50,0)</f>
        <v>50</v>
      </c>
      <c r="E28" s="35">
        <f>IF(Hosting!J29="Si",50,0)</f>
        <v>50</v>
      </c>
      <c r="F28" s="35">
        <f>IF(Hosting!K29="Si",50,0)</f>
        <v>50</v>
      </c>
      <c r="G28" s="35">
        <f>Hosting!L29*20</f>
        <v>0</v>
      </c>
      <c r="H28" s="35">
        <f>Hosting!M29*2.5</f>
        <v>0</v>
      </c>
      <c r="I28" s="17">
        <f>IF(Hosting!C29="Si",15,0)</f>
        <v>15</v>
      </c>
      <c r="J28" s="17">
        <f>IF(Hosting!Q29&lt;=1,80,290)</f>
        <v>80</v>
      </c>
      <c r="K28" s="17">
        <v>5</v>
      </c>
      <c r="L28" s="17">
        <v>30</v>
      </c>
      <c r="M28" s="17">
        <f>10+(5*Hosting!Q29)</f>
        <v>15</v>
      </c>
      <c r="N28" s="17">
        <f>Hosting!P29*'Hosting Pricing'!$B$6</f>
        <v>3</v>
      </c>
      <c r="O28" s="36">
        <f>IF(Hosting!N29="Si",'DevOps Pricing'!$B$2,0)</f>
        <v>50</v>
      </c>
      <c r="P28" s="36">
        <f>IF(Hosting!O29="Si",5,0)</f>
        <v>5</v>
      </c>
      <c r="Q28" s="5">
        <f>IF(Hosting!I29="Si",25,0)</f>
        <v>25</v>
      </c>
      <c r="R28" s="5">
        <f>IF(Hosting!S29="Si",15,0)</f>
        <v>0</v>
      </c>
      <c r="S28" s="5">
        <f>Hosting!R29*15</f>
        <v>0</v>
      </c>
      <c r="T28" s="5">
        <v>0</v>
      </c>
    </row>
    <row r="29" spans="1:20" x14ac:dyDescent="0.2">
      <c r="A29" s="47">
        <f>Hosting!A30</f>
        <v>0</v>
      </c>
      <c r="B29" s="35">
        <f>IF(Hosting!F30="Si",50,0)</f>
        <v>50</v>
      </c>
      <c r="C29" s="35">
        <f>IF(Hosting!H30="Si",50,0)</f>
        <v>50</v>
      </c>
      <c r="D29" s="32">
        <f>IF(Hosting!G30="Si",50,0)</f>
        <v>50</v>
      </c>
      <c r="E29" s="35">
        <f>IF(Hosting!J30="Si",50,0)</f>
        <v>50</v>
      </c>
      <c r="F29" s="35">
        <f>IF(Hosting!K30="Si",50,0)</f>
        <v>50</v>
      </c>
      <c r="G29" s="35">
        <f>Hosting!L30*20</f>
        <v>0</v>
      </c>
      <c r="H29" s="35">
        <f>Hosting!M30*2.5</f>
        <v>0</v>
      </c>
      <c r="I29" s="17">
        <f>IF(Hosting!C30="Si",15,0)</f>
        <v>15</v>
      </c>
      <c r="J29" s="17">
        <f>IF(Hosting!Q30&lt;=1,80,290)</f>
        <v>80</v>
      </c>
      <c r="K29" s="17">
        <v>5</v>
      </c>
      <c r="L29" s="17">
        <v>30</v>
      </c>
      <c r="M29" s="17">
        <f>10+(5*Hosting!Q30)</f>
        <v>15</v>
      </c>
      <c r="N29" s="17">
        <f>Hosting!P30*'Hosting Pricing'!$B$6</f>
        <v>3</v>
      </c>
      <c r="O29" s="36">
        <f>IF(Hosting!N30="Si",'DevOps Pricing'!$B$2,0)</f>
        <v>50</v>
      </c>
      <c r="P29" s="36">
        <f>IF(Hosting!O30="Si",5,0)</f>
        <v>5</v>
      </c>
      <c r="Q29" s="5">
        <f>IF(Hosting!I30="Si",25,0)</f>
        <v>25</v>
      </c>
      <c r="R29" s="5">
        <f>IF(Hosting!S30="Si",15,0)</f>
        <v>0</v>
      </c>
      <c r="S29" s="5">
        <f>Hosting!R30*15</f>
        <v>0</v>
      </c>
      <c r="T29" s="5">
        <v>0</v>
      </c>
    </row>
    <row r="30" spans="1:20" x14ac:dyDescent="0.2">
      <c r="A30" s="47">
        <f>Hosting!A31</f>
        <v>0</v>
      </c>
      <c r="B30" s="35">
        <f>IF(Hosting!F31="Si",50,0)</f>
        <v>50</v>
      </c>
      <c r="C30" s="35">
        <f>IF(Hosting!H31="Si",50,0)</f>
        <v>50</v>
      </c>
      <c r="D30" s="32">
        <f>IF(Hosting!G31="Si",50,0)</f>
        <v>50</v>
      </c>
      <c r="E30" s="35">
        <f>IF(Hosting!J31="Si",50,0)</f>
        <v>50</v>
      </c>
      <c r="F30" s="35">
        <f>IF(Hosting!K31="Si",50,0)</f>
        <v>50</v>
      </c>
      <c r="G30" s="35">
        <f>Hosting!L31*20</f>
        <v>0</v>
      </c>
      <c r="H30" s="35">
        <f>Hosting!M31*2.5</f>
        <v>0</v>
      </c>
      <c r="I30" s="17">
        <f>IF(Hosting!C31="Si",15,0)</f>
        <v>15</v>
      </c>
      <c r="J30" s="17">
        <f>IF(Hosting!Q31&lt;=1,80,290)</f>
        <v>80</v>
      </c>
      <c r="K30" s="17">
        <v>5</v>
      </c>
      <c r="L30" s="17">
        <v>30</v>
      </c>
      <c r="M30" s="17">
        <f>10+(5*Hosting!Q31)</f>
        <v>15</v>
      </c>
      <c r="N30" s="17">
        <f>Hosting!P31*'Hosting Pricing'!$B$6</f>
        <v>3</v>
      </c>
      <c r="O30" s="36">
        <f>IF(Hosting!N31="Si",'DevOps Pricing'!$B$2,0)</f>
        <v>50</v>
      </c>
      <c r="P30" s="36">
        <f>IF(Hosting!O31="Si",5,0)</f>
        <v>5</v>
      </c>
      <c r="Q30" s="5">
        <f>IF(Hosting!I31="Si",25,0)</f>
        <v>25</v>
      </c>
      <c r="R30" s="5">
        <f>IF(Hosting!S31="Si",15,0)</f>
        <v>0</v>
      </c>
      <c r="S30" s="5">
        <f>Hosting!R31*15</f>
        <v>0</v>
      </c>
      <c r="T30" s="5">
        <v>0</v>
      </c>
    </row>
    <row r="31" spans="1:20" x14ac:dyDescent="0.2">
      <c r="A31" s="47">
        <f>Hosting!A32</f>
        <v>0</v>
      </c>
      <c r="B31" s="35">
        <f>IF(Hosting!F32="Si",50,0)</f>
        <v>50</v>
      </c>
      <c r="C31" s="35">
        <f>IF(Hosting!H32="Si",50,0)</f>
        <v>50</v>
      </c>
      <c r="D31" s="32">
        <f>IF(Hosting!G32="Si",50,0)</f>
        <v>50</v>
      </c>
      <c r="E31" s="35">
        <f>IF(Hosting!J32="Si",50,0)</f>
        <v>50</v>
      </c>
      <c r="F31" s="35">
        <f>IF(Hosting!K32="Si",50,0)</f>
        <v>50</v>
      </c>
      <c r="G31" s="35">
        <f>Hosting!L32*20</f>
        <v>0</v>
      </c>
      <c r="H31" s="35">
        <f>Hosting!M32*2.5</f>
        <v>0</v>
      </c>
      <c r="I31" s="17">
        <f>IF(Hosting!C32="Si",15,0)</f>
        <v>15</v>
      </c>
      <c r="J31" s="17">
        <f>IF(Hosting!Q32&lt;=1,80,290)</f>
        <v>80</v>
      </c>
      <c r="K31" s="17">
        <v>5</v>
      </c>
      <c r="L31" s="17">
        <v>30</v>
      </c>
      <c r="M31" s="17">
        <f>10+(5*Hosting!Q32)</f>
        <v>15</v>
      </c>
      <c r="N31" s="17">
        <f>Hosting!P32*'Hosting Pricing'!$B$6</f>
        <v>3</v>
      </c>
      <c r="O31" s="36">
        <f>IF(Hosting!N32="Si",'DevOps Pricing'!$B$2,0)</f>
        <v>50</v>
      </c>
      <c r="P31" s="36">
        <f>IF(Hosting!O32="Si",5,0)</f>
        <v>5</v>
      </c>
      <c r="Q31" s="5">
        <f>IF(Hosting!I32="Si",25,0)</f>
        <v>25</v>
      </c>
      <c r="R31" s="5">
        <f>IF(Hosting!S32="Si",15,0)</f>
        <v>0</v>
      </c>
      <c r="S31" s="5">
        <f>Hosting!R32*15</f>
        <v>0</v>
      </c>
      <c r="T31" s="5">
        <v>0</v>
      </c>
    </row>
    <row r="32" spans="1:20" x14ac:dyDescent="0.2">
      <c r="A32" s="47">
        <f>Hosting!A33</f>
        <v>0</v>
      </c>
      <c r="B32" s="35">
        <f>IF(Hosting!F33="Si",50,0)</f>
        <v>50</v>
      </c>
      <c r="C32" s="35">
        <f>IF(Hosting!H33="Si",50,0)</f>
        <v>50</v>
      </c>
      <c r="D32" s="32">
        <f>IF(Hosting!G33="Si",50,0)</f>
        <v>50</v>
      </c>
      <c r="E32" s="35">
        <f>IF(Hosting!J33="Si",50,0)</f>
        <v>50</v>
      </c>
      <c r="F32" s="35">
        <f>IF(Hosting!K33="Si",50,0)</f>
        <v>50</v>
      </c>
      <c r="G32" s="35">
        <f>Hosting!L33*20</f>
        <v>0</v>
      </c>
      <c r="H32" s="35">
        <f>Hosting!M33*2.5</f>
        <v>0</v>
      </c>
      <c r="I32" s="17">
        <f>IF(Hosting!C33="Si",15,0)</f>
        <v>15</v>
      </c>
      <c r="J32" s="17">
        <f>IF(Hosting!Q33&lt;=1,80,290)</f>
        <v>80</v>
      </c>
      <c r="K32" s="17">
        <v>5</v>
      </c>
      <c r="L32" s="17">
        <v>30</v>
      </c>
      <c r="M32" s="17">
        <f>10+(5*Hosting!Q33)</f>
        <v>15</v>
      </c>
      <c r="N32" s="17">
        <f>Hosting!P33*'Hosting Pricing'!$B$6</f>
        <v>3</v>
      </c>
      <c r="O32" s="36">
        <f>IF(Hosting!N33="Si",'DevOps Pricing'!$B$2,0)</f>
        <v>50</v>
      </c>
      <c r="P32" s="36">
        <f>IF(Hosting!O33="Si",5,0)</f>
        <v>5</v>
      </c>
      <c r="Q32" s="5">
        <f>IF(Hosting!I33="Si",25,0)</f>
        <v>25</v>
      </c>
      <c r="R32" s="5">
        <f>IF(Hosting!S33="Si",15,0)</f>
        <v>0</v>
      </c>
      <c r="S32" s="5">
        <f>Hosting!R33*15</f>
        <v>0</v>
      </c>
      <c r="T32" s="5">
        <v>0</v>
      </c>
    </row>
    <row r="33" spans="1:20" x14ac:dyDescent="0.2">
      <c r="A33" s="47">
        <f>Hosting!A34</f>
        <v>0</v>
      </c>
      <c r="B33" s="35">
        <f>IF(Hosting!F34="Si",50,0)</f>
        <v>50</v>
      </c>
      <c r="C33" s="35">
        <f>IF(Hosting!H34="Si",50,0)</f>
        <v>50</v>
      </c>
      <c r="D33" s="32">
        <f>IF(Hosting!G34="Si",50,0)</f>
        <v>50</v>
      </c>
      <c r="E33" s="35">
        <f>IF(Hosting!J34="Si",50,0)</f>
        <v>50</v>
      </c>
      <c r="F33" s="35">
        <f>IF(Hosting!K34="Si",50,0)</f>
        <v>50</v>
      </c>
      <c r="G33" s="35">
        <f>Hosting!L34*20</f>
        <v>0</v>
      </c>
      <c r="H33" s="35">
        <f>Hosting!M34*2.5</f>
        <v>0</v>
      </c>
      <c r="I33" s="17">
        <f>IF(Hosting!C34="Si",15,0)</f>
        <v>15</v>
      </c>
      <c r="J33" s="17">
        <f>IF(Hosting!Q34&lt;=1,80,290)</f>
        <v>80</v>
      </c>
      <c r="K33" s="17">
        <v>5</v>
      </c>
      <c r="L33" s="17">
        <v>30</v>
      </c>
      <c r="M33" s="17">
        <f>10+(5*Hosting!Q34)</f>
        <v>15</v>
      </c>
      <c r="N33" s="17">
        <f>Hosting!P34*'Hosting Pricing'!$B$6</f>
        <v>3</v>
      </c>
      <c r="O33" s="36">
        <f>IF(Hosting!N34="Si",'DevOps Pricing'!$B$2,0)</f>
        <v>50</v>
      </c>
      <c r="P33" s="36">
        <f>IF(Hosting!O34="Si",5,0)</f>
        <v>5</v>
      </c>
      <c r="Q33" s="5">
        <f>IF(Hosting!I34="Si",25,0)</f>
        <v>25</v>
      </c>
      <c r="R33" s="5">
        <f>IF(Hosting!S34="Si",15,0)</f>
        <v>0</v>
      </c>
      <c r="S33" s="5">
        <f>Hosting!R34*15</f>
        <v>0</v>
      </c>
      <c r="T33" s="5">
        <v>0</v>
      </c>
    </row>
    <row r="34" spans="1:20" x14ac:dyDescent="0.2">
      <c r="A34" s="47">
        <f>Hosting!A35</f>
        <v>0</v>
      </c>
      <c r="B34" s="35">
        <f>IF(Hosting!F35="Si",50,0)</f>
        <v>50</v>
      </c>
      <c r="C34" s="35">
        <f>IF(Hosting!H35="Si",50,0)</f>
        <v>50</v>
      </c>
      <c r="D34" s="32">
        <f>IF(Hosting!G35="Si",50,0)</f>
        <v>50</v>
      </c>
      <c r="E34" s="35">
        <f>IF(Hosting!J35="Si",50,0)</f>
        <v>50</v>
      </c>
      <c r="F34" s="35">
        <f>IF(Hosting!K35="Si",50,0)</f>
        <v>50</v>
      </c>
      <c r="G34" s="35">
        <f>Hosting!L35*20</f>
        <v>0</v>
      </c>
      <c r="H34" s="35">
        <f>Hosting!M35*2.5</f>
        <v>0</v>
      </c>
      <c r="I34" s="17">
        <f>IF(Hosting!C35="Si",15,0)</f>
        <v>15</v>
      </c>
      <c r="J34" s="17">
        <f>IF(Hosting!Q35&lt;=1,80,290)</f>
        <v>80</v>
      </c>
      <c r="K34" s="17">
        <v>5</v>
      </c>
      <c r="L34" s="17">
        <v>30</v>
      </c>
      <c r="M34" s="17">
        <f>10+(5*Hosting!Q35)</f>
        <v>15</v>
      </c>
      <c r="N34" s="17">
        <f>Hosting!P35*'Hosting Pricing'!$B$6</f>
        <v>3</v>
      </c>
      <c r="O34" s="36">
        <f>IF(Hosting!N35="Si",'DevOps Pricing'!$B$2,0)</f>
        <v>50</v>
      </c>
      <c r="P34" s="36">
        <f>IF(Hosting!O35="Si",5,0)</f>
        <v>5</v>
      </c>
      <c r="Q34" s="5">
        <f>IF(Hosting!I35="Si",25,0)</f>
        <v>25</v>
      </c>
      <c r="R34" s="5">
        <f>IF(Hosting!S35="Si",15,0)</f>
        <v>0</v>
      </c>
      <c r="S34" s="5">
        <f>Hosting!R35*15</f>
        <v>0</v>
      </c>
      <c r="T34" s="5">
        <v>0</v>
      </c>
    </row>
    <row r="35" spans="1:20" x14ac:dyDescent="0.2">
      <c r="A35" s="47">
        <f>Hosting!A36</f>
        <v>0</v>
      </c>
      <c r="B35" s="35">
        <f>IF(Hosting!F36="Si",50,0)</f>
        <v>50</v>
      </c>
      <c r="C35" s="35">
        <f>IF(Hosting!H36="Si",50,0)</f>
        <v>50</v>
      </c>
      <c r="D35" s="32">
        <f>IF(Hosting!G36="Si",50,0)</f>
        <v>50</v>
      </c>
      <c r="E35" s="35">
        <f>IF(Hosting!J36="Si",50,0)</f>
        <v>50</v>
      </c>
      <c r="F35" s="35">
        <f>IF(Hosting!K36="Si",50,0)</f>
        <v>50</v>
      </c>
      <c r="G35" s="35">
        <f>Hosting!L36*20</f>
        <v>0</v>
      </c>
      <c r="H35" s="35">
        <f>Hosting!M36*2.5</f>
        <v>0</v>
      </c>
      <c r="I35" s="17">
        <f>IF(Hosting!C36="Si",15,0)</f>
        <v>15</v>
      </c>
      <c r="J35" s="17">
        <f>IF(Hosting!Q36&lt;=1,80,290)</f>
        <v>80</v>
      </c>
      <c r="K35" s="17">
        <v>5</v>
      </c>
      <c r="L35" s="17">
        <v>30</v>
      </c>
      <c r="M35" s="17">
        <f>10+(5*Hosting!Q36)</f>
        <v>15</v>
      </c>
      <c r="N35" s="17">
        <f>Hosting!P36*'Hosting Pricing'!$B$6</f>
        <v>3</v>
      </c>
      <c r="O35" s="36">
        <f>IF(Hosting!N36="Si",'DevOps Pricing'!$B$2,0)</f>
        <v>50</v>
      </c>
      <c r="P35" s="36">
        <f>IF(Hosting!O36="Si",5,0)</f>
        <v>5</v>
      </c>
      <c r="Q35" s="5">
        <f>IF(Hosting!I36="Si",25,0)</f>
        <v>25</v>
      </c>
      <c r="R35" s="5">
        <f>IF(Hosting!S36="Si",15,0)</f>
        <v>0</v>
      </c>
      <c r="S35" s="5">
        <f>Hosting!R36*15</f>
        <v>0</v>
      </c>
      <c r="T35" s="5">
        <v>0</v>
      </c>
    </row>
    <row r="36" spans="1:20" x14ac:dyDescent="0.2">
      <c r="A36" s="47">
        <f>Hosting!A37</f>
        <v>0</v>
      </c>
      <c r="B36" s="35">
        <f>IF(Hosting!F37="Si",50,0)</f>
        <v>50</v>
      </c>
      <c r="C36" s="35">
        <f>IF(Hosting!H37="Si",50,0)</f>
        <v>50</v>
      </c>
      <c r="D36" s="32">
        <f>IF(Hosting!G37="Si",50,0)</f>
        <v>50</v>
      </c>
      <c r="E36" s="35">
        <f>IF(Hosting!J37="Si",50,0)</f>
        <v>50</v>
      </c>
      <c r="F36" s="35">
        <f>IF(Hosting!K37="Si",50,0)</f>
        <v>50</v>
      </c>
      <c r="G36" s="35">
        <f>Hosting!L37*20</f>
        <v>0</v>
      </c>
      <c r="H36" s="35">
        <f>Hosting!M37*2.5</f>
        <v>0</v>
      </c>
      <c r="I36" s="17">
        <f>IF(Hosting!C37="Si",15,0)</f>
        <v>15</v>
      </c>
      <c r="J36" s="17">
        <f>IF(Hosting!Q37&lt;=1,80,290)</f>
        <v>80</v>
      </c>
      <c r="K36" s="17">
        <v>5</v>
      </c>
      <c r="L36" s="17">
        <v>30</v>
      </c>
      <c r="M36" s="17">
        <f>10+(5*Hosting!Q37)</f>
        <v>15</v>
      </c>
      <c r="N36" s="17">
        <f>Hosting!P37*'Hosting Pricing'!$B$6</f>
        <v>3</v>
      </c>
      <c r="O36" s="36">
        <f>IF(Hosting!N37="Si",'DevOps Pricing'!$B$2,0)</f>
        <v>50</v>
      </c>
      <c r="P36" s="36">
        <f>IF(Hosting!O37="Si",5,0)</f>
        <v>5</v>
      </c>
      <c r="Q36" s="5">
        <f>IF(Hosting!I37="Si",25,0)</f>
        <v>25</v>
      </c>
      <c r="R36" s="5">
        <f>IF(Hosting!S37="Si",15,0)</f>
        <v>0</v>
      </c>
      <c r="S36" s="5">
        <f>Hosting!R37*15</f>
        <v>0</v>
      </c>
      <c r="T36" s="5">
        <v>0</v>
      </c>
    </row>
    <row r="37" spans="1:20" x14ac:dyDescent="0.2">
      <c r="A37" s="47">
        <f>Hosting!A38</f>
        <v>0</v>
      </c>
      <c r="B37" s="35">
        <f>IF(Hosting!F38="Si",50,0)</f>
        <v>50</v>
      </c>
      <c r="C37" s="35">
        <f>IF(Hosting!H38="Si",50,0)</f>
        <v>50</v>
      </c>
      <c r="D37" s="32">
        <f>IF(Hosting!G38="Si",50,0)</f>
        <v>50</v>
      </c>
      <c r="E37" s="35">
        <f>IF(Hosting!J38="Si",50,0)</f>
        <v>50</v>
      </c>
      <c r="F37" s="35">
        <f>IF(Hosting!K38="Si",50,0)</f>
        <v>50</v>
      </c>
      <c r="G37" s="35">
        <f>Hosting!L38*20</f>
        <v>0</v>
      </c>
      <c r="H37" s="35">
        <f>Hosting!M38*2.5</f>
        <v>0</v>
      </c>
      <c r="I37" s="17">
        <f>IF(Hosting!C38="Si",15,0)</f>
        <v>15</v>
      </c>
      <c r="J37" s="17">
        <f>IF(Hosting!Q38&lt;=1,80,290)</f>
        <v>80</v>
      </c>
      <c r="K37" s="17">
        <v>5</v>
      </c>
      <c r="L37" s="17">
        <v>30</v>
      </c>
      <c r="M37" s="17">
        <f>10+(5*Hosting!Q38)</f>
        <v>15</v>
      </c>
      <c r="N37" s="17">
        <f>Hosting!P38*'Hosting Pricing'!$B$6</f>
        <v>3</v>
      </c>
      <c r="O37" s="36">
        <f>IF(Hosting!N38="Si",'DevOps Pricing'!$B$2,0)</f>
        <v>50</v>
      </c>
      <c r="P37" s="36">
        <f>IF(Hosting!O38="Si",5,0)</f>
        <v>5</v>
      </c>
      <c r="Q37" s="5">
        <f>IF(Hosting!I38="Si",25,0)</f>
        <v>25</v>
      </c>
      <c r="R37" s="5">
        <f>IF(Hosting!S38="Si",15,0)</f>
        <v>0</v>
      </c>
      <c r="S37" s="5">
        <f>Hosting!R38*15</f>
        <v>0</v>
      </c>
      <c r="T37" s="5">
        <v>0</v>
      </c>
    </row>
    <row r="38" spans="1:20" x14ac:dyDescent="0.2">
      <c r="A38" s="47">
        <f>Hosting!A39</f>
        <v>0</v>
      </c>
      <c r="B38" s="35">
        <f>IF(Hosting!F39="Si",50,0)</f>
        <v>50</v>
      </c>
      <c r="C38" s="35">
        <f>IF(Hosting!H39="Si",50,0)</f>
        <v>50</v>
      </c>
      <c r="D38" s="32">
        <f>IF(Hosting!G39="Si",50,0)</f>
        <v>50</v>
      </c>
      <c r="E38" s="35">
        <f>IF(Hosting!J39="Si",50,0)</f>
        <v>50</v>
      </c>
      <c r="F38" s="35">
        <f>IF(Hosting!K39="Si",50,0)</f>
        <v>50</v>
      </c>
      <c r="G38" s="35">
        <f>Hosting!L39*20</f>
        <v>0</v>
      </c>
      <c r="H38" s="35">
        <f>Hosting!M39*2.5</f>
        <v>0</v>
      </c>
      <c r="I38" s="17">
        <f>IF(Hosting!C39="Si",15,0)</f>
        <v>15</v>
      </c>
      <c r="J38" s="17">
        <f>IF(Hosting!Q39&lt;=1,80,290)</f>
        <v>80</v>
      </c>
      <c r="K38" s="17">
        <v>5</v>
      </c>
      <c r="L38" s="17">
        <v>30</v>
      </c>
      <c r="M38" s="17">
        <f>10+(5*Hosting!Q39)</f>
        <v>15</v>
      </c>
      <c r="N38" s="17">
        <f>Hosting!P39*'Hosting Pricing'!$B$6</f>
        <v>3</v>
      </c>
      <c r="O38" s="36">
        <f>IF(Hosting!N39="Si",'DevOps Pricing'!$B$2,0)</f>
        <v>50</v>
      </c>
      <c r="P38" s="36">
        <f>IF(Hosting!O39="Si",5,0)</f>
        <v>5</v>
      </c>
      <c r="Q38" s="5">
        <f>IF(Hosting!I39="Si",25,0)</f>
        <v>25</v>
      </c>
      <c r="R38" s="5">
        <f>IF(Hosting!S39="Si",15,0)</f>
        <v>0</v>
      </c>
      <c r="S38" s="5">
        <f>Hosting!R39*15</f>
        <v>0</v>
      </c>
      <c r="T38" s="5">
        <v>0</v>
      </c>
    </row>
    <row r="39" spans="1:20" x14ac:dyDescent="0.2">
      <c r="A39" s="47">
        <f>Hosting!A40</f>
        <v>0</v>
      </c>
      <c r="B39" s="35">
        <f>IF(Hosting!F40="Si",50,0)</f>
        <v>50</v>
      </c>
      <c r="C39" s="35">
        <f>IF(Hosting!H40="Si",50,0)</f>
        <v>50</v>
      </c>
      <c r="D39" s="32">
        <f>IF(Hosting!G40="Si",50,0)</f>
        <v>50</v>
      </c>
      <c r="E39" s="35">
        <f>IF(Hosting!J40="Si",50,0)</f>
        <v>50</v>
      </c>
      <c r="F39" s="35">
        <f>IF(Hosting!K40="Si",50,0)</f>
        <v>50</v>
      </c>
      <c r="G39" s="35">
        <f>Hosting!L40*20</f>
        <v>0</v>
      </c>
      <c r="H39" s="35">
        <f>Hosting!M40*2.5</f>
        <v>0</v>
      </c>
      <c r="I39" s="17">
        <f>IF(Hosting!C40="Si",15,0)</f>
        <v>15</v>
      </c>
      <c r="J39" s="17">
        <f>IF(Hosting!Q40&lt;=1,80,290)</f>
        <v>80</v>
      </c>
      <c r="K39" s="17">
        <v>5</v>
      </c>
      <c r="L39" s="17">
        <v>30</v>
      </c>
      <c r="M39" s="17">
        <f>10+(5*Hosting!Q40)</f>
        <v>15</v>
      </c>
      <c r="N39" s="17">
        <f>Hosting!P40*'Hosting Pricing'!$B$6</f>
        <v>3</v>
      </c>
      <c r="O39" s="36">
        <f>IF(Hosting!N40="Si",'DevOps Pricing'!$B$2,0)</f>
        <v>50</v>
      </c>
      <c r="P39" s="36">
        <f>IF(Hosting!O40="Si",5,0)</f>
        <v>5</v>
      </c>
      <c r="Q39" s="5">
        <f>IF(Hosting!I40="Si",25,0)</f>
        <v>25</v>
      </c>
      <c r="R39" s="5">
        <f>IF(Hosting!S40="Si",15,0)</f>
        <v>0</v>
      </c>
      <c r="S39" s="5">
        <f>Hosting!R40*15</f>
        <v>0</v>
      </c>
      <c r="T39" s="5">
        <v>0</v>
      </c>
    </row>
    <row r="40" spans="1:20" x14ac:dyDescent="0.2">
      <c r="A40" s="47">
        <f>Hosting!A41</f>
        <v>0</v>
      </c>
      <c r="B40" s="35">
        <f>IF(Hosting!F41="Si",50,0)</f>
        <v>50</v>
      </c>
      <c r="C40" s="35">
        <f>IF(Hosting!H41="Si",50,0)</f>
        <v>50</v>
      </c>
      <c r="D40" s="32">
        <f>IF(Hosting!G41="Si",50,0)</f>
        <v>50</v>
      </c>
      <c r="E40" s="35">
        <f>IF(Hosting!J41="Si",50,0)</f>
        <v>50</v>
      </c>
      <c r="F40" s="35">
        <f>IF(Hosting!K41="Si",50,0)</f>
        <v>50</v>
      </c>
      <c r="G40" s="35">
        <f>Hosting!L41*20</f>
        <v>0</v>
      </c>
      <c r="H40" s="35">
        <f>Hosting!M41*2.5</f>
        <v>0</v>
      </c>
      <c r="I40" s="17">
        <f>IF(Hosting!C41="Si",15,0)</f>
        <v>15</v>
      </c>
      <c r="J40" s="17">
        <f>IF(Hosting!Q41&lt;=1,80,290)</f>
        <v>80</v>
      </c>
      <c r="K40" s="17">
        <v>5</v>
      </c>
      <c r="L40" s="17">
        <v>30</v>
      </c>
      <c r="M40" s="17">
        <f>10+(5*Hosting!Q41)</f>
        <v>15</v>
      </c>
      <c r="N40" s="17">
        <f>Hosting!P41*'Hosting Pricing'!$B$6</f>
        <v>3</v>
      </c>
      <c r="O40" s="36">
        <f>IF(Hosting!N41="Si",'DevOps Pricing'!$B$2,0)</f>
        <v>50</v>
      </c>
      <c r="P40" s="36">
        <f>IF(Hosting!O41="Si",5,0)</f>
        <v>5</v>
      </c>
      <c r="Q40" s="5">
        <f>IF(Hosting!I41="Si",25,0)</f>
        <v>25</v>
      </c>
      <c r="R40" s="5">
        <f>IF(Hosting!S41="Si",15,0)</f>
        <v>0</v>
      </c>
      <c r="S40" s="5">
        <f>Hosting!R41*15</f>
        <v>0</v>
      </c>
      <c r="T40" s="5">
        <v>0</v>
      </c>
    </row>
    <row r="41" spans="1:20" x14ac:dyDescent="0.2">
      <c r="A41" s="47">
        <f>Hosting!A42</f>
        <v>0</v>
      </c>
      <c r="B41" s="35">
        <f>IF(Hosting!F42="Si",50,0)</f>
        <v>50</v>
      </c>
      <c r="C41" s="35">
        <f>IF(Hosting!H42="Si",50,0)</f>
        <v>50</v>
      </c>
      <c r="D41" s="32">
        <f>IF(Hosting!G42="Si",50,0)</f>
        <v>50</v>
      </c>
      <c r="E41" s="35">
        <f>IF(Hosting!J42="Si",50,0)</f>
        <v>50</v>
      </c>
      <c r="F41" s="35">
        <f>IF(Hosting!K42="Si",50,0)</f>
        <v>50</v>
      </c>
      <c r="G41" s="35">
        <f>Hosting!L42*20</f>
        <v>0</v>
      </c>
      <c r="H41" s="35">
        <f>Hosting!M42*2.5</f>
        <v>0</v>
      </c>
      <c r="I41" s="17">
        <f>IF(Hosting!C42="Si",15,0)</f>
        <v>15</v>
      </c>
      <c r="J41" s="17">
        <f>IF(Hosting!Q42&lt;=1,80,290)</f>
        <v>80</v>
      </c>
      <c r="K41" s="17">
        <v>5</v>
      </c>
      <c r="L41" s="17">
        <v>30</v>
      </c>
      <c r="M41" s="17">
        <f>10+(5*Hosting!Q42)</f>
        <v>15</v>
      </c>
      <c r="N41" s="17">
        <f>Hosting!P42*'Hosting Pricing'!$B$6</f>
        <v>3</v>
      </c>
      <c r="O41" s="36">
        <f>IF(Hosting!N42="Si",'DevOps Pricing'!$B$2,0)</f>
        <v>50</v>
      </c>
      <c r="P41" s="36">
        <f>IF(Hosting!O42="Si",5,0)</f>
        <v>5</v>
      </c>
      <c r="Q41" s="5">
        <f>IF(Hosting!I42="Si",25,0)</f>
        <v>25</v>
      </c>
      <c r="R41" s="5">
        <f>IF(Hosting!S42="Si",15,0)</f>
        <v>0</v>
      </c>
      <c r="S41" s="5">
        <f>Hosting!R42*15</f>
        <v>0</v>
      </c>
      <c r="T41" s="5">
        <v>0</v>
      </c>
    </row>
    <row r="42" spans="1:20" x14ac:dyDescent="0.2">
      <c r="A42" s="47">
        <f>Hosting!A43</f>
        <v>0</v>
      </c>
      <c r="B42" s="35">
        <f>IF(Hosting!F43="Si",50,0)</f>
        <v>50</v>
      </c>
      <c r="C42" s="35">
        <f>IF(Hosting!H43="Si",50,0)</f>
        <v>50</v>
      </c>
      <c r="D42" s="32">
        <f>IF(Hosting!G43="Si",50,0)</f>
        <v>50</v>
      </c>
      <c r="E42" s="35">
        <f>IF(Hosting!J43="Si",50,0)</f>
        <v>50</v>
      </c>
      <c r="F42" s="35">
        <f>IF(Hosting!K43="Si",50,0)</f>
        <v>50</v>
      </c>
      <c r="G42" s="35">
        <f>Hosting!L43*20</f>
        <v>0</v>
      </c>
      <c r="H42" s="35">
        <f>Hosting!M43*2.5</f>
        <v>0</v>
      </c>
      <c r="I42" s="17">
        <f>IF(Hosting!C43="Si",15,0)</f>
        <v>15</v>
      </c>
      <c r="J42" s="17">
        <f>IF(Hosting!Q43&lt;=1,80,290)</f>
        <v>80</v>
      </c>
      <c r="K42" s="17">
        <v>5</v>
      </c>
      <c r="L42" s="17">
        <v>30</v>
      </c>
      <c r="M42" s="17">
        <f>10+(5*Hosting!Q43)</f>
        <v>15</v>
      </c>
      <c r="N42" s="17">
        <f>Hosting!P43*'Hosting Pricing'!$B$6</f>
        <v>3</v>
      </c>
      <c r="O42" s="36">
        <f>IF(Hosting!N43="Si",'DevOps Pricing'!$B$2,0)</f>
        <v>50</v>
      </c>
      <c r="P42" s="36">
        <f>IF(Hosting!O43="Si",5,0)</f>
        <v>5</v>
      </c>
      <c r="Q42" s="5">
        <f>IF(Hosting!I43="Si",25,0)</f>
        <v>25</v>
      </c>
      <c r="R42" s="5">
        <f>IF(Hosting!S43="Si",15,0)</f>
        <v>0</v>
      </c>
      <c r="S42" s="5">
        <f>Hosting!R43*15</f>
        <v>0</v>
      </c>
      <c r="T42" s="5">
        <v>0</v>
      </c>
    </row>
    <row r="43" spans="1:20" x14ac:dyDescent="0.2">
      <c r="A43" s="47">
        <f>Hosting!A44</f>
        <v>0</v>
      </c>
      <c r="B43" s="35">
        <f>IF(Hosting!F44="Si",50,0)</f>
        <v>50</v>
      </c>
      <c r="C43" s="35">
        <f>IF(Hosting!H44="Si",50,0)</f>
        <v>50</v>
      </c>
      <c r="D43" s="32">
        <f>IF(Hosting!G44="Si",50,0)</f>
        <v>50</v>
      </c>
      <c r="E43" s="35">
        <f>IF(Hosting!J44="Si",50,0)</f>
        <v>50</v>
      </c>
      <c r="F43" s="35">
        <f>IF(Hosting!K44="Si",50,0)</f>
        <v>50</v>
      </c>
      <c r="G43" s="35">
        <f>Hosting!L44*20</f>
        <v>0</v>
      </c>
      <c r="H43" s="35">
        <f>Hosting!M44*2.5</f>
        <v>0</v>
      </c>
      <c r="I43" s="17">
        <f>IF(Hosting!C44="Si",15,0)</f>
        <v>15</v>
      </c>
      <c r="J43" s="17">
        <f>IF(Hosting!Q44&lt;=1,80,290)</f>
        <v>80</v>
      </c>
      <c r="K43" s="17">
        <v>5</v>
      </c>
      <c r="L43" s="17">
        <v>30</v>
      </c>
      <c r="M43" s="17">
        <f>10+(5*Hosting!Q44)</f>
        <v>15</v>
      </c>
      <c r="N43" s="17">
        <f>Hosting!P44*'Hosting Pricing'!$B$6</f>
        <v>3</v>
      </c>
      <c r="O43" s="36">
        <f>IF(Hosting!N44="Si",'DevOps Pricing'!$B$2,0)</f>
        <v>50</v>
      </c>
      <c r="P43" s="36">
        <f>IF(Hosting!O44="Si",5,0)</f>
        <v>5</v>
      </c>
      <c r="Q43" s="5">
        <f>IF(Hosting!I44="Si",25,0)</f>
        <v>25</v>
      </c>
      <c r="R43" s="5">
        <f>IF(Hosting!S44="Si",15,0)</f>
        <v>0</v>
      </c>
      <c r="S43" s="5">
        <f>Hosting!R44*15</f>
        <v>0</v>
      </c>
      <c r="T43" s="5">
        <v>0</v>
      </c>
    </row>
    <row r="44" spans="1:20" x14ac:dyDescent="0.2">
      <c r="A44" s="47">
        <f>Hosting!A45</f>
        <v>0</v>
      </c>
      <c r="B44" s="35">
        <f>IF(Hosting!F45="Si",50,0)</f>
        <v>50</v>
      </c>
      <c r="C44" s="35">
        <f>IF(Hosting!H45="Si",50,0)</f>
        <v>50</v>
      </c>
      <c r="D44" s="32">
        <f>IF(Hosting!G45="Si",50,0)</f>
        <v>50</v>
      </c>
      <c r="E44" s="35">
        <f>IF(Hosting!J45="Si",50,0)</f>
        <v>50</v>
      </c>
      <c r="F44" s="35">
        <f>IF(Hosting!K45="Si",50,0)</f>
        <v>50</v>
      </c>
      <c r="G44" s="35">
        <f>Hosting!L45*20</f>
        <v>0</v>
      </c>
      <c r="H44" s="35">
        <f>Hosting!M45*2.5</f>
        <v>0</v>
      </c>
      <c r="I44" s="17">
        <f>IF(Hosting!C45="Si",15,0)</f>
        <v>15</v>
      </c>
      <c r="J44" s="17">
        <f>IF(Hosting!Q45&lt;=1,80,290)</f>
        <v>80</v>
      </c>
      <c r="K44" s="17">
        <v>5</v>
      </c>
      <c r="L44" s="17">
        <v>30</v>
      </c>
      <c r="M44" s="17">
        <f>10+(5*Hosting!Q45)</f>
        <v>15</v>
      </c>
      <c r="N44" s="17">
        <f>Hosting!P45*'Hosting Pricing'!$B$6</f>
        <v>3</v>
      </c>
      <c r="O44" s="36">
        <f>IF(Hosting!N45="Si",'DevOps Pricing'!$B$2,0)</f>
        <v>50</v>
      </c>
      <c r="P44" s="36">
        <f>IF(Hosting!O45="Si",5,0)</f>
        <v>5</v>
      </c>
      <c r="Q44" s="5">
        <f>IF(Hosting!I45="Si",25,0)</f>
        <v>25</v>
      </c>
      <c r="R44" s="5">
        <f>IF(Hosting!S45="Si",15,0)</f>
        <v>0</v>
      </c>
      <c r="S44" s="5">
        <f>Hosting!R45*15</f>
        <v>0</v>
      </c>
      <c r="T44" s="5">
        <v>0</v>
      </c>
    </row>
    <row r="45" spans="1:20" x14ac:dyDescent="0.2">
      <c r="A45" s="47">
        <f>Hosting!A46</f>
        <v>0</v>
      </c>
      <c r="B45" s="35">
        <f>IF(Hosting!F46="Si",50,0)</f>
        <v>50</v>
      </c>
      <c r="C45" s="35">
        <f>IF(Hosting!H46="Si",50,0)</f>
        <v>50</v>
      </c>
      <c r="D45" s="32">
        <f>IF(Hosting!G46="Si",50,0)</f>
        <v>50</v>
      </c>
      <c r="E45" s="35">
        <f>IF(Hosting!J46="Si",50,0)</f>
        <v>50</v>
      </c>
      <c r="F45" s="35">
        <f>IF(Hosting!K46="Si",50,0)</f>
        <v>50</v>
      </c>
      <c r="G45" s="35">
        <f>Hosting!L46*20</f>
        <v>0</v>
      </c>
      <c r="H45" s="35">
        <f>Hosting!M46*2.5</f>
        <v>0</v>
      </c>
      <c r="I45" s="17">
        <f>IF(Hosting!C46="Si",15,0)</f>
        <v>15</v>
      </c>
      <c r="J45" s="17">
        <f>IF(Hosting!Q46&lt;=1,80,290)</f>
        <v>80</v>
      </c>
      <c r="K45" s="17">
        <v>5</v>
      </c>
      <c r="L45" s="17">
        <v>30</v>
      </c>
      <c r="M45" s="17">
        <f>10+(5*Hosting!Q46)</f>
        <v>15</v>
      </c>
      <c r="N45" s="17">
        <f>Hosting!P46*'Hosting Pricing'!$B$6</f>
        <v>3</v>
      </c>
      <c r="O45" s="36">
        <f>IF(Hosting!N46="Si",'DevOps Pricing'!$B$2,0)</f>
        <v>50</v>
      </c>
      <c r="P45" s="36">
        <f>IF(Hosting!O46="Si",5,0)</f>
        <v>5</v>
      </c>
      <c r="Q45" s="5">
        <f>IF(Hosting!I46="Si",25,0)</f>
        <v>25</v>
      </c>
      <c r="R45" s="5">
        <f>IF(Hosting!S46="Si",15,0)</f>
        <v>0</v>
      </c>
      <c r="S45" s="5">
        <f>Hosting!R46*15</f>
        <v>0</v>
      </c>
      <c r="T45" s="5">
        <v>0</v>
      </c>
    </row>
    <row r="46" spans="1:20" x14ac:dyDescent="0.2">
      <c r="A46" s="47">
        <f>Hosting!A47</f>
        <v>0</v>
      </c>
      <c r="B46" s="35">
        <f>IF(Hosting!F47="Si",50,0)</f>
        <v>50</v>
      </c>
      <c r="C46" s="35">
        <f>IF(Hosting!H47="Si",50,0)</f>
        <v>50</v>
      </c>
      <c r="D46" s="32">
        <f>IF(Hosting!G47="Si",50,0)</f>
        <v>50</v>
      </c>
      <c r="E46" s="35">
        <f>IF(Hosting!J47="Si",50,0)</f>
        <v>50</v>
      </c>
      <c r="F46" s="35">
        <f>IF(Hosting!K47="Si",50,0)</f>
        <v>50</v>
      </c>
      <c r="G46" s="35">
        <f>Hosting!L47*20</f>
        <v>0</v>
      </c>
      <c r="H46" s="35">
        <f>Hosting!M47*2.5</f>
        <v>0</v>
      </c>
      <c r="I46" s="17">
        <f>IF(Hosting!C47="Si",15,0)</f>
        <v>15</v>
      </c>
      <c r="J46" s="17">
        <f>IF(Hosting!Q47&lt;=1,80,290)</f>
        <v>80</v>
      </c>
      <c r="K46" s="17">
        <v>5</v>
      </c>
      <c r="L46" s="17">
        <v>30</v>
      </c>
      <c r="M46" s="17">
        <f>10+(5*Hosting!Q47)</f>
        <v>15</v>
      </c>
      <c r="N46" s="17">
        <f>Hosting!P47*'Hosting Pricing'!$B$6</f>
        <v>3</v>
      </c>
      <c r="O46" s="36">
        <f>IF(Hosting!N47="Si",'DevOps Pricing'!$B$2,0)</f>
        <v>50</v>
      </c>
      <c r="P46" s="36">
        <f>IF(Hosting!O47="Si",5,0)</f>
        <v>5</v>
      </c>
      <c r="Q46" s="5">
        <f>IF(Hosting!I47="Si",25,0)</f>
        <v>25</v>
      </c>
      <c r="R46" s="5">
        <f>IF(Hosting!S47="Si",15,0)</f>
        <v>0</v>
      </c>
      <c r="S46" s="5">
        <f>Hosting!R47*15</f>
        <v>0</v>
      </c>
      <c r="T46" s="5">
        <v>0</v>
      </c>
    </row>
    <row r="47" spans="1:20" x14ac:dyDescent="0.2">
      <c r="A47" s="47">
        <f>Hosting!A48</f>
        <v>0</v>
      </c>
      <c r="B47" s="35">
        <f>IF(Hosting!F48="Si",50,0)</f>
        <v>50</v>
      </c>
      <c r="C47" s="35">
        <f>IF(Hosting!H48="Si",50,0)</f>
        <v>50</v>
      </c>
      <c r="D47" s="32">
        <f>IF(Hosting!G48="Si",50,0)</f>
        <v>50</v>
      </c>
      <c r="E47" s="35">
        <f>IF(Hosting!J48="Si",50,0)</f>
        <v>50</v>
      </c>
      <c r="F47" s="35">
        <f>IF(Hosting!K48="Si",50,0)</f>
        <v>50</v>
      </c>
      <c r="G47" s="35">
        <f>Hosting!L48*20</f>
        <v>0</v>
      </c>
      <c r="H47" s="35">
        <f>Hosting!M48*2.5</f>
        <v>0</v>
      </c>
      <c r="I47" s="17">
        <f>IF(Hosting!C48="Si",15,0)</f>
        <v>15</v>
      </c>
      <c r="J47" s="17">
        <f>IF(Hosting!Q48&lt;=1,80,290)</f>
        <v>80</v>
      </c>
      <c r="K47" s="17">
        <v>5</v>
      </c>
      <c r="L47" s="17">
        <v>30</v>
      </c>
      <c r="M47" s="17">
        <f>10+(5*Hosting!Q48)</f>
        <v>15</v>
      </c>
      <c r="N47" s="17">
        <f>Hosting!P48*'Hosting Pricing'!$B$6</f>
        <v>3</v>
      </c>
      <c r="O47" s="36">
        <f>IF(Hosting!N48="Si",'DevOps Pricing'!$B$2,0)</f>
        <v>50</v>
      </c>
      <c r="P47" s="36">
        <f>IF(Hosting!O48="Si",5,0)</f>
        <v>5</v>
      </c>
      <c r="Q47" s="5">
        <f>IF(Hosting!I48="Si",25,0)</f>
        <v>25</v>
      </c>
      <c r="R47" s="5">
        <f>IF(Hosting!S48="Si",15,0)</f>
        <v>0</v>
      </c>
      <c r="S47" s="5">
        <f>Hosting!R48*15</f>
        <v>0</v>
      </c>
      <c r="T47" s="5">
        <v>0</v>
      </c>
    </row>
    <row r="48" spans="1:20" x14ac:dyDescent="0.2">
      <c r="A48" s="47">
        <f>Hosting!A49</f>
        <v>0</v>
      </c>
      <c r="B48" s="35">
        <f>IF(Hosting!F49="Si",50,0)</f>
        <v>50</v>
      </c>
      <c r="C48" s="35">
        <f>IF(Hosting!H49="Si",50,0)</f>
        <v>50</v>
      </c>
      <c r="D48" s="32">
        <f>IF(Hosting!G49="Si",50,0)</f>
        <v>50</v>
      </c>
      <c r="E48" s="35">
        <f>IF(Hosting!J49="Si",50,0)</f>
        <v>50</v>
      </c>
      <c r="F48" s="35">
        <f>IF(Hosting!K49="Si",50,0)</f>
        <v>50</v>
      </c>
      <c r="G48" s="35">
        <f>Hosting!L49*20</f>
        <v>0</v>
      </c>
      <c r="H48" s="35">
        <f>Hosting!M49*2.5</f>
        <v>0</v>
      </c>
      <c r="I48" s="17">
        <f>IF(Hosting!C49="Si",15,0)</f>
        <v>15</v>
      </c>
      <c r="J48" s="17">
        <f>IF(Hosting!Q49&lt;=1,80,290)</f>
        <v>80</v>
      </c>
      <c r="K48" s="17">
        <v>5</v>
      </c>
      <c r="L48" s="17">
        <v>30</v>
      </c>
      <c r="M48" s="17">
        <f>10+(5*Hosting!Q49)</f>
        <v>15</v>
      </c>
      <c r="N48" s="17">
        <f>Hosting!P49*'Hosting Pricing'!$B$6</f>
        <v>3</v>
      </c>
      <c r="O48" s="36">
        <f>IF(Hosting!N49="Si",'DevOps Pricing'!$B$2,0)</f>
        <v>50</v>
      </c>
      <c r="P48" s="36">
        <f>IF(Hosting!O49="Si",5,0)</f>
        <v>5</v>
      </c>
      <c r="Q48" s="5">
        <f>IF(Hosting!I49="Si",25,0)</f>
        <v>25</v>
      </c>
      <c r="R48" s="5">
        <f>IF(Hosting!S49="Si",15,0)</f>
        <v>0</v>
      </c>
      <c r="S48" s="5">
        <f>Hosting!R49*15</f>
        <v>0</v>
      </c>
      <c r="T48" s="5">
        <v>0</v>
      </c>
    </row>
    <row r="49" spans="1:20" x14ac:dyDescent="0.2">
      <c r="A49" s="47">
        <f>Hosting!A50</f>
        <v>0</v>
      </c>
      <c r="B49" s="35">
        <f>IF(Hosting!F50="Si",50,0)</f>
        <v>50</v>
      </c>
      <c r="C49" s="35">
        <f>IF(Hosting!H50="Si",50,0)</f>
        <v>50</v>
      </c>
      <c r="D49" s="32">
        <f>IF(Hosting!G50="Si",50,0)</f>
        <v>50</v>
      </c>
      <c r="E49" s="35">
        <f>IF(Hosting!J50="Si",50,0)</f>
        <v>50</v>
      </c>
      <c r="F49" s="35">
        <f>IF(Hosting!K50="Si",50,0)</f>
        <v>50</v>
      </c>
      <c r="G49" s="35">
        <f>Hosting!L50*20</f>
        <v>0</v>
      </c>
      <c r="H49" s="35">
        <f>Hosting!M50*2.5</f>
        <v>0</v>
      </c>
      <c r="I49" s="17">
        <f>IF(Hosting!C50="Si",15,0)</f>
        <v>15</v>
      </c>
      <c r="J49" s="17">
        <f>IF(Hosting!Q50&lt;=1,80,290)</f>
        <v>80</v>
      </c>
      <c r="K49" s="17">
        <v>5</v>
      </c>
      <c r="L49" s="17">
        <v>30</v>
      </c>
      <c r="M49" s="17">
        <f>10+(5*Hosting!Q50)</f>
        <v>15</v>
      </c>
      <c r="N49" s="17">
        <f>Hosting!P50*'Hosting Pricing'!$B$6</f>
        <v>3</v>
      </c>
      <c r="O49" s="36">
        <f>IF(Hosting!N50="Si",'DevOps Pricing'!$B$2,0)</f>
        <v>50</v>
      </c>
      <c r="P49" s="36">
        <f>IF(Hosting!O50="Si",5,0)</f>
        <v>5</v>
      </c>
      <c r="Q49" s="5">
        <f>IF(Hosting!I50="Si",25,0)</f>
        <v>25</v>
      </c>
      <c r="R49" s="5">
        <f>IF(Hosting!S50="Si",15,0)</f>
        <v>0</v>
      </c>
      <c r="S49" s="5">
        <f>Hosting!R50*15</f>
        <v>0</v>
      </c>
      <c r="T49" s="5">
        <v>0</v>
      </c>
    </row>
    <row r="50" spans="1:20" x14ac:dyDescent="0.2">
      <c r="A50" s="47">
        <f>Hosting!A51</f>
        <v>0</v>
      </c>
      <c r="B50" s="35">
        <f>IF(Hosting!F51="Si",50,0)</f>
        <v>50</v>
      </c>
      <c r="C50" s="35">
        <f>IF(Hosting!H51="Si",50,0)</f>
        <v>50</v>
      </c>
      <c r="D50" s="32">
        <f>IF(Hosting!G51="Si",50,0)</f>
        <v>50</v>
      </c>
      <c r="E50" s="35">
        <f>IF(Hosting!J51="Si",50,0)</f>
        <v>50</v>
      </c>
      <c r="F50" s="35">
        <f>IF(Hosting!K51="Si",50,0)</f>
        <v>50</v>
      </c>
      <c r="G50" s="35">
        <f>Hosting!L51*20</f>
        <v>0</v>
      </c>
      <c r="H50" s="35">
        <f>Hosting!M51*2.5</f>
        <v>0</v>
      </c>
      <c r="I50" s="17">
        <f>IF(Hosting!C51="Si",15,0)</f>
        <v>15</v>
      </c>
      <c r="J50" s="17">
        <f>IF(Hosting!Q51&lt;=1,80,290)</f>
        <v>80</v>
      </c>
      <c r="K50" s="17">
        <v>5</v>
      </c>
      <c r="L50" s="17">
        <v>30</v>
      </c>
      <c r="M50" s="17">
        <f>10+(5*Hosting!Q51)</f>
        <v>15</v>
      </c>
      <c r="N50" s="17">
        <f>Hosting!P51*'Hosting Pricing'!$B$6</f>
        <v>3</v>
      </c>
      <c r="O50" s="36">
        <f>IF(Hosting!N51="Si",'DevOps Pricing'!$B$2,0)</f>
        <v>50</v>
      </c>
      <c r="P50" s="36">
        <f>IF(Hosting!O51="Si",5,0)</f>
        <v>5</v>
      </c>
      <c r="Q50" s="5">
        <f>IF(Hosting!I51="Si",25,0)</f>
        <v>25</v>
      </c>
      <c r="R50" s="5">
        <f>IF(Hosting!S51="Si",15,0)</f>
        <v>0</v>
      </c>
      <c r="S50" s="5">
        <f>Hosting!R51*15</f>
        <v>0</v>
      </c>
      <c r="T50" s="5">
        <v>0</v>
      </c>
    </row>
    <row r="51" spans="1:20" x14ac:dyDescent="0.2">
      <c r="A51" s="47">
        <f>Hosting!A52</f>
        <v>0</v>
      </c>
      <c r="B51" s="35">
        <f>IF(Hosting!F52="Si",50,0)</f>
        <v>50</v>
      </c>
      <c r="C51" s="35">
        <f>IF(Hosting!H52="Si",50,0)</f>
        <v>50</v>
      </c>
      <c r="D51" s="32">
        <f>IF(Hosting!G52="Si",50,0)</f>
        <v>50</v>
      </c>
      <c r="E51" s="35">
        <f>IF(Hosting!J52="Si",50,0)</f>
        <v>50</v>
      </c>
      <c r="F51" s="35">
        <f>IF(Hosting!K52="Si",50,0)</f>
        <v>50</v>
      </c>
      <c r="G51" s="35">
        <f>Hosting!L52*20</f>
        <v>0</v>
      </c>
      <c r="H51" s="35">
        <f>Hosting!M52*2.5</f>
        <v>0</v>
      </c>
      <c r="I51" s="17">
        <f>IF(Hosting!C52="Si",15,0)</f>
        <v>15</v>
      </c>
      <c r="J51" s="17">
        <f>IF(Hosting!Q52&lt;=1,80,290)</f>
        <v>80</v>
      </c>
      <c r="K51" s="17">
        <v>5</v>
      </c>
      <c r="L51" s="17">
        <v>30</v>
      </c>
      <c r="M51" s="17">
        <f>10+(5*Hosting!Q52)</f>
        <v>15</v>
      </c>
      <c r="N51" s="17">
        <f>Hosting!P52*'Hosting Pricing'!$B$6</f>
        <v>3</v>
      </c>
      <c r="O51" s="36">
        <f>IF(Hosting!N52="Si",'DevOps Pricing'!$B$2,0)</f>
        <v>50</v>
      </c>
      <c r="P51" s="36">
        <f>IF(Hosting!O52="Si",5,0)</f>
        <v>5</v>
      </c>
      <c r="Q51" s="5">
        <f>IF(Hosting!I52="Si",25,0)</f>
        <v>25</v>
      </c>
      <c r="R51" s="5">
        <f>IF(Hosting!S52="Si",15,0)</f>
        <v>0</v>
      </c>
      <c r="S51" s="5">
        <f>Hosting!R52*15</f>
        <v>0</v>
      </c>
      <c r="T51" s="5">
        <v>0</v>
      </c>
    </row>
    <row r="52" spans="1:20" x14ac:dyDescent="0.2">
      <c r="A52" s="47">
        <f>Hosting!A53</f>
        <v>0</v>
      </c>
      <c r="B52" s="35">
        <f>IF(Hosting!F53="Si",50,0)</f>
        <v>50</v>
      </c>
      <c r="C52" s="35">
        <f>IF(Hosting!H53="Si",50,0)</f>
        <v>50</v>
      </c>
      <c r="D52" s="32">
        <f>IF(Hosting!G53="Si",50,0)</f>
        <v>50</v>
      </c>
      <c r="E52" s="35">
        <f>IF(Hosting!J53="Si",50,0)</f>
        <v>50</v>
      </c>
      <c r="F52" s="35">
        <f>IF(Hosting!K53="Si",50,0)</f>
        <v>50</v>
      </c>
      <c r="G52" s="35">
        <f>Hosting!L53*20</f>
        <v>0</v>
      </c>
      <c r="H52" s="35">
        <f>Hosting!M53*2.5</f>
        <v>0</v>
      </c>
      <c r="I52" s="17">
        <f>IF(Hosting!C53="Si",15,0)</f>
        <v>15</v>
      </c>
      <c r="J52" s="17">
        <f>IF(Hosting!Q53&lt;=1,80,290)</f>
        <v>80</v>
      </c>
      <c r="K52" s="17">
        <v>5</v>
      </c>
      <c r="L52" s="17">
        <v>30</v>
      </c>
      <c r="M52" s="17">
        <f>10+(5*Hosting!Q53)</f>
        <v>15</v>
      </c>
      <c r="N52" s="17">
        <f>Hosting!P53*'Hosting Pricing'!$B$6</f>
        <v>3</v>
      </c>
      <c r="O52" s="36">
        <f>IF(Hosting!N53="Si",'DevOps Pricing'!$B$2,0)</f>
        <v>50</v>
      </c>
      <c r="P52" s="36">
        <f>IF(Hosting!O53="Si",5,0)</f>
        <v>5</v>
      </c>
      <c r="Q52" s="5">
        <f>IF(Hosting!I53="Si",25,0)</f>
        <v>25</v>
      </c>
      <c r="R52" s="5">
        <f>IF(Hosting!S53="Si",15,0)</f>
        <v>0</v>
      </c>
      <c r="S52" s="5">
        <f>Hosting!R53*15</f>
        <v>0</v>
      </c>
      <c r="T52" s="5">
        <v>0</v>
      </c>
    </row>
    <row r="53" spans="1:20" x14ac:dyDescent="0.2">
      <c r="A53" s="47">
        <f>Hosting!A54</f>
        <v>0</v>
      </c>
      <c r="B53" s="35">
        <f>IF(Hosting!F54="Si",50,0)</f>
        <v>50</v>
      </c>
      <c r="C53" s="35">
        <f>IF(Hosting!H54="Si",50,0)</f>
        <v>50</v>
      </c>
      <c r="D53" s="32">
        <f>IF(Hosting!G54="Si",50,0)</f>
        <v>50</v>
      </c>
      <c r="E53" s="35">
        <f>IF(Hosting!J54="Si",50,0)</f>
        <v>50</v>
      </c>
      <c r="F53" s="35">
        <f>IF(Hosting!K54="Si",50,0)</f>
        <v>50</v>
      </c>
      <c r="G53" s="35">
        <f>Hosting!L54*20</f>
        <v>0</v>
      </c>
      <c r="H53" s="35">
        <f>Hosting!M54*2.5</f>
        <v>0</v>
      </c>
      <c r="I53" s="17">
        <f>IF(Hosting!C54="Si",15,0)</f>
        <v>15</v>
      </c>
      <c r="J53" s="17">
        <f>IF(Hosting!Q54&lt;=1,80,290)</f>
        <v>80</v>
      </c>
      <c r="K53" s="17">
        <v>5</v>
      </c>
      <c r="L53" s="17">
        <v>30</v>
      </c>
      <c r="M53" s="17">
        <f>10+(5*Hosting!Q54)</f>
        <v>15</v>
      </c>
      <c r="N53" s="17">
        <f>Hosting!P54*'Hosting Pricing'!$B$6</f>
        <v>3</v>
      </c>
      <c r="O53" s="36">
        <f>IF(Hosting!N54="Si",'DevOps Pricing'!$B$2,0)</f>
        <v>50</v>
      </c>
      <c r="P53" s="36">
        <f>IF(Hosting!O54="Si",5,0)</f>
        <v>5</v>
      </c>
      <c r="Q53" s="5">
        <f>IF(Hosting!I54="Si",25,0)</f>
        <v>25</v>
      </c>
      <c r="R53" s="5">
        <f>IF(Hosting!S54="Si",15,0)</f>
        <v>0</v>
      </c>
      <c r="S53" s="5">
        <f>Hosting!R54*15</f>
        <v>0</v>
      </c>
      <c r="T53" s="5">
        <v>0</v>
      </c>
    </row>
    <row r="54" spans="1:20" x14ac:dyDescent="0.2">
      <c r="A54" s="47">
        <f>Hosting!A55</f>
        <v>0</v>
      </c>
      <c r="B54" s="35">
        <f>IF(Hosting!F55="Si",50,0)</f>
        <v>50</v>
      </c>
      <c r="C54" s="35">
        <f>IF(Hosting!H55="Si",50,0)</f>
        <v>50</v>
      </c>
      <c r="D54" s="32">
        <f>IF(Hosting!G55="Si",50,0)</f>
        <v>50</v>
      </c>
      <c r="E54" s="35">
        <f>IF(Hosting!J55="Si",50,0)</f>
        <v>50</v>
      </c>
      <c r="F54" s="35">
        <f>IF(Hosting!K55="Si",50,0)</f>
        <v>50</v>
      </c>
      <c r="G54" s="35">
        <f>Hosting!L55*20</f>
        <v>0</v>
      </c>
      <c r="H54" s="35">
        <f>Hosting!M55*2.5</f>
        <v>0</v>
      </c>
      <c r="I54" s="17">
        <f>IF(Hosting!C55="Si",15,0)</f>
        <v>15</v>
      </c>
      <c r="J54" s="17">
        <f>IF(Hosting!Q55&lt;=1,80,290)</f>
        <v>80</v>
      </c>
      <c r="K54" s="17">
        <v>5</v>
      </c>
      <c r="L54" s="17">
        <v>30</v>
      </c>
      <c r="M54" s="17">
        <f>10+(5*Hosting!Q55)</f>
        <v>15</v>
      </c>
      <c r="N54" s="17">
        <f>Hosting!P55*'Hosting Pricing'!$B$6</f>
        <v>3</v>
      </c>
      <c r="O54" s="36">
        <f>IF(Hosting!N55="Si",'DevOps Pricing'!$B$2,0)</f>
        <v>50</v>
      </c>
      <c r="P54" s="36">
        <f>IF(Hosting!O55="Si",5,0)</f>
        <v>5</v>
      </c>
      <c r="Q54" s="5">
        <f>IF(Hosting!I55="Si",25,0)</f>
        <v>25</v>
      </c>
      <c r="R54" s="5">
        <f>IF(Hosting!S55="Si",15,0)</f>
        <v>0</v>
      </c>
      <c r="S54" s="5">
        <f>Hosting!R55*15</f>
        <v>0</v>
      </c>
      <c r="T54" s="5">
        <v>0</v>
      </c>
    </row>
    <row r="55" spans="1:20" x14ac:dyDescent="0.2">
      <c r="A55" s="47">
        <f>Hosting!A56</f>
        <v>0</v>
      </c>
      <c r="B55" s="35">
        <f>IF(Hosting!F56="Si",50,0)</f>
        <v>50</v>
      </c>
      <c r="C55" s="35">
        <f>IF(Hosting!H56="Si",50,0)</f>
        <v>50</v>
      </c>
      <c r="D55" s="32">
        <f>IF(Hosting!G56="Si",50,0)</f>
        <v>50</v>
      </c>
      <c r="E55" s="35">
        <f>IF(Hosting!J56="Si",50,0)</f>
        <v>50</v>
      </c>
      <c r="F55" s="35">
        <f>IF(Hosting!K56="Si",50,0)</f>
        <v>50</v>
      </c>
      <c r="G55" s="35">
        <f>Hosting!L56*20</f>
        <v>0</v>
      </c>
      <c r="H55" s="35">
        <f>Hosting!M56*2.5</f>
        <v>0</v>
      </c>
      <c r="I55" s="17">
        <f>IF(Hosting!C56="Si",15,0)</f>
        <v>15</v>
      </c>
      <c r="J55" s="17">
        <f>IF(Hosting!Q56&lt;=1,80,290)</f>
        <v>80</v>
      </c>
      <c r="K55" s="17">
        <v>5</v>
      </c>
      <c r="L55" s="17">
        <v>30</v>
      </c>
      <c r="M55" s="17">
        <f>10+(5*Hosting!Q56)</f>
        <v>15</v>
      </c>
      <c r="N55" s="17">
        <f>Hosting!P56*'Hosting Pricing'!$B$6</f>
        <v>3</v>
      </c>
      <c r="O55" s="36">
        <f>IF(Hosting!N56="Si",'DevOps Pricing'!$B$2,0)</f>
        <v>50</v>
      </c>
      <c r="P55" s="36">
        <f>IF(Hosting!O56="Si",5,0)</f>
        <v>5</v>
      </c>
      <c r="Q55" s="5">
        <f>IF(Hosting!I56="Si",25,0)</f>
        <v>25</v>
      </c>
      <c r="R55" s="5">
        <f>IF(Hosting!S56="Si",15,0)</f>
        <v>0</v>
      </c>
      <c r="S55" s="5">
        <f>Hosting!R56*15</f>
        <v>0</v>
      </c>
      <c r="T55" s="5">
        <v>0</v>
      </c>
    </row>
    <row r="56" spans="1:20" x14ac:dyDescent="0.2">
      <c r="A56" s="47">
        <f>Hosting!A57</f>
        <v>0</v>
      </c>
      <c r="B56" s="35">
        <f>IF(Hosting!F57="Si",50,0)</f>
        <v>50</v>
      </c>
      <c r="C56" s="35">
        <f>IF(Hosting!H57="Si",50,0)</f>
        <v>50</v>
      </c>
      <c r="D56" s="32">
        <f>IF(Hosting!G57="Si",50,0)</f>
        <v>50</v>
      </c>
      <c r="E56" s="35">
        <f>IF(Hosting!J57="Si",50,0)</f>
        <v>50</v>
      </c>
      <c r="F56" s="35">
        <f>IF(Hosting!K57="Si",50,0)</f>
        <v>50</v>
      </c>
      <c r="G56" s="35">
        <f>Hosting!L57*20</f>
        <v>0</v>
      </c>
      <c r="H56" s="35">
        <f>Hosting!M57*2.5</f>
        <v>0</v>
      </c>
      <c r="I56" s="17">
        <f>IF(Hosting!C57="Si",15,0)</f>
        <v>15</v>
      </c>
      <c r="J56" s="17">
        <f>IF(Hosting!Q57&lt;=1,80,290)</f>
        <v>80</v>
      </c>
      <c r="K56" s="17">
        <v>5</v>
      </c>
      <c r="L56" s="17">
        <v>30</v>
      </c>
      <c r="M56" s="17">
        <f>10+(5*Hosting!Q57)</f>
        <v>15</v>
      </c>
      <c r="N56" s="17">
        <f>Hosting!P57*'Hosting Pricing'!$B$6</f>
        <v>3</v>
      </c>
      <c r="O56" s="36">
        <f>IF(Hosting!N57="Si",'DevOps Pricing'!$B$2,0)</f>
        <v>50</v>
      </c>
      <c r="P56" s="36">
        <f>IF(Hosting!O57="Si",5,0)</f>
        <v>5</v>
      </c>
      <c r="Q56" s="5">
        <f>IF(Hosting!I57="Si",25,0)</f>
        <v>25</v>
      </c>
      <c r="R56" s="5">
        <f>IF(Hosting!S57="Si",15,0)</f>
        <v>0</v>
      </c>
      <c r="S56" s="5">
        <f>Hosting!R57*15</f>
        <v>0</v>
      </c>
      <c r="T56" s="5">
        <v>0</v>
      </c>
    </row>
    <row r="57" spans="1:20" x14ac:dyDescent="0.2">
      <c r="A57" s="47">
        <f>Hosting!A58</f>
        <v>0</v>
      </c>
      <c r="B57" s="35">
        <f>IF(Hosting!F58="Si",50,0)</f>
        <v>50</v>
      </c>
      <c r="C57" s="35">
        <f>IF(Hosting!H58="Si",50,0)</f>
        <v>50</v>
      </c>
      <c r="D57" s="32">
        <f>IF(Hosting!G58="Si",50,0)</f>
        <v>50</v>
      </c>
      <c r="E57" s="35">
        <f>IF(Hosting!J58="Si",50,0)</f>
        <v>50</v>
      </c>
      <c r="F57" s="35">
        <f>IF(Hosting!K58="Si",50,0)</f>
        <v>50</v>
      </c>
      <c r="G57" s="35">
        <f>Hosting!L58*20</f>
        <v>0</v>
      </c>
      <c r="H57" s="35">
        <f>Hosting!M58*2.5</f>
        <v>0</v>
      </c>
      <c r="I57" s="17">
        <f>IF(Hosting!C58="Si",15,0)</f>
        <v>15</v>
      </c>
      <c r="J57" s="17">
        <f>IF(Hosting!Q58&lt;=1,80,290)</f>
        <v>80</v>
      </c>
      <c r="K57" s="17">
        <v>5</v>
      </c>
      <c r="L57" s="17">
        <v>30</v>
      </c>
      <c r="M57" s="17">
        <f>10+(5*Hosting!Q58)</f>
        <v>15</v>
      </c>
      <c r="N57" s="17">
        <f>Hosting!P58*'Hosting Pricing'!$B$6</f>
        <v>3</v>
      </c>
      <c r="O57" s="36">
        <f>IF(Hosting!N58="Si",'DevOps Pricing'!$B$2,0)</f>
        <v>50</v>
      </c>
      <c r="P57" s="36">
        <f>IF(Hosting!O58="Si",5,0)</f>
        <v>5</v>
      </c>
      <c r="Q57" s="5">
        <f>IF(Hosting!I58="Si",25,0)</f>
        <v>25</v>
      </c>
      <c r="R57" s="5">
        <f>IF(Hosting!S58="Si",15,0)</f>
        <v>0</v>
      </c>
      <c r="S57" s="5">
        <f>Hosting!R58*15</f>
        <v>0</v>
      </c>
      <c r="T57" s="5">
        <v>0</v>
      </c>
    </row>
    <row r="58" spans="1:20" x14ac:dyDescent="0.2">
      <c r="A58" s="47">
        <f>Hosting!A59</f>
        <v>0</v>
      </c>
      <c r="B58" s="35">
        <f>IF(Hosting!F59="Si",50,0)</f>
        <v>50</v>
      </c>
      <c r="C58" s="35">
        <f>IF(Hosting!H59="Si",50,0)</f>
        <v>50</v>
      </c>
      <c r="D58" s="32">
        <f>IF(Hosting!G59="Si",50,0)</f>
        <v>50</v>
      </c>
      <c r="E58" s="35">
        <f>IF(Hosting!J59="Si",50,0)</f>
        <v>50</v>
      </c>
      <c r="F58" s="35">
        <f>IF(Hosting!K59="Si",50,0)</f>
        <v>50</v>
      </c>
      <c r="G58" s="35">
        <f>Hosting!L59*20</f>
        <v>0</v>
      </c>
      <c r="H58" s="35">
        <f>Hosting!M59*2.5</f>
        <v>0</v>
      </c>
      <c r="I58" s="17">
        <f>IF(Hosting!C59="Si",15,0)</f>
        <v>15</v>
      </c>
      <c r="J58" s="17">
        <f>IF(Hosting!Q59&lt;=1,80,290)</f>
        <v>80</v>
      </c>
      <c r="K58" s="17">
        <v>5</v>
      </c>
      <c r="L58" s="17">
        <v>30</v>
      </c>
      <c r="M58" s="17">
        <f>10+(5*Hosting!Q59)</f>
        <v>15</v>
      </c>
      <c r="N58" s="17">
        <f>Hosting!P59*'Hosting Pricing'!$B$6</f>
        <v>3</v>
      </c>
      <c r="O58" s="36">
        <f>IF(Hosting!N59="Si",'DevOps Pricing'!$B$2,0)</f>
        <v>50</v>
      </c>
      <c r="P58" s="36">
        <f>IF(Hosting!O59="Si",5,0)</f>
        <v>5</v>
      </c>
      <c r="Q58" s="5">
        <f>IF(Hosting!I59="Si",25,0)</f>
        <v>25</v>
      </c>
      <c r="R58" s="5">
        <f>IF(Hosting!S59="Si",15,0)</f>
        <v>0</v>
      </c>
      <c r="S58" s="5">
        <f>Hosting!R59*15</f>
        <v>0</v>
      </c>
      <c r="T58" s="5">
        <v>0</v>
      </c>
    </row>
    <row r="59" spans="1:20" x14ac:dyDescent="0.2">
      <c r="A59" s="47">
        <f>Hosting!A60</f>
        <v>0</v>
      </c>
      <c r="B59" s="35">
        <f>IF(Hosting!F60="Si",50,0)</f>
        <v>50</v>
      </c>
      <c r="C59" s="35">
        <f>IF(Hosting!H60="Si",50,0)</f>
        <v>50</v>
      </c>
      <c r="D59" s="32">
        <f>IF(Hosting!G60="Si",50,0)</f>
        <v>50</v>
      </c>
      <c r="E59" s="35">
        <f>IF(Hosting!J60="Si",50,0)</f>
        <v>50</v>
      </c>
      <c r="F59" s="35">
        <f>IF(Hosting!K60="Si",50,0)</f>
        <v>50</v>
      </c>
      <c r="G59" s="35">
        <f>Hosting!L60*20</f>
        <v>0</v>
      </c>
      <c r="H59" s="35">
        <f>Hosting!M60*2.5</f>
        <v>0</v>
      </c>
      <c r="I59" s="17">
        <f>IF(Hosting!C60="Si",15,0)</f>
        <v>15</v>
      </c>
      <c r="J59" s="17">
        <f>IF(Hosting!Q60&lt;=1,80,290)</f>
        <v>80</v>
      </c>
      <c r="K59" s="17">
        <v>5</v>
      </c>
      <c r="L59" s="17">
        <v>30</v>
      </c>
      <c r="M59" s="17">
        <f>10+(5*Hosting!Q60)</f>
        <v>15</v>
      </c>
      <c r="N59" s="17">
        <f>Hosting!P60*'Hosting Pricing'!$B$6</f>
        <v>3</v>
      </c>
      <c r="O59" s="36">
        <f>IF(Hosting!N60="Si",'DevOps Pricing'!$B$2,0)</f>
        <v>50</v>
      </c>
      <c r="P59" s="36">
        <f>IF(Hosting!O60="Si",5,0)</f>
        <v>5</v>
      </c>
      <c r="Q59" s="5">
        <f>IF(Hosting!I60="Si",25,0)</f>
        <v>25</v>
      </c>
      <c r="R59" s="5">
        <f>IF(Hosting!S60="Si",15,0)</f>
        <v>0</v>
      </c>
      <c r="S59" s="5">
        <f>Hosting!R60*15</f>
        <v>0</v>
      </c>
      <c r="T59" s="5">
        <v>0</v>
      </c>
    </row>
    <row r="60" spans="1:20" x14ac:dyDescent="0.2">
      <c r="A60" s="47">
        <f>Hosting!A61</f>
        <v>0</v>
      </c>
      <c r="B60" s="35">
        <f>IF(Hosting!F61="Si",50,0)</f>
        <v>50</v>
      </c>
      <c r="C60" s="35">
        <f>IF(Hosting!H61="Si",50,0)</f>
        <v>50</v>
      </c>
      <c r="D60" s="32">
        <f>IF(Hosting!G61="Si",50,0)</f>
        <v>50</v>
      </c>
      <c r="E60" s="35">
        <f>IF(Hosting!J61="Si",50,0)</f>
        <v>50</v>
      </c>
      <c r="F60" s="35">
        <f>IF(Hosting!K61="Si",50,0)</f>
        <v>50</v>
      </c>
      <c r="G60" s="35">
        <f>Hosting!L61*20</f>
        <v>0</v>
      </c>
      <c r="H60" s="35">
        <f>Hosting!M61*2.5</f>
        <v>0</v>
      </c>
      <c r="I60" s="17">
        <f>IF(Hosting!C61="Si",15,0)</f>
        <v>15</v>
      </c>
      <c r="J60" s="17">
        <f>IF(Hosting!Q61&lt;=1,80,290)</f>
        <v>80</v>
      </c>
      <c r="K60" s="17">
        <v>5</v>
      </c>
      <c r="L60" s="17">
        <v>30</v>
      </c>
      <c r="M60" s="17">
        <f>10+(5*Hosting!Q61)</f>
        <v>15</v>
      </c>
      <c r="N60" s="17">
        <f>Hosting!P61*'Hosting Pricing'!$B$6</f>
        <v>3</v>
      </c>
      <c r="O60" s="36">
        <f>IF(Hosting!N61="Si",'DevOps Pricing'!$B$2,0)</f>
        <v>50</v>
      </c>
      <c r="P60" s="36">
        <f>IF(Hosting!O61="Si",5,0)</f>
        <v>5</v>
      </c>
      <c r="Q60" s="5">
        <f>IF(Hosting!I61="Si",25,0)</f>
        <v>25</v>
      </c>
      <c r="R60" s="5">
        <f>IF(Hosting!S61="Si",15,0)</f>
        <v>0</v>
      </c>
      <c r="S60" s="5">
        <f>Hosting!R61*15</f>
        <v>0</v>
      </c>
      <c r="T60" s="5">
        <v>0</v>
      </c>
    </row>
    <row r="61" spans="1:20" x14ac:dyDescent="0.2">
      <c r="A61" s="47">
        <f>Hosting!A62</f>
        <v>0</v>
      </c>
      <c r="B61" s="35">
        <f>IF(Hosting!F62="Si",50,0)</f>
        <v>50</v>
      </c>
      <c r="C61" s="35">
        <f>IF(Hosting!H62="Si",50,0)</f>
        <v>50</v>
      </c>
      <c r="D61" s="32">
        <f>IF(Hosting!G62="Si",50,0)</f>
        <v>50</v>
      </c>
      <c r="E61" s="35">
        <f>IF(Hosting!J62="Si",50,0)</f>
        <v>50</v>
      </c>
      <c r="F61" s="35">
        <f>IF(Hosting!K62="Si",50,0)</f>
        <v>50</v>
      </c>
      <c r="G61" s="35">
        <f>Hosting!L62*20</f>
        <v>0</v>
      </c>
      <c r="H61" s="35">
        <f>Hosting!M62*2.5</f>
        <v>0</v>
      </c>
      <c r="I61" s="17">
        <f>IF(Hosting!C62="Si",15,0)</f>
        <v>15</v>
      </c>
      <c r="J61" s="17">
        <f>IF(Hosting!Q62&lt;=1,80,290)</f>
        <v>80</v>
      </c>
      <c r="K61" s="17">
        <v>5</v>
      </c>
      <c r="L61" s="17">
        <v>30</v>
      </c>
      <c r="M61" s="17">
        <f>10+(5*Hosting!Q62)</f>
        <v>15</v>
      </c>
      <c r="N61" s="17">
        <f>Hosting!P62*'Hosting Pricing'!$B$6</f>
        <v>3</v>
      </c>
      <c r="O61" s="36">
        <f>IF(Hosting!N62="Si",'DevOps Pricing'!$B$2,0)</f>
        <v>50</v>
      </c>
      <c r="P61" s="36">
        <f>IF(Hosting!O62="Si",5,0)</f>
        <v>5</v>
      </c>
      <c r="Q61" s="5">
        <f>IF(Hosting!I62="Si",25,0)</f>
        <v>25</v>
      </c>
      <c r="R61" s="5">
        <f>IF(Hosting!S62="Si",15,0)</f>
        <v>0</v>
      </c>
      <c r="S61" s="5">
        <f>Hosting!R62*15</f>
        <v>0</v>
      </c>
      <c r="T61" s="5">
        <v>0</v>
      </c>
    </row>
    <row r="62" spans="1:20" x14ac:dyDescent="0.2">
      <c r="A62" s="47">
        <f>Hosting!A63</f>
        <v>0</v>
      </c>
      <c r="B62" s="35">
        <f>IF(Hosting!F63="Si",50,0)</f>
        <v>50</v>
      </c>
      <c r="C62" s="35">
        <f>IF(Hosting!H63="Si",50,0)</f>
        <v>50</v>
      </c>
      <c r="D62" s="32">
        <f>IF(Hosting!G63="Si",50,0)</f>
        <v>50</v>
      </c>
      <c r="E62" s="35">
        <f>IF(Hosting!J63="Si",50,0)</f>
        <v>50</v>
      </c>
      <c r="F62" s="35">
        <f>IF(Hosting!K63="Si",50,0)</f>
        <v>50</v>
      </c>
      <c r="G62" s="35">
        <f>Hosting!L63*20</f>
        <v>0</v>
      </c>
      <c r="H62" s="35">
        <f>Hosting!M63*2.5</f>
        <v>0</v>
      </c>
      <c r="I62" s="17">
        <f>IF(Hosting!C63="Si",15,0)</f>
        <v>15</v>
      </c>
      <c r="J62" s="17">
        <f>IF(Hosting!Q63&lt;=1,80,290)</f>
        <v>80</v>
      </c>
      <c r="K62" s="17">
        <v>5</v>
      </c>
      <c r="L62" s="17">
        <v>30</v>
      </c>
      <c r="M62" s="17">
        <f>10+(5*Hosting!Q63)</f>
        <v>15</v>
      </c>
      <c r="N62" s="17">
        <f>Hosting!P63*'Hosting Pricing'!$B$6</f>
        <v>3</v>
      </c>
      <c r="O62" s="36">
        <f>IF(Hosting!N63="Si",'DevOps Pricing'!$B$2,0)</f>
        <v>50</v>
      </c>
      <c r="P62" s="36">
        <f>IF(Hosting!O63="Si",5,0)</f>
        <v>5</v>
      </c>
      <c r="Q62" s="5">
        <f>IF(Hosting!I63="Si",25,0)</f>
        <v>25</v>
      </c>
      <c r="R62" s="5">
        <f>IF(Hosting!S63="Si",15,0)</f>
        <v>0</v>
      </c>
      <c r="S62" s="5">
        <f>Hosting!R63*15</f>
        <v>0</v>
      </c>
      <c r="T62" s="5">
        <v>0</v>
      </c>
    </row>
    <row r="63" spans="1:20" x14ac:dyDescent="0.2">
      <c r="A63" s="47">
        <f>Hosting!A64</f>
        <v>0</v>
      </c>
      <c r="B63" s="35">
        <f>IF(Hosting!F64="Si",50,0)</f>
        <v>50</v>
      </c>
      <c r="C63" s="35">
        <f>IF(Hosting!H64="Si",50,0)</f>
        <v>50</v>
      </c>
      <c r="D63" s="32">
        <f>IF(Hosting!G64="Si",50,0)</f>
        <v>50</v>
      </c>
      <c r="E63" s="35">
        <f>IF(Hosting!J64="Si",50,0)</f>
        <v>50</v>
      </c>
      <c r="F63" s="35">
        <f>IF(Hosting!K64="Si",50,0)</f>
        <v>50</v>
      </c>
      <c r="G63" s="35">
        <f>Hosting!L64*20</f>
        <v>0</v>
      </c>
      <c r="H63" s="35">
        <f>Hosting!M64*2.5</f>
        <v>0</v>
      </c>
      <c r="I63" s="17">
        <f>IF(Hosting!C64="Si",15,0)</f>
        <v>15</v>
      </c>
      <c r="J63" s="17">
        <f>IF(Hosting!Q64&lt;=1,80,290)</f>
        <v>80</v>
      </c>
      <c r="K63" s="17">
        <v>5</v>
      </c>
      <c r="L63" s="17">
        <v>30</v>
      </c>
      <c r="M63" s="17">
        <f>10+(5*Hosting!Q64)</f>
        <v>15</v>
      </c>
      <c r="N63" s="17">
        <f>Hosting!P64*'Hosting Pricing'!$B$6</f>
        <v>3</v>
      </c>
      <c r="O63" s="36">
        <f>IF(Hosting!N64="Si",'DevOps Pricing'!$B$2,0)</f>
        <v>50</v>
      </c>
      <c r="P63" s="36">
        <f>IF(Hosting!O64="Si",5,0)</f>
        <v>5</v>
      </c>
      <c r="Q63" s="5">
        <f>IF(Hosting!I64="Si",25,0)</f>
        <v>25</v>
      </c>
      <c r="R63" s="5">
        <f>IF(Hosting!S64="Si",15,0)</f>
        <v>0</v>
      </c>
      <c r="S63" s="5">
        <f>Hosting!R64*15</f>
        <v>0</v>
      </c>
      <c r="T63" s="5">
        <v>0</v>
      </c>
    </row>
    <row r="64" spans="1:20" x14ac:dyDescent="0.2">
      <c r="A64" s="47">
        <f>Hosting!A65</f>
        <v>0</v>
      </c>
      <c r="B64" s="35">
        <f>IF(Hosting!F65="Si",50,0)</f>
        <v>50</v>
      </c>
      <c r="C64" s="35">
        <f>IF(Hosting!H65="Si",50,0)</f>
        <v>50</v>
      </c>
      <c r="D64" s="32">
        <f>IF(Hosting!G65="Si",50,0)</f>
        <v>50</v>
      </c>
      <c r="E64" s="35">
        <f>IF(Hosting!J65="Si",50,0)</f>
        <v>50</v>
      </c>
      <c r="F64" s="35">
        <f>IF(Hosting!K65="Si",50,0)</f>
        <v>50</v>
      </c>
      <c r="G64" s="35">
        <f>Hosting!L65*20</f>
        <v>0</v>
      </c>
      <c r="H64" s="35">
        <f>Hosting!M65*2.5</f>
        <v>0</v>
      </c>
      <c r="I64" s="17">
        <f>IF(Hosting!C65="Si",15,0)</f>
        <v>15</v>
      </c>
      <c r="J64" s="17">
        <f>IF(Hosting!Q65&lt;=1,80,290)</f>
        <v>80</v>
      </c>
      <c r="K64" s="17">
        <v>5</v>
      </c>
      <c r="L64" s="17">
        <v>30</v>
      </c>
      <c r="M64" s="17">
        <f>10+(5*Hosting!Q65)</f>
        <v>15</v>
      </c>
      <c r="N64" s="17">
        <f>Hosting!P65*'Hosting Pricing'!$B$6</f>
        <v>3</v>
      </c>
      <c r="O64" s="36">
        <f>IF(Hosting!N65="Si",'DevOps Pricing'!$B$2,0)</f>
        <v>50</v>
      </c>
      <c r="P64" s="36">
        <f>IF(Hosting!O65="Si",5,0)</f>
        <v>5</v>
      </c>
      <c r="Q64" s="5">
        <f>IF(Hosting!I65="Si",25,0)</f>
        <v>25</v>
      </c>
      <c r="R64" s="5">
        <f>IF(Hosting!S65="Si",15,0)</f>
        <v>0</v>
      </c>
      <c r="S64" s="5">
        <f>Hosting!R65*15</f>
        <v>0</v>
      </c>
      <c r="T64" s="5">
        <v>0</v>
      </c>
    </row>
    <row r="65" spans="1:20" x14ac:dyDescent="0.2">
      <c r="A65" s="47">
        <f>Hosting!A66</f>
        <v>0</v>
      </c>
      <c r="B65" s="35">
        <f>IF(Hosting!F66="Si",50,0)</f>
        <v>50</v>
      </c>
      <c r="C65" s="35">
        <f>IF(Hosting!H66="Si",50,0)</f>
        <v>50</v>
      </c>
      <c r="D65" s="32">
        <f>IF(Hosting!G66="Si",50,0)</f>
        <v>50</v>
      </c>
      <c r="E65" s="35">
        <f>IF(Hosting!J66="Si",50,0)</f>
        <v>50</v>
      </c>
      <c r="F65" s="35">
        <f>IF(Hosting!K66="Si",50,0)</f>
        <v>50</v>
      </c>
      <c r="G65" s="35">
        <f>Hosting!L66*20</f>
        <v>0</v>
      </c>
      <c r="H65" s="35">
        <f>Hosting!M66*2.5</f>
        <v>0</v>
      </c>
      <c r="I65" s="17">
        <f>IF(Hosting!C66="Si",15,0)</f>
        <v>15</v>
      </c>
      <c r="J65" s="17">
        <f>IF(Hosting!Q66&lt;=1,80,290)</f>
        <v>80</v>
      </c>
      <c r="K65" s="17">
        <v>5</v>
      </c>
      <c r="L65" s="17">
        <v>30</v>
      </c>
      <c r="M65" s="17">
        <f>10+(5*Hosting!Q66)</f>
        <v>15</v>
      </c>
      <c r="N65" s="17">
        <f>Hosting!P66*'Hosting Pricing'!$B$6</f>
        <v>3</v>
      </c>
      <c r="O65" s="36">
        <f>IF(Hosting!N66="Si",'DevOps Pricing'!$B$2,0)</f>
        <v>50</v>
      </c>
      <c r="P65" s="36">
        <f>IF(Hosting!O66="Si",5,0)</f>
        <v>5</v>
      </c>
      <c r="Q65" s="5">
        <f>IF(Hosting!I66="Si",25,0)</f>
        <v>25</v>
      </c>
      <c r="R65" s="5">
        <f>IF(Hosting!S66="Si",15,0)</f>
        <v>0</v>
      </c>
      <c r="S65" s="5">
        <f>Hosting!R66*15</f>
        <v>0</v>
      </c>
      <c r="T65" s="5">
        <v>0</v>
      </c>
    </row>
    <row r="66" spans="1:20" x14ac:dyDescent="0.2">
      <c r="A66" s="47">
        <f>Hosting!A67</f>
        <v>0</v>
      </c>
      <c r="B66" s="35">
        <f>IF(Hosting!F67="Si",50,0)</f>
        <v>50</v>
      </c>
      <c r="C66" s="35">
        <f>IF(Hosting!H67="Si",50,0)</f>
        <v>50</v>
      </c>
      <c r="D66" s="32">
        <f>IF(Hosting!G67="Si",50,0)</f>
        <v>50</v>
      </c>
      <c r="E66" s="35">
        <f>IF(Hosting!J67="Si",50,0)</f>
        <v>50</v>
      </c>
      <c r="F66" s="35">
        <f>IF(Hosting!K67="Si",50,0)</f>
        <v>50</v>
      </c>
      <c r="G66" s="35">
        <f>Hosting!L67*20</f>
        <v>0</v>
      </c>
      <c r="H66" s="35">
        <f>Hosting!M67*2.5</f>
        <v>0</v>
      </c>
      <c r="I66" s="17">
        <f>IF(Hosting!C67="Si",15,0)</f>
        <v>15</v>
      </c>
      <c r="J66" s="17">
        <f>IF(Hosting!Q67&lt;=1,80,290)</f>
        <v>80</v>
      </c>
      <c r="K66" s="17">
        <v>5</v>
      </c>
      <c r="L66" s="17">
        <v>30</v>
      </c>
      <c r="M66" s="17">
        <f>10+(5*Hosting!Q67)</f>
        <v>15</v>
      </c>
      <c r="N66" s="17">
        <f>Hosting!P67*'Hosting Pricing'!$B$6</f>
        <v>3</v>
      </c>
      <c r="O66" s="36">
        <f>IF(Hosting!N67="Si",'DevOps Pricing'!$B$2,0)</f>
        <v>50</v>
      </c>
      <c r="P66" s="36">
        <f>IF(Hosting!O67="Si",5,0)</f>
        <v>5</v>
      </c>
      <c r="Q66" s="5">
        <f>IF(Hosting!I67="Si",25,0)</f>
        <v>25</v>
      </c>
      <c r="R66" s="5">
        <f>IF(Hosting!S67="Si",15,0)</f>
        <v>0</v>
      </c>
      <c r="S66" s="5">
        <f>Hosting!R67*15</f>
        <v>0</v>
      </c>
      <c r="T66" s="5">
        <v>0</v>
      </c>
    </row>
    <row r="67" spans="1:20" x14ac:dyDescent="0.2">
      <c r="A67" s="47">
        <f>Hosting!A68</f>
        <v>0</v>
      </c>
      <c r="B67" s="35">
        <f>IF(Hosting!F68="Si",50,0)</f>
        <v>50</v>
      </c>
      <c r="C67" s="35">
        <f>IF(Hosting!H68="Si",50,0)</f>
        <v>50</v>
      </c>
      <c r="D67" s="32">
        <f>IF(Hosting!G68="Si",50,0)</f>
        <v>50</v>
      </c>
      <c r="E67" s="35">
        <f>IF(Hosting!J68="Si",50,0)</f>
        <v>50</v>
      </c>
      <c r="F67" s="35">
        <f>IF(Hosting!K68="Si",50,0)</f>
        <v>50</v>
      </c>
      <c r="G67" s="35">
        <f>Hosting!L68*20</f>
        <v>0</v>
      </c>
      <c r="H67" s="35">
        <f>Hosting!M68*2.5</f>
        <v>0</v>
      </c>
      <c r="I67" s="17">
        <f>IF(Hosting!C68="Si",15,0)</f>
        <v>15</v>
      </c>
      <c r="J67" s="17">
        <f>IF(Hosting!Q68&lt;=1,80,290)</f>
        <v>80</v>
      </c>
      <c r="K67" s="17">
        <v>5</v>
      </c>
      <c r="L67" s="17">
        <v>30</v>
      </c>
      <c r="M67" s="17">
        <f>10+(5*Hosting!Q68)</f>
        <v>15</v>
      </c>
      <c r="N67" s="17">
        <f>Hosting!P68*'Hosting Pricing'!$B$6</f>
        <v>3</v>
      </c>
      <c r="O67" s="36">
        <f>IF(Hosting!N68="Si",'DevOps Pricing'!$B$2,0)</f>
        <v>50</v>
      </c>
      <c r="P67" s="36">
        <f>IF(Hosting!O68="Si",5,0)</f>
        <v>5</v>
      </c>
      <c r="Q67" s="5">
        <f>IF(Hosting!I68="Si",25,0)</f>
        <v>25</v>
      </c>
      <c r="R67" s="5">
        <f>IF(Hosting!S68="Si",15,0)</f>
        <v>0</v>
      </c>
      <c r="S67" s="5">
        <f>Hosting!R68*15</f>
        <v>0</v>
      </c>
      <c r="T67" s="5">
        <v>0</v>
      </c>
    </row>
    <row r="68" spans="1:20" x14ac:dyDescent="0.2">
      <c r="A68" s="47">
        <f>Hosting!A69</f>
        <v>0</v>
      </c>
      <c r="B68" s="35">
        <f>IF(Hosting!F69="Si",50,0)</f>
        <v>50</v>
      </c>
      <c r="C68" s="35">
        <f>IF(Hosting!H69="Si",50,0)</f>
        <v>50</v>
      </c>
      <c r="D68" s="32">
        <f>IF(Hosting!G69="Si",50,0)</f>
        <v>50</v>
      </c>
      <c r="E68" s="35">
        <f>IF(Hosting!J69="Si",50,0)</f>
        <v>50</v>
      </c>
      <c r="F68" s="35">
        <f>IF(Hosting!K69="Si",50,0)</f>
        <v>50</v>
      </c>
      <c r="G68" s="35">
        <f>Hosting!L69*20</f>
        <v>0</v>
      </c>
      <c r="H68" s="35">
        <f>Hosting!M69*2.5</f>
        <v>0</v>
      </c>
      <c r="I68" s="17">
        <f>IF(Hosting!C69="Si",15,0)</f>
        <v>15</v>
      </c>
      <c r="J68" s="17">
        <f>IF(Hosting!Q69&lt;=1,80,290)</f>
        <v>80</v>
      </c>
      <c r="K68" s="17">
        <v>5</v>
      </c>
      <c r="L68" s="17">
        <v>30</v>
      </c>
      <c r="M68" s="17">
        <f>10+(5*Hosting!Q69)</f>
        <v>15</v>
      </c>
      <c r="N68" s="17">
        <f>Hosting!P69*'Hosting Pricing'!$B$6</f>
        <v>3</v>
      </c>
      <c r="O68" s="36">
        <f>IF(Hosting!N69="Si",'DevOps Pricing'!$B$2,0)</f>
        <v>50</v>
      </c>
      <c r="P68" s="36">
        <f>IF(Hosting!O69="Si",5,0)</f>
        <v>5</v>
      </c>
      <c r="Q68" s="5">
        <f>IF(Hosting!I69="Si",25,0)</f>
        <v>25</v>
      </c>
      <c r="R68" s="5">
        <f>IF(Hosting!S69="Si",15,0)</f>
        <v>0</v>
      </c>
      <c r="S68" s="5">
        <f>Hosting!R69*15</f>
        <v>0</v>
      </c>
      <c r="T68" s="5">
        <v>0</v>
      </c>
    </row>
    <row r="69" spans="1:20" x14ac:dyDescent="0.2">
      <c r="A69" s="47">
        <f>Hosting!A70</f>
        <v>0</v>
      </c>
      <c r="B69" s="35">
        <f>IF(Hosting!F70="Si",50,0)</f>
        <v>50</v>
      </c>
      <c r="C69" s="35">
        <f>IF(Hosting!H70="Si",50,0)</f>
        <v>50</v>
      </c>
      <c r="D69" s="32">
        <f>IF(Hosting!G70="Si",50,0)</f>
        <v>50</v>
      </c>
      <c r="E69" s="35">
        <f>IF(Hosting!J70="Si",50,0)</f>
        <v>50</v>
      </c>
      <c r="F69" s="35">
        <f>IF(Hosting!K70="Si",50,0)</f>
        <v>50</v>
      </c>
      <c r="G69" s="35">
        <f>Hosting!L70*20</f>
        <v>0</v>
      </c>
      <c r="H69" s="35">
        <f>Hosting!M70*2.5</f>
        <v>0</v>
      </c>
      <c r="I69" s="17">
        <f>IF(Hosting!C70="Si",15,0)</f>
        <v>15</v>
      </c>
      <c r="J69" s="17">
        <f>IF(Hosting!Q70&lt;=1,80,290)</f>
        <v>80</v>
      </c>
      <c r="K69" s="17">
        <v>5</v>
      </c>
      <c r="L69" s="17">
        <v>30</v>
      </c>
      <c r="M69" s="17">
        <f>10+(5*Hosting!Q70)</f>
        <v>15</v>
      </c>
      <c r="N69" s="17">
        <f>Hosting!P70*'Hosting Pricing'!$B$6</f>
        <v>3</v>
      </c>
      <c r="O69" s="36">
        <f>IF(Hosting!N70="Si",'DevOps Pricing'!$B$2,0)</f>
        <v>50</v>
      </c>
      <c r="P69" s="36">
        <f>IF(Hosting!O70="Si",5,0)</f>
        <v>5</v>
      </c>
      <c r="Q69" s="5">
        <f>IF(Hosting!I70="Si",25,0)</f>
        <v>25</v>
      </c>
      <c r="R69" s="5">
        <f>IF(Hosting!S70="Si",15,0)</f>
        <v>0</v>
      </c>
      <c r="S69" s="5">
        <f>Hosting!R70*15</f>
        <v>0</v>
      </c>
      <c r="T69" s="5">
        <v>0</v>
      </c>
    </row>
    <row r="70" spans="1:20" x14ac:dyDescent="0.2">
      <c r="A70" s="47">
        <f>Hosting!A71</f>
        <v>0</v>
      </c>
      <c r="B70" s="35">
        <f>IF(Hosting!F71="Si",50,0)</f>
        <v>50</v>
      </c>
      <c r="C70" s="35">
        <f>IF(Hosting!H71="Si",50,0)</f>
        <v>50</v>
      </c>
      <c r="D70" s="32">
        <f>IF(Hosting!G71="Si",50,0)</f>
        <v>50</v>
      </c>
      <c r="E70" s="35">
        <f>IF(Hosting!J71="Si",50,0)</f>
        <v>50</v>
      </c>
      <c r="F70" s="35">
        <f>IF(Hosting!K71="Si",50,0)</f>
        <v>50</v>
      </c>
      <c r="G70" s="35">
        <f>Hosting!L71*20</f>
        <v>0</v>
      </c>
      <c r="H70" s="35">
        <f>Hosting!M71*2.5</f>
        <v>0</v>
      </c>
      <c r="I70" s="17">
        <f>IF(Hosting!C71="Si",15,0)</f>
        <v>15</v>
      </c>
      <c r="J70" s="17">
        <f>IF(Hosting!Q71&lt;=1,80,290)</f>
        <v>80</v>
      </c>
      <c r="K70" s="17">
        <v>5</v>
      </c>
      <c r="L70" s="17">
        <v>30</v>
      </c>
      <c r="M70" s="17">
        <f>10+(5*Hosting!Q71)</f>
        <v>15</v>
      </c>
      <c r="N70" s="17">
        <f>Hosting!P71*'Hosting Pricing'!$B$6</f>
        <v>3</v>
      </c>
      <c r="O70" s="36">
        <f>IF(Hosting!N71="Si",'DevOps Pricing'!$B$2,0)</f>
        <v>50</v>
      </c>
      <c r="P70" s="36">
        <f>IF(Hosting!O71="Si",5,0)</f>
        <v>5</v>
      </c>
      <c r="Q70" s="5">
        <f>IF(Hosting!I71="Si",25,0)</f>
        <v>25</v>
      </c>
      <c r="R70" s="5">
        <f>IF(Hosting!S71="Si",15,0)</f>
        <v>0</v>
      </c>
      <c r="S70" s="5">
        <f>Hosting!R71*15</f>
        <v>0</v>
      </c>
      <c r="T70" s="5">
        <v>0</v>
      </c>
    </row>
    <row r="71" spans="1:20" x14ac:dyDescent="0.2">
      <c r="A71" s="47">
        <f>Hosting!A72</f>
        <v>0</v>
      </c>
      <c r="B71" s="35">
        <f>IF(Hosting!F72="Si",50,0)</f>
        <v>50</v>
      </c>
      <c r="C71" s="35">
        <f>IF(Hosting!H72="Si",50,0)</f>
        <v>50</v>
      </c>
      <c r="D71" s="32">
        <f>IF(Hosting!G72="Si",50,0)</f>
        <v>50</v>
      </c>
      <c r="E71" s="35">
        <f>IF(Hosting!J72="Si",50,0)</f>
        <v>50</v>
      </c>
      <c r="F71" s="35">
        <f>IF(Hosting!K72="Si",50,0)</f>
        <v>50</v>
      </c>
      <c r="G71" s="35">
        <f>Hosting!L72*20</f>
        <v>0</v>
      </c>
      <c r="H71" s="35">
        <f>Hosting!M72*2.5</f>
        <v>0</v>
      </c>
      <c r="I71" s="17">
        <f>IF(Hosting!C72="Si",15,0)</f>
        <v>15</v>
      </c>
      <c r="J71" s="17">
        <f>IF(Hosting!Q72&lt;=1,80,290)</f>
        <v>80</v>
      </c>
      <c r="K71" s="17">
        <v>5</v>
      </c>
      <c r="L71" s="17">
        <v>30</v>
      </c>
      <c r="M71" s="17">
        <f>10+(5*Hosting!Q72)</f>
        <v>15</v>
      </c>
      <c r="N71" s="17">
        <f>Hosting!P72*'Hosting Pricing'!$B$6</f>
        <v>3</v>
      </c>
      <c r="O71" s="36">
        <f>IF(Hosting!N72="Si",'DevOps Pricing'!$B$2,0)</f>
        <v>50</v>
      </c>
      <c r="P71" s="36">
        <f>IF(Hosting!O72="Si",5,0)</f>
        <v>5</v>
      </c>
      <c r="Q71" s="5">
        <f>IF(Hosting!I72="Si",25,0)</f>
        <v>25</v>
      </c>
      <c r="R71" s="5">
        <f>IF(Hosting!S72="Si",15,0)</f>
        <v>0</v>
      </c>
      <c r="S71" s="5">
        <f>Hosting!R72*15</f>
        <v>0</v>
      </c>
      <c r="T71" s="5">
        <v>0</v>
      </c>
    </row>
    <row r="72" spans="1:20" x14ac:dyDescent="0.2">
      <c r="A72" s="47">
        <f>Hosting!A73</f>
        <v>0</v>
      </c>
      <c r="B72" s="35">
        <f>IF(Hosting!F73="Si",50,0)</f>
        <v>50</v>
      </c>
      <c r="C72" s="35">
        <f>IF(Hosting!H73="Si",50,0)</f>
        <v>50</v>
      </c>
      <c r="D72" s="32">
        <f>IF(Hosting!G73="Si",50,0)</f>
        <v>50</v>
      </c>
      <c r="E72" s="35">
        <f>IF(Hosting!J73="Si",50,0)</f>
        <v>50</v>
      </c>
      <c r="F72" s="35">
        <f>IF(Hosting!K73="Si",50,0)</f>
        <v>50</v>
      </c>
      <c r="G72" s="35">
        <f>Hosting!L73*20</f>
        <v>0</v>
      </c>
      <c r="H72" s="35">
        <f>Hosting!M73*2.5</f>
        <v>0</v>
      </c>
      <c r="I72" s="17">
        <f>IF(Hosting!C73="Si",15,0)</f>
        <v>15</v>
      </c>
      <c r="J72" s="17">
        <f>IF(Hosting!Q73&lt;=1,80,290)</f>
        <v>80</v>
      </c>
      <c r="K72" s="17">
        <v>5</v>
      </c>
      <c r="L72" s="17">
        <v>30</v>
      </c>
      <c r="M72" s="17">
        <f>10+(5*Hosting!Q73)</f>
        <v>15</v>
      </c>
      <c r="N72" s="17">
        <f>Hosting!P73*'Hosting Pricing'!$B$6</f>
        <v>3</v>
      </c>
      <c r="O72" s="36">
        <f>IF(Hosting!N73="Si",'DevOps Pricing'!$B$2,0)</f>
        <v>50</v>
      </c>
      <c r="P72" s="36">
        <f>IF(Hosting!O73="Si",5,0)</f>
        <v>5</v>
      </c>
      <c r="Q72" s="5">
        <f>IF(Hosting!I73="Si",25,0)</f>
        <v>25</v>
      </c>
      <c r="R72" s="5">
        <f>IF(Hosting!S73="Si",15,0)</f>
        <v>0</v>
      </c>
      <c r="S72" s="5">
        <f>Hosting!R73*15</f>
        <v>0</v>
      </c>
      <c r="T72" s="5">
        <v>0</v>
      </c>
    </row>
    <row r="73" spans="1:20" x14ac:dyDescent="0.2">
      <c r="A73" s="47">
        <f>Hosting!A74</f>
        <v>0</v>
      </c>
      <c r="B73" s="35">
        <f>IF(Hosting!F74="Si",50,0)</f>
        <v>50</v>
      </c>
      <c r="C73" s="35">
        <f>IF(Hosting!H74="Si",50,0)</f>
        <v>50</v>
      </c>
      <c r="D73" s="32">
        <f>IF(Hosting!G74="Si",50,0)</f>
        <v>50</v>
      </c>
      <c r="E73" s="35">
        <f>IF(Hosting!J74="Si",50,0)</f>
        <v>50</v>
      </c>
      <c r="F73" s="35">
        <f>IF(Hosting!K74="Si",50,0)</f>
        <v>50</v>
      </c>
      <c r="G73" s="35">
        <f>Hosting!L74*20</f>
        <v>0</v>
      </c>
      <c r="H73" s="35">
        <f>Hosting!M74*2.5</f>
        <v>0</v>
      </c>
      <c r="I73" s="17">
        <f>IF(Hosting!C74="Si",15,0)</f>
        <v>15</v>
      </c>
      <c r="J73" s="17">
        <f>IF(Hosting!Q74&lt;=1,80,290)</f>
        <v>80</v>
      </c>
      <c r="K73" s="17">
        <v>5</v>
      </c>
      <c r="L73" s="17">
        <v>30</v>
      </c>
      <c r="M73" s="17">
        <f>10+(5*Hosting!Q74)</f>
        <v>15</v>
      </c>
      <c r="N73" s="17">
        <f>Hosting!P74*'Hosting Pricing'!$B$6</f>
        <v>3</v>
      </c>
      <c r="O73" s="36">
        <f>IF(Hosting!N74="Si",'DevOps Pricing'!$B$2,0)</f>
        <v>50</v>
      </c>
      <c r="P73" s="36">
        <f>IF(Hosting!O74="Si",5,0)</f>
        <v>5</v>
      </c>
      <c r="Q73" s="5">
        <f>IF(Hosting!I74="Si",25,0)</f>
        <v>25</v>
      </c>
      <c r="R73" s="5">
        <f>IF(Hosting!S74="Si",15,0)</f>
        <v>0</v>
      </c>
      <c r="S73" s="5">
        <f>Hosting!R74*15</f>
        <v>0</v>
      </c>
      <c r="T73" s="5">
        <v>0</v>
      </c>
    </row>
    <row r="74" spans="1:20" x14ac:dyDescent="0.2">
      <c r="A74" s="47">
        <f>Hosting!A75</f>
        <v>0</v>
      </c>
      <c r="B74" s="35">
        <f>IF(Hosting!F75="Si",50,0)</f>
        <v>50</v>
      </c>
      <c r="C74" s="35">
        <f>IF(Hosting!H75="Si",50,0)</f>
        <v>50</v>
      </c>
      <c r="D74" s="32">
        <f>IF(Hosting!G75="Si",50,0)</f>
        <v>50</v>
      </c>
      <c r="E74" s="35">
        <f>IF(Hosting!J75="Si",50,0)</f>
        <v>50</v>
      </c>
      <c r="F74" s="35">
        <f>IF(Hosting!K75="Si",50,0)</f>
        <v>50</v>
      </c>
      <c r="G74" s="35">
        <f>Hosting!L75*20</f>
        <v>0</v>
      </c>
      <c r="H74" s="35">
        <f>Hosting!M75*2.5</f>
        <v>0</v>
      </c>
      <c r="I74" s="17">
        <f>IF(Hosting!C75="Si",15,0)</f>
        <v>15</v>
      </c>
      <c r="J74" s="17">
        <f>IF(Hosting!Q75&lt;=1,80,290)</f>
        <v>80</v>
      </c>
      <c r="K74" s="17">
        <v>5</v>
      </c>
      <c r="L74" s="17">
        <v>30</v>
      </c>
      <c r="M74" s="17">
        <f>10+(5*Hosting!Q75)</f>
        <v>15</v>
      </c>
      <c r="N74" s="17">
        <f>Hosting!P75*'Hosting Pricing'!$B$6</f>
        <v>3</v>
      </c>
      <c r="O74" s="36">
        <f>IF(Hosting!N75="Si",'DevOps Pricing'!$B$2,0)</f>
        <v>50</v>
      </c>
      <c r="P74" s="36">
        <f>IF(Hosting!O75="Si",5,0)</f>
        <v>5</v>
      </c>
      <c r="Q74" s="5">
        <f>IF(Hosting!I75="Si",25,0)</f>
        <v>25</v>
      </c>
      <c r="R74" s="5">
        <f>IF(Hosting!S75="Si",15,0)</f>
        <v>0</v>
      </c>
      <c r="S74" s="5">
        <f>Hosting!R75*15</f>
        <v>0</v>
      </c>
      <c r="T74" s="5">
        <v>0</v>
      </c>
    </row>
    <row r="75" spans="1:20" x14ac:dyDescent="0.2">
      <c r="A75" s="47">
        <f>Hosting!A76</f>
        <v>0</v>
      </c>
      <c r="B75" s="35">
        <f>IF(Hosting!F76="Si",50,0)</f>
        <v>50</v>
      </c>
      <c r="C75" s="35">
        <f>IF(Hosting!H76="Si",50,0)</f>
        <v>50</v>
      </c>
      <c r="D75" s="32">
        <f>IF(Hosting!G76="Si",50,0)</f>
        <v>50</v>
      </c>
      <c r="E75" s="35">
        <f>IF(Hosting!J76="Si",50,0)</f>
        <v>50</v>
      </c>
      <c r="F75" s="35">
        <f>IF(Hosting!K76="Si",50,0)</f>
        <v>50</v>
      </c>
      <c r="G75" s="35">
        <f>Hosting!L76*20</f>
        <v>0</v>
      </c>
      <c r="H75" s="35">
        <f>Hosting!M76*2.5</f>
        <v>0</v>
      </c>
      <c r="I75" s="17">
        <f>IF(Hosting!C76="Si",15,0)</f>
        <v>15</v>
      </c>
      <c r="J75" s="17">
        <f>IF(Hosting!Q76&lt;=1,80,290)</f>
        <v>80</v>
      </c>
      <c r="K75" s="17">
        <v>5</v>
      </c>
      <c r="L75" s="17">
        <v>30</v>
      </c>
      <c r="M75" s="17">
        <f>10+(5*Hosting!Q76)</f>
        <v>15</v>
      </c>
      <c r="N75" s="17">
        <f>Hosting!P76*'Hosting Pricing'!$B$6</f>
        <v>3</v>
      </c>
      <c r="O75" s="36">
        <f>IF(Hosting!N76="Si",'DevOps Pricing'!$B$2,0)</f>
        <v>50</v>
      </c>
      <c r="P75" s="36">
        <f>IF(Hosting!O76="Si",5,0)</f>
        <v>5</v>
      </c>
      <c r="Q75" s="5">
        <f>IF(Hosting!I76="Si",25,0)</f>
        <v>25</v>
      </c>
      <c r="R75" s="5">
        <f>IF(Hosting!S76="Si",15,0)</f>
        <v>0</v>
      </c>
      <c r="S75" s="5">
        <f>Hosting!R76*15</f>
        <v>0</v>
      </c>
      <c r="T75" s="5">
        <v>0</v>
      </c>
    </row>
    <row r="76" spans="1:20" x14ac:dyDescent="0.2">
      <c r="A76" s="47">
        <f>Hosting!A77</f>
        <v>0</v>
      </c>
      <c r="B76" s="35">
        <f>IF(Hosting!F77="Si",50,0)</f>
        <v>50</v>
      </c>
      <c r="C76" s="35">
        <f>IF(Hosting!H77="Si",50,0)</f>
        <v>50</v>
      </c>
      <c r="D76" s="32">
        <f>IF(Hosting!G77="Si",50,0)</f>
        <v>50</v>
      </c>
      <c r="E76" s="35">
        <f>IF(Hosting!J77="Si",50,0)</f>
        <v>50</v>
      </c>
      <c r="F76" s="35">
        <f>IF(Hosting!K77="Si",50,0)</f>
        <v>50</v>
      </c>
      <c r="G76" s="35">
        <f>Hosting!L77*20</f>
        <v>0</v>
      </c>
      <c r="H76" s="35">
        <f>Hosting!M77*2.5</f>
        <v>0</v>
      </c>
      <c r="I76" s="17">
        <f>IF(Hosting!C77="Si",15,0)</f>
        <v>15</v>
      </c>
      <c r="J76" s="17">
        <f>IF(Hosting!Q77&lt;=1,80,290)</f>
        <v>80</v>
      </c>
      <c r="K76" s="17">
        <v>5</v>
      </c>
      <c r="L76" s="17">
        <v>30</v>
      </c>
      <c r="M76" s="17">
        <f>10+(5*Hosting!Q77)</f>
        <v>15</v>
      </c>
      <c r="N76" s="17">
        <f>Hosting!P77*'Hosting Pricing'!$B$6</f>
        <v>3</v>
      </c>
      <c r="O76" s="36">
        <f>IF(Hosting!N77="Si",'DevOps Pricing'!$B$2,0)</f>
        <v>50</v>
      </c>
      <c r="P76" s="36">
        <f>IF(Hosting!O77="Si",5,0)</f>
        <v>5</v>
      </c>
      <c r="Q76" s="5">
        <f>IF(Hosting!I77="Si",25,0)</f>
        <v>25</v>
      </c>
      <c r="R76" s="5">
        <f>IF(Hosting!S77="Si",15,0)</f>
        <v>0</v>
      </c>
      <c r="S76" s="5">
        <f>Hosting!R77*15</f>
        <v>0</v>
      </c>
      <c r="T76" s="5">
        <v>0</v>
      </c>
    </row>
    <row r="77" spans="1:20" x14ac:dyDescent="0.2">
      <c r="A77" s="47">
        <f>Hosting!A78</f>
        <v>0</v>
      </c>
      <c r="B77" s="35">
        <f>IF(Hosting!F78="Si",50,0)</f>
        <v>50</v>
      </c>
      <c r="C77" s="35">
        <f>IF(Hosting!H78="Si",50,0)</f>
        <v>50</v>
      </c>
      <c r="D77" s="32">
        <f>IF(Hosting!G78="Si",50,0)</f>
        <v>50</v>
      </c>
      <c r="E77" s="35">
        <f>IF(Hosting!J78="Si",50,0)</f>
        <v>50</v>
      </c>
      <c r="F77" s="35">
        <f>IF(Hosting!K78="Si",50,0)</f>
        <v>50</v>
      </c>
      <c r="G77" s="35">
        <f>Hosting!L78*20</f>
        <v>0</v>
      </c>
      <c r="H77" s="35">
        <f>Hosting!M78*2.5</f>
        <v>0</v>
      </c>
      <c r="I77" s="17">
        <f>IF(Hosting!C78="Si",15,0)</f>
        <v>15</v>
      </c>
      <c r="J77" s="17">
        <f>IF(Hosting!Q78&lt;=1,80,290)</f>
        <v>80</v>
      </c>
      <c r="K77" s="17">
        <v>5</v>
      </c>
      <c r="L77" s="17">
        <v>30</v>
      </c>
      <c r="M77" s="17">
        <f>10+(5*Hosting!Q78)</f>
        <v>15</v>
      </c>
      <c r="N77" s="17">
        <f>Hosting!P78*'Hosting Pricing'!$B$6</f>
        <v>3</v>
      </c>
      <c r="O77" s="36">
        <f>IF(Hosting!N78="Si",'DevOps Pricing'!$B$2,0)</f>
        <v>50</v>
      </c>
      <c r="P77" s="36">
        <f>IF(Hosting!O78="Si",5,0)</f>
        <v>5</v>
      </c>
      <c r="Q77" s="5">
        <f>IF(Hosting!I78="Si",25,0)</f>
        <v>25</v>
      </c>
      <c r="R77" s="5">
        <f>IF(Hosting!S78="Si",15,0)</f>
        <v>0</v>
      </c>
      <c r="S77" s="5">
        <f>Hosting!R78*15</f>
        <v>0</v>
      </c>
      <c r="T77" s="5">
        <v>0</v>
      </c>
    </row>
    <row r="78" spans="1:20" x14ac:dyDescent="0.2">
      <c r="A78" s="47">
        <f>Hosting!A79</f>
        <v>0</v>
      </c>
      <c r="B78" s="35">
        <f>IF(Hosting!F79="Si",50,0)</f>
        <v>50</v>
      </c>
      <c r="C78" s="35">
        <f>IF(Hosting!H79="Si",50,0)</f>
        <v>50</v>
      </c>
      <c r="D78" s="32">
        <f>IF(Hosting!G79="Si",50,0)</f>
        <v>50</v>
      </c>
      <c r="E78" s="35">
        <f>IF(Hosting!J79="Si",50,0)</f>
        <v>50</v>
      </c>
      <c r="F78" s="35">
        <f>IF(Hosting!K79="Si",50,0)</f>
        <v>50</v>
      </c>
      <c r="G78" s="35">
        <f>Hosting!L79*20</f>
        <v>0</v>
      </c>
      <c r="H78" s="35">
        <f>Hosting!M79*2.5</f>
        <v>0</v>
      </c>
      <c r="I78" s="17">
        <f>IF(Hosting!C79="Si",15,0)</f>
        <v>15</v>
      </c>
      <c r="J78" s="17">
        <f>IF(Hosting!Q79&lt;=1,80,290)</f>
        <v>80</v>
      </c>
      <c r="K78" s="17">
        <v>5</v>
      </c>
      <c r="L78" s="17">
        <v>30</v>
      </c>
      <c r="M78" s="17">
        <f>10+(5*Hosting!Q79)</f>
        <v>15</v>
      </c>
      <c r="N78" s="17">
        <f>Hosting!P79*'Hosting Pricing'!$B$6</f>
        <v>3</v>
      </c>
      <c r="O78" s="36">
        <f>IF(Hosting!N79="Si",'DevOps Pricing'!$B$2,0)</f>
        <v>50</v>
      </c>
      <c r="P78" s="36">
        <f>IF(Hosting!O79="Si",5,0)</f>
        <v>5</v>
      </c>
      <c r="Q78" s="5">
        <f>IF(Hosting!I79="Si",25,0)</f>
        <v>25</v>
      </c>
      <c r="R78" s="5">
        <f>IF(Hosting!S79="Si",15,0)</f>
        <v>0</v>
      </c>
      <c r="S78" s="5">
        <f>Hosting!R79*15</f>
        <v>0</v>
      </c>
      <c r="T78" s="5">
        <v>0</v>
      </c>
    </row>
    <row r="79" spans="1:20" x14ac:dyDescent="0.2">
      <c r="A79" s="47">
        <f>Hosting!A80</f>
        <v>0</v>
      </c>
      <c r="B79" s="35">
        <f>IF(Hosting!F80="Si",50,0)</f>
        <v>50</v>
      </c>
      <c r="C79" s="35">
        <f>IF(Hosting!H80="Si",50,0)</f>
        <v>50</v>
      </c>
      <c r="D79" s="32">
        <f>IF(Hosting!G80="Si",50,0)</f>
        <v>50</v>
      </c>
      <c r="E79" s="35">
        <f>IF(Hosting!J80="Si",50,0)</f>
        <v>50</v>
      </c>
      <c r="F79" s="35">
        <f>IF(Hosting!K80="Si",50,0)</f>
        <v>50</v>
      </c>
      <c r="G79" s="35">
        <f>Hosting!L80*20</f>
        <v>0</v>
      </c>
      <c r="H79" s="35">
        <f>Hosting!M80*2.5</f>
        <v>0</v>
      </c>
      <c r="I79" s="17">
        <f>IF(Hosting!C80="Si",15,0)</f>
        <v>15</v>
      </c>
      <c r="J79" s="17">
        <f>IF(Hosting!Q80&lt;=1,80,290)</f>
        <v>80</v>
      </c>
      <c r="K79" s="17">
        <v>5</v>
      </c>
      <c r="L79" s="17">
        <v>30</v>
      </c>
      <c r="M79" s="17">
        <f>10+(5*Hosting!Q80)</f>
        <v>15</v>
      </c>
      <c r="N79" s="17">
        <f>Hosting!P80*'Hosting Pricing'!$B$6</f>
        <v>3</v>
      </c>
      <c r="O79" s="36">
        <f>IF(Hosting!N80="Si",'DevOps Pricing'!$B$2,0)</f>
        <v>50</v>
      </c>
      <c r="P79" s="36">
        <f>IF(Hosting!O80="Si",5,0)</f>
        <v>5</v>
      </c>
      <c r="Q79" s="5">
        <f>IF(Hosting!I80="Si",25,0)</f>
        <v>25</v>
      </c>
      <c r="R79" s="5">
        <f>IF(Hosting!S80="Si",15,0)</f>
        <v>0</v>
      </c>
      <c r="S79" s="5">
        <f>Hosting!R80*15</f>
        <v>0</v>
      </c>
      <c r="T79" s="5">
        <v>0</v>
      </c>
    </row>
    <row r="80" spans="1:20" x14ac:dyDescent="0.2">
      <c r="A80" s="47">
        <f>Hosting!A81</f>
        <v>0</v>
      </c>
      <c r="B80" s="35">
        <f>IF(Hosting!F81="Si",50,0)</f>
        <v>50</v>
      </c>
      <c r="C80" s="35">
        <f>IF(Hosting!H81="Si",50,0)</f>
        <v>50</v>
      </c>
      <c r="D80" s="32">
        <f>IF(Hosting!G81="Si",50,0)</f>
        <v>50</v>
      </c>
      <c r="E80" s="35">
        <f>IF(Hosting!J81="Si",50,0)</f>
        <v>50</v>
      </c>
      <c r="F80" s="35">
        <f>IF(Hosting!K81="Si",50,0)</f>
        <v>50</v>
      </c>
      <c r="G80" s="35">
        <f>Hosting!L81*20</f>
        <v>0</v>
      </c>
      <c r="H80" s="35">
        <f>Hosting!M81*2.5</f>
        <v>0</v>
      </c>
      <c r="I80" s="17">
        <f>IF(Hosting!C81="Si",15,0)</f>
        <v>15</v>
      </c>
      <c r="J80" s="17">
        <f>IF(Hosting!Q81&lt;=1,80,290)</f>
        <v>80</v>
      </c>
      <c r="K80" s="17">
        <v>5</v>
      </c>
      <c r="L80" s="17">
        <v>30</v>
      </c>
      <c r="M80" s="17">
        <f>10+(5*Hosting!Q81)</f>
        <v>15</v>
      </c>
      <c r="N80" s="17">
        <f>Hosting!P81*'Hosting Pricing'!$B$6</f>
        <v>3</v>
      </c>
      <c r="O80" s="36">
        <f>IF(Hosting!N81="Si",'DevOps Pricing'!$B$2,0)</f>
        <v>50</v>
      </c>
      <c r="P80" s="36">
        <f>IF(Hosting!O81="Si",5,0)</f>
        <v>5</v>
      </c>
      <c r="Q80" s="5">
        <f>IF(Hosting!I81="Si",25,0)</f>
        <v>25</v>
      </c>
      <c r="R80" s="5">
        <f>IF(Hosting!S81="Si",15,0)</f>
        <v>0</v>
      </c>
      <c r="S80" s="5">
        <f>Hosting!R81*15</f>
        <v>0</v>
      </c>
      <c r="T80" s="5">
        <v>0</v>
      </c>
    </row>
    <row r="81" spans="1:20" x14ac:dyDescent="0.2">
      <c r="A81" s="47">
        <f>Hosting!A82</f>
        <v>0</v>
      </c>
      <c r="B81" s="35">
        <f>IF(Hosting!F82="Si",50,0)</f>
        <v>50</v>
      </c>
      <c r="C81" s="35">
        <f>IF(Hosting!H82="Si",50,0)</f>
        <v>50</v>
      </c>
      <c r="D81" s="32">
        <f>IF(Hosting!G82="Si",50,0)</f>
        <v>50</v>
      </c>
      <c r="E81" s="35">
        <f>IF(Hosting!J82="Si",50,0)</f>
        <v>50</v>
      </c>
      <c r="F81" s="35">
        <f>IF(Hosting!K82="Si",50,0)</f>
        <v>50</v>
      </c>
      <c r="G81" s="35">
        <f>Hosting!L82*20</f>
        <v>0</v>
      </c>
      <c r="H81" s="35">
        <f>Hosting!M82*2.5</f>
        <v>0</v>
      </c>
      <c r="I81" s="17">
        <f>IF(Hosting!C82="Si",15,0)</f>
        <v>15</v>
      </c>
      <c r="J81" s="17">
        <f>IF(Hosting!Q82&lt;=1,80,290)</f>
        <v>80</v>
      </c>
      <c r="K81" s="17">
        <v>5</v>
      </c>
      <c r="L81" s="17">
        <v>30</v>
      </c>
      <c r="M81" s="17">
        <f>10+(5*Hosting!Q82)</f>
        <v>15</v>
      </c>
      <c r="N81" s="17">
        <f>Hosting!P82*'Hosting Pricing'!$B$6</f>
        <v>3</v>
      </c>
      <c r="O81" s="36">
        <f>IF(Hosting!N82="Si",'DevOps Pricing'!$B$2,0)</f>
        <v>50</v>
      </c>
      <c r="P81" s="36">
        <f>IF(Hosting!O82="Si",5,0)</f>
        <v>5</v>
      </c>
      <c r="Q81" s="5">
        <f>IF(Hosting!I82="Si",25,0)</f>
        <v>25</v>
      </c>
      <c r="R81" s="5">
        <f>IF(Hosting!S82="Si",15,0)</f>
        <v>0</v>
      </c>
      <c r="S81" s="5">
        <f>Hosting!R82*15</f>
        <v>0</v>
      </c>
      <c r="T81" s="5">
        <v>0</v>
      </c>
    </row>
    <row r="82" spans="1:20" x14ac:dyDescent="0.2">
      <c r="A82" s="47">
        <f>Hosting!A83</f>
        <v>0</v>
      </c>
      <c r="B82" s="35">
        <f>IF(Hosting!F83="Si",50,0)</f>
        <v>50</v>
      </c>
      <c r="C82" s="35">
        <f>IF(Hosting!H83="Si",50,0)</f>
        <v>50</v>
      </c>
      <c r="D82" s="32">
        <f>IF(Hosting!G83="Si",50,0)</f>
        <v>50</v>
      </c>
      <c r="E82" s="35">
        <f>IF(Hosting!J83="Si",50,0)</f>
        <v>50</v>
      </c>
      <c r="F82" s="35">
        <f>IF(Hosting!K83="Si",50,0)</f>
        <v>50</v>
      </c>
      <c r="G82" s="35">
        <f>Hosting!L83*20</f>
        <v>0</v>
      </c>
      <c r="H82" s="35">
        <f>Hosting!M83*2.5</f>
        <v>0</v>
      </c>
      <c r="I82" s="17">
        <f>IF(Hosting!C83="Si",15,0)</f>
        <v>15</v>
      </c>
      <c r="J82" s="17">
        <f>IF(Hosting!Q83&lt;=1,80,290)</f>
        <v>80</v>
      </c>
      <c r="K82" s="17">
        <v>5</v>
      </c>
      <c r="L82" s="17">
        <v>30</v>
      </c>
      <c r="M82" s="17">
        <f>10+(5*Hosting!Q83)</f>
        <v>15</v>
      </c>
      <c r="N82" s="17">
        <f>Hosting!P83*'Hosting Pricing'!$B$6</f>
        <v>3</v>
      </c>
      <c r="O82" s="36">
        <f>IF(Hosting!N83="Si",'DevOps Pricing'!$B$2,0)</f>
        <v>50</v>
      </c>
      <c r="P82" s="36">
        <f>IF(Hosting!O83="Si",5,0)</f>
        <v>5</v>
      </c>
      <c r="Q82" s="5">
        <f>IF(Hosting!I83="Si",25,0)</f>
        <v>25</v>
      </c>
      <c r="R82" s="5">
        <f>IF(Hosting!S83="Si",15,0)</f>
        <v>0</v>
      </c>
      <c r="S82" s="5">
        <f>Hosting!R83*15</f>
        <v>0</v>
      </c>
      <c r="T82" s="5">
        <v>0</v>
      </c>
    </row>
    <row r="83" spans="1:20" x14ac:dyDescent="0.2">
      <c r="A83" s="47">
        <f>Hosting!A84</f>
        <v>0</v>
      </c>
      <c r="B83" s="35">
        <f>IF(Hosting!F84="Si",50,0)</f>
        <v>50</v>
      </c>
      <c r="C83" s="35">
        <f>IF(Hosting!H84="Si",50,0)</f>
        <v>50</v>
      </c>
      <c r="D83" s="32">
        <f>IF(Hosting!G84="Si",50,0)</f>
        <v>50</v>
      </c>
      <c r="E83" s="35">
        <f>IF(Hosting!J84="Si",50,0)</f>
        <v>50</v>
      </c>
      <c r="F83" s="35">
        <f>IF(Hosting!K84="Si",50,0)</f>
        <v>50</v>
      </c>
      <c r="G83" s="35">
        <f>Hosting!L84*20</f>
        <v>0</v>
      </c>
      <c r="H83" s="35">
        <f>Hosting!M84*2.5</f>
        <v>0</v>
      </c>
      <c r="I83" s="17">
        <f>IF(Hosting!C84="Si",15,0)</f>
        <v>15</v>
      </c>
      <c r="J83" s="17">
        <f>IF(Hosting!Q84&lt;=1,80,290)</f>
        <v>80</v>
      </c>
      <c r="K83" s="17">
        <v>5</v>
      </c>
      <c r="L83" s="17">
        <v>30</v>
      </c>
      <c r="M83" s="17">
        <f>10+(5*Hosting!Q84)</f>
        <v>15</v>
      </c>
      <c r="N83" s="17">
        <f>Hosting!P84*'Hosting Pricing'!$B$6</f>
        <v>3</v>
      </c>
      <c r="O83" s="36">
        <f>IF(Hosting!N84="Si",'DevOps Pricing'!$B$2,0)</f>
        <v>50</v>
      </c>
      <c r="P83" s="36">
        <f>IF(Hosting!O84="Si",5,0)</f>
        <v>5</v>
      </c>
      <c r="Q83" s="5">
        <f>IF(Hosting!I84="Si",25,0)</f>
        <v>25</v>
      </c>
      <c r="R83" s="5">
        <f>IF(Hosting!S84="Si",15,0)</f>
        <v>0</v>
      </c>
      <c r="S83" s="5">
        <f>Hosting!R84*15</f>
        <v>0</v>
      </c>
      <c r="T83" s="5">
        <v>0</v>
      </c>
    </row>
    <row r="84" spans="1:20" x14ac:dyDescent="0.2">
      <c r="A84" s="47">
        <f>Hosting!A85</f>
        <v>0</v>
      </c>
      <c r="B84" s="35">
        <f>IF(Hosting!F85="Si",50,0)</f>
        <v>50</v>
      </c>
      <c r="C84" s="35">
        <f>IF(Hosting!H85="Si",50,0)</f>
        <v>50</v>
      </c>
      <c r="D84" s="32">
        <f>IF(Hosting!G85="Si",50,0)</f>
        <v>50</v>
      </c>
      <c r="E84" s="35">
        <f>IF(Hosting!J85="Si",50,0)</f>
        <v>50</v>
      </c>
      <c r="F84" s="35">
        <f>IF(Hosting!K85="Si",50,0)</f>
        <v>50</v>
      </c>
      <c r="G84" s="35">
        <f>Hosting!L85*20</f>
        <v>0</v>
      </c>
      <c r="H84" s="35">
        <f>Hosting!M85*2.5</f>
        <v>0</v>
      </c>
      <c r="I84" s="17">
        <f>IF(Hosting!C85="Si",15,0)</f>
        <v>15</v>
      </c>
      <c r="J84" s="17">
        <f>IF(Hosting!Q85&lt;=1,80,290)</f>
        <v>80</v>
      </c>
      <c r="K84" s="17">
        <v>5</v>
      </c>
      <c r="L84" s="17">
        <v>30</v>
      </c>
      <c r="M84" s="17">
        <f>10+(5*Hosting!Q85)</f>
        <v>15</v>
      </c>
      <c r="N84" s="17">
        <f>Hosting!P85*'Hosting Pricing'!$B$6</f>
        <v>3</v>
      </c>
      <c r="O84" s="36">
        <f>IF(Hosting!N85="Si",'DevOps Pricing'!$B$2,0)</f>
        <v>50</v>
      </c>
      <c r="P84" s="36">
        <f>IF(Hosting!O85="Si",5,0)</f>
        <v>5</v>
      </c>
      <c r="Q84" s="5">
        <f>IF(Hosting!I85="Si",25,0)</f>
        <v>25</v>
      </c>
      <c r="R84" s="5">
        <f>IF(Hosting!S85="Si",15,0)</f>
        <v>0</v>
      </c>
      <c r="S84" s="5">
        <f>Hosting!R85*15</f>
        <v>0</v>
      </c>
      <c r="T84" s="5">
        <v>0</v>
      </c>
    </row>
    <row r="85" spans="1:20" x14ac:dyDescent="0.2">
      <c r="A85" s="47">
        <f>Hosting!A86</f>
        <v>0</v>
      </c>
      <c r="B85" s="35">
        <f>IF(Hosting!F86="Si",50,0)</f>
        <v>50</v>
      </c>
      <c r="C85" s="35">
        <f>IF(Hosting!H86="Si",50,0)</f>
        <v>50</v>
      </c>
      <c r="D85" s="32">
        <f>IF(Hosting!G86="Si",50,0)</f>
        <v>50</v>
      </c>
      <c r="E85" s="35">
        <f>IF(Hosting!J86="Si",50,0)</f>
        <v>50</v>
      </c>
      <c r="F85" s="35">
        <f>IF(Hosting!K86="Si",50,0)</f>
        <v>50</v>
      </c>
      <c r="G85" s="35">
        <f>Hosting!L86*20</f>
        <v>0</v>
      </c>
      <c r="H85" s="35">
        <f>Hosting!M86*2.5</f>
        <v>0</v>
      </c>
      <c r="I85" s="17">
        <f>IF(Hosting!C86="Si",15,0)</f>
        <v>15</v>
      </c>
      <c r="J85" s="17">
        <f>IF(Hosting!Q86&lt;=1,80,290)</f>
        <v>80</v>
      </c>
      <c r="K85" s="17">
        <v>5</v>
      </c>
      <c r="L85" s="17">
        <v>30</v>
      </c>
      <c r="M85" s="17">
        <f>10+(5*Hosting!Q86)</f>
        <v>15</v>
      </c>
      <c r="N85" s="17">
        <f>Hosting!P86*'Hosting Pricing'!$B$6</f>
        <v>3</v>
      </c>
      <c r="O85" s="36">
        <f>IF(Hosting!N86="Si",'DevOps Pricing'!$B$2,0)</f>
        <v>50</v>
      </c>
      <c r="P85" s="36">
        <f>IF(Hosting!O86="Si",5,0)</f>
        <v>5</v>
      </c>
      <c r="Q85" s="5">
        <f>IF(Hosting!I86="Si",25,0)</f>
        <v>25</v>
      </c>
      <c r="R85" s="5">
        <f>IF(Hosting!S86="Si",15,0)</f>
        <v>0</v>
      </c>
      <c r="S85" s="5">
        <f>Hosting!R86*15</f>
        <v>0</v>
      </c>
      <c r="T85" s="5">
        <v>0</v>
      </c>
    </row>
    <row r="86" spans="1:20" x14ac:dyDescent="0.2">
      <c r="A86" s="47">
        <f>Hosting!A87</f>
        <v>0</v>
      </c>
      <c r="B86" s="35">
        <f>IF(Hosting!F87="Si",50,0)</f>
        <v>50</v>
      </c>
      <c r="C86" s="35">
        <f>IF(Hosting!H87="Si",50,0)</f>
        <v>50</v>
      </c>
      <c r="D86" s="32">
        <f>IF(Hosting!G87="Si",50,0)</f>
        <v>50</v>
      </c>
      <c r="E86" s="35">
        <f>IF(Hosting!J87="Si",50,0)</f>
        <v>50</v>
      </c>
      <c r="F86" s="35">
        <f>IF(Hosting!K87="Si",50,0)</f>
        <v>50</v>
      </c>
      <c r="G86" s="35">
        <f>Hosting!L87*20</f>
        <v>0</v>
      </c>
      <c r="H86" s="35">
        <f>Hosting!M87*2.5</f>
        <v>0</v>
      </c>
      <c r="I86" s="17">
        <f>IF(Hosting!C87="Si",15,0)</f>
        <v>15</v>
      </c>
      <c r="J86" s="17">
        <f>IF(Hosting!Q87&lt;=1,80,290)</f>
        <v>80</v>
      </c>
      <c r="K86" s="17">
        <v>5</v>
      </c>
      <c r="L86" s="17">
        <v>30</v>
      </c>
      <c r="M86" s="17">
        <f>10+(5*Hosting!Q87)</f>
        <v>15</v>
      </c>
      <c r="N86" s="17">
        <f>Hosting!P87*'Hosting Pricing'!$B$6</f>
        <v>3</v>
      </c>
      <c r="O86" s="36">
        <f>IF(Hosting!N87="Si",'DevOps Pricing'!$B$2,0)</f>
        <v>50</v>
      </c>
      <c r="P86" s="36">
        <f>IF(Hosting!O87="Si",5,0)</f>
        <v>5</v>
      </c>
      <c r="Q86" s="5">
        <f>IF(Hosting!I87="Si",25,0)</f>
        <v>25</v>
      </c>
      <c r="R86" s="5">
        <f>IF(Hosting!S87="Si",15,0)</f>
        <v>0</v>
      </c>
      <c r="S86" s="5">
        <f>Hosting!R87*15</f>
        <v>0</v>
      </c>
      <c r="T86" s="5">
        <v>0</v>
      </c>
    </row>
    <row r="87" spans="1:20" x14ac:dyDescent="0.2">
      <c r="A87" s="47">
        <f>Hosting!A88</f>
        <v>0</v>
      </c>
      <c r="B87" s="35">
        <f>IF(Hosting!F88="Si",50,0)</f>
        <v>50</v>
      </c>
      <c r="C87" s="35">
        <f>IF(Hosting!H88="Si",50,0)</f>
        <v>50</v>
      </c>
      <c r="D87" s="32">
        <f>IF(Hosting!G88="Si",50,0)</f>
        <v>50</v>
      </c>
      <c r="E87" s="35">
        <f>IF(Hosting!J88="Si",50,0)</f>
        <v>50</v>
      </c>
      <c r="F87" s="35">
        <f>IF(Hosting!K88="Si",50,0)</f>
        <v>50</v>
      </c>
      <c r="G87" s="35">
        <f>Hosting!L88*20</f>
        <v>0</v>
      </c>
      <c r="H87" s="35">
        <f>Hosting!M88*2.5</f>
        <v>0</v>
      </c>
      <c r="I87" s="17">
        <f>IF(Hosting!C88="Si",15,0)</f>
        <v>15</v>
      </c>
      <c r="J87" s="17">
        <f>IF(Hosting!Q88&lt;=1,80,290)</f>
        <v>80</v>
      </c>
      <c r="K87" s="17">
        <v>5</v>
      </c>
      <c r="L87" s="17">
        <v>30</v>
      </c>
      <c r="M87" s="17">
        <f>10+(5*Hosting!Q88)</f>
        <v>15</v>
      </c>
      <c r="N87" s="17">
        <f>Hosting!P88*'Hosting Pricing'!$B$6</f>
        <v>3</v>
      </c>
      <c r="O87" s="36">
        <f>IF(Hosting!N88="Si",'DevOps Pricing'!$B$2,0)</f>
        <v>50</v>
      </c>
      <c r="P87" s="36">
        <f>IF(Hosting!O88="Si",5,0)</f>
        <v>5</v>
      </c>
      <c r="Q87" s="5">
        <f>IF(Hosting!I88="Si",25,0)</f>
        <v>25</v>
      </c>
      <c r="R87" s="5">
        <f>IF(Hosting!S88="Si",15,0)</f>
        <v>0</v>
      </c>
      <c r="S87" s="5">
        <f>Hosting!R88*15</f>
        <v>0</v>
      </c>
      <c r="T87" s="5">
        <v>0</v>
      </c>
    </row>
    <row r="88" spans="1:20" x14ac:dyDescent="0.2">
      <c r="A88" s="47">
        <f>Hosting!A89</f>
        <v>0</v>
      </c>
      <c r="B88" s="35">
        <f>IF(Hosting!F89="Si",50,0)</f>
        <v>50</v>
      </c>
      <c r="C88" s="35">
        <f>IF(Hosting!H89="Si",50,0)</f>
        <v>50</v>
      </c>
      <c r="D88" s="32">
        <f>IF(Hosting!G89="Si",50,0)</f>
        <v>50</v>
      </c>
      <c r="E88" s="35">
        <f>IF(Hosting!J89="Si",50,0)</f>
        <v>50</v>
      </c>
      <c r="F88" s="35">
        <f>IF(Hosting!K89="Si",50,0)</f>
        <v>50</v>
      </c>
      <c r="G88" s="35">
        <f>Hosting!L89*20</f>
        <v>0</v>
      </c>
      <c r="H88" s="35">
        <f>Hosting!M89*2.5</f>
        <v>0</v>
      </c>
      <c r="I88" s="17">
        <f>IF(Hosting!C89="Si",15,0)</f>
        <v>15</v>
      </c>
      <c r="J88" s="17">
        <f>IF(Hosting!Q89&lt;=1,80,290)</f>
        <v>80</v>
      </c>
      <c r="K88" s="17">
        <v>5</v>
      </c>
      <c r="L88" s="17">
        <v>30</v>
      </c>
      <c r="M88" s="17">
        <f>10+(5*Hosting!Q89)</f>
        <v>15</v>
      </c>
      <c r="N88" s="17">
        <f>Hosting!P89*'Hosting Pricing'!$B$6</f>
        <v>3</v>
      </c>
      <c r="O88" s="36">
        <f>IF(Hosting!N89="Si",'DevOps Pricing'!$B$2,0)</f>
        <v>50</v>
      </c>
      <c r="P88" s="36">
        <f>IF(Hosting!O89="Si",5,0)</f>
        <v>5</v>
      </c>
      <c r="Q88" s="5">
        <f>IF(Hosting!I89="Si",25,0)</f>
        <v>25</v>
      </c>
      <c r="R88" s="5">
        <f>IF(Hosting!S89="Si",15,0)</f>
        <v>0</v>
      </c>
      <c r="S88" s="5">
        <f>Hosting!R89*15</f>
        <v>0</v>
      </c>
      <c r="T88" s="5">
        <v>0</v>
      </c>
    </row>
    <row r="89" spans="1:20" x14ac:dyDescent="0.2">
      <c r="A89" s="47">
        <f>Hosting!A90</f>
        <v>0</v>
      </c>
      <c r="B89" s="35">
        <f>IF(Hosting!F90="Si",50,0)</f>
        <v>50</v>
      </c>
      <c r="C89" s="35">
        <f>IF(Hosting!H90="Si",50,0)</f>
        <v>50</v>
      </c>
      <c r="D89" s="32">
        <f>IF(Hosting!G90="Si",50,0)</f>
        <v>50</v>
      </c>
      <c r="E89" s="35">
        <f>IF(Hosting!J90="Si",50,0)</f>
        <v>50</v>
      </c>
      <c r="F89" s="35">
        <f>IF(Hosting!K90="Si",50,0)</f>
        <v>50</v>
      </c>
      <c r="G89" s="35">
        <f>Hosting!L90*20</f>
        <v>0</v>
      </c>
      <c r="H89" s="35">
        <f>Hosting!M90*2.5</f>
        <v>0</v>
      </c>
      <c r="I89" s="17">
        <f>IF(Hosting!C90="Si",15,0)</f>
        <v>15</v>
      </c>
      <c r="J89" s="17">
        <f>IF(Hosting!Q90&lt;=1,80,290)</f>
        <v>80</v>
      </c>
      <c r="K89" s="17">
        <v>5</v>
      </c>
      <c r="L89" s="17">
        <v>30</v>
      </c>
      <c r="M89" s="17">
        <f>10+(5*Hosting!Q90)</f>
        <v>15</v>
      </c>
      <c r="N89" s="17">
        <f>Hosting!P90*'Hosting Pricing'!$B$6</f>
        <v>3</v>
      </c>
      <c r="O89" s="36">
        <f>IF(Hosting!N90="Si",'DevOps Pricing'!$B$2,0)</f>
        <v>50</v>
      </c>
      <c r="P89" s="36">
        <f>IF(Hosting!O90="Si",5,0)</f>
        <v>5</v>
      </c>
      <c r="Q89" s="5">
        <f>IF(Hosting!I90="Si",25,0)</f>
        <v>25</v>
      </c>
      <c r="R89" s="5">
        <f>IF(Hosting!S90="Si",15,0)</f>
        <v>0</v>
      </c>
      <c r="S89" s="5">
        <f>Hosting!R90*15</f>
        <v>0</v>
      </c>
      <c r="T89" s="5">
        <v>0</v>
      </c>
    </row>
    <row r="90" spans="1:20" x14ac:dyDescent="0.2">
      <c r="A90" s="47">
        <f>Hosting!A91</f>
        <v>0</v>
      </c>
      <c r="B90" s="35">
        <f>IF(Hosting!F91="Si",50,0)</f>
        <v>50</v>
      </c>
      <c r="C90" s="35">
        <f>IF(Hosting!H91="Si",50,0)</f>
        <v>50</v>
      </c>
      <c r="D90" s="32">
        <f>IF(Hosting!G91="Si",50,0)</f>
        <v>50</v>
      </c>
      <c r="E90" s="35">
        <f>IF(Hosting!J91="Si",50,0)</f>
        <v>50</v>
      </c>
      <c r="F90" s="35">
        <f>IF(Hosting!K91="Si",50,0)</f>
        <v>50</v>
      </c>
      <c r="G90" s="35">
        <f>Hosting!L91*20</f>
        <v>0</v>
      </c>
      <c r="H90" s="35">
        <f>Hosting!M91*2.5</f>
        <v>0</v>
      </c>
      <c r="I90" s="17">
        <f>IF(Hosting!C91="Si",15,0)</f>
        <v>15</v>
      </c>
      <c r="J90" s="17">
        <f>IF(Hosting!Q91&lt;=1,80,290)</f>
        <v>80</v>
      </c>
      <c r="K90" s="17">
        <v>5</v>
      </c>
      <c r="L90" s="17">
        <v>30</v>
      </c>
      <c r="M90" s="17">
        <f>10+(5*Hosting!Q91)</f>
        <v>15</v>
      </c>
      <c r="N90" s="17">
        <f>Hosting!P91*'Hosting Pricing'!$B$6</f>
        <v>3</v>
      </c>
      <c r="O90" s="36">
        <f>IF(Hosting!N91="Si",'DevOps Pricing'!$B$2,0)</f>
        <v>50</v>
      </c>
      <c r="P90" s="36">
        <f>IF(Hosting!O91="Si",5,0)</f>
        <v>5</v>
      </c>
      <c r="Q90" s="5">
        <f>IF(Hosting!I91="Si",25,0)</f>
        <v>25</v>
      </c>
      <c r="R90" s="5">
        <f>IF(Hosting!S91="Si",15,0)</f>
        <v>0</v>
      </c>
      <c r="S90" s="5">
        <f>Hosting!R91*15</f>
        <v>0</v>
      </c>
      <c r="T90" s="5">
        <v>0</v>
      </c>
    </row>
    <row r="91" spans="1:20" x14ac:dyDescent="0.2">
      <c r="A91" s="47">
        <f>Hosting!A92</f>
        <v>0</v>
      </c>
      <c r="B91" s="35">
        <f>IF(Hosting!F92="Si",50,0)</f>
        <v>50</v>
      </c>
      <c r="C91" s="35">
        <f>IF(Hosting!H92="Si",50,0)</f>
        <v>50</v>
      </c>
      <c r="D91" s="32">
        <f>IF(Hosting!G92="Si",50,0)</f>
        <v>50</v>
      </c>
      <c r="E91" s="35">
        <f>IF(Hosting!J92="Si",50,0)</f>
        <v>50</v>
      </c>
      <c r="F91" s="35">
        <f>IF(Hosting!K92="Si",50,0)</f>
        <v>50</v>
      </c>
      <c r="G91" s="35">
        <f>Hosting!L92*20</f>
        <v>0</v>
      </c>
      <c r="H91" s="35">
        <f>Hosting!M92*2.5</f>
        <v>0</v>
      </c>
      <c r="I91" s="17">
        <f>IF(Hosting!C92="Si",15,0)</f>
        <v>15</v>
      </c>
      <c r="J91" s="17">
        <f>IF(Hosting!Q92&lt;=1,80,290)</f>
        <v>80</v>
      </c>
      <c r="K91" s="17">
        <v>5</v>
      </c>
      <c r="L91" s="17">
        <v>30</v>
      </c>
      <c r="M91" s="17">
        <f>10+(5*Hosting!Q92)</f>
        <v>15</v>
      </c>
      <c r="N91" s="17">
        <f>Hosting!P92*'Hosting Pricing'!$B$6</f>
        <v>3</v>
      </c>
      <c r="O91" s="36">
        <f>IF(Hosting!N92="Si",'DevOps Pricing'!$B$2,0)</f>
        <v>50</v>
      </c>
      <c r="P91" s="36">
        <f>IF(Hosting!O92="Si",5,0)</f>
        <v>5</v>
      </c>
      <c r="Q91" s="5">
        <f>IF(Hosting!I92="Si",25,0)</f>
        <v>25</v>
      </c>
      <c r="R91" s="5">
        <f>IF(Hosting!S92="Si",15,0)</f>
        <v>0</v>
      </c>
      <c r="S91" s="5">
        <f>Hosting!R92*15</f>
        <v>0</v>
      </c>
      <c r="T91" s="5">
        <v>0</v>
      </c>
    </row>
    <row r="92" spans="1:20" x14ac:dyDescent="0.2">
      <c r="A92" s="47">
        <f>Hosting!A93</f>
        <v>0</v>
      </c>
      <c r="B92" s="35">
        <f>IF(Hosting!F93="Si",50,0)</f>
        <v>50</v>
      </c>
      <c r="C92" s="35">
        <f>IF(Hosting!H93="Si",50,0)</f>
        <v>50</v>
      </c>
      <c r="D92" s="32">
        <f>IF(Hosting!G93="Si",50,0)</f>
        <v>50</v>
      </c>
      <c r="E92" s="35">
        <f>IF(Hosting!J93="Si",50,0)</f>
        <v>50</v>
      </c>
      <c r="F92" s="35">
        <f>IF(Hosting!K93="Si",50,0)</f>
        <v>50</v>
      </c>
      <c r="G92" s="35">
        <f>Hosting!L93*20</f>
        <v>0</v>
      </c>
      <c r="H92" s="35">
        <f>Hosting!M93*2.5</f>
        <v>0</v>
      </c>
      <c r="I92" s="17">
        <f>IF(Hosting!C93="Si",15,0)</f>
        <v>15</v>
      </c>
      <c r="J92" s="17">
        <f>IF(Hosting!Q93&lt;=1,80,290)</f>
        <v>80</v>
      </c>
      <c r="K92" s="17">
        <v>5</v>
      </c>
      <c r="L92" s="17">
        <v>30</v>
      </c>
      <c r="M92" s="17">
        <f>10+(5*Hosting!Q93)</f>
        <v>15</v>
      </c>
      <c r="N92" s="17">
        <f>Hosting!P93*'Hosting Pricing'!$B$6</f>
        <v>3</v>
      </c>
      <c r="O92" s="36">
        <f>IF(Hosting!N93="Si",'DevOps Pricing'!$B$2,0)</f>
        <v>50</v>
      </c>
      <c r="P92" s="36">
        <f>IF(Hosting!O93="Si",5,0)</f>
        <v>5</v>
      </c>
      <c r="Q92" s="5">
        <f>IF(Hosting!I93="Si",25,0)</f>
        <v>25</v>
      </c>
      <c r="R92" s="5">
        <f>IF(Hosting!S93="Si",15,0)</f>
        <v>0</v>
      </c>
      <c r="S92" s="5">
        <f>Hosting!R93*15</f>
        <v>0</v>
      </c>
      <c r="T92" s="5">
        <v>0</v>
      </c>
    </row>
    <row r="93" spans="1:20" x14ac:dyDescent="0.2">
      <c r="A93" s="47">
        <f>Hosting!A94</f>
        <v>0</v>
      </c>
      <c r="B93" s="35">
        <f>IF(Hosting!F94="Si",50,0)</f>
        <v>50</v>
      </c>
      <c r="C93" s="35">
        <f>IF(Hosting!H94="Si",50,0)</f>
        <v>50</v>
      </c>
      <c r="D93" s="32">
        <f>IF(Hosting!G94="Si",50,0)</f>
        <v>50</v>
      </c>
      <c r="E93" s="35">
        <f>IF(Hosting!J94="Si",50,0)</f>
        <v>50</v>
      </c>
      <c r="F93" s="35">
        <f>IF(Hosting!K94="Si",50,0)</f>
        <v>50</v>
      </c>
      <c r="G93" s="35">
        <f>Hosting!L94*20</f>
        <v>0</v>
      </c>
      <c r="H93" s="35">
        <f>Hosting!M94*2.5</f>
        <v>0</v>
      </c>
      <c r="I93" s="17">
        <f>IF(Hosting!C94="Si",15,0)</f>
        <v>15</v>
      </c>
      <c r="J93" s="17">
        <f>IF(Hosting!Q94&lt;=1,80,290)</f>
        <v>80</v>
      </c>
      <c r="K93" s="17">
        <v>5</v>
      </c>
      <c r="L93" s="17">
        <v>30</v>
      </c>
      <c r="M93" s="17">
        <f>10+(5*Hosting!Q94)</f>
        <v>15</v>
      </c>
      <c r="N93" s="17">
        <f>Hosting!P94*'Hosting Pricing'!$B$6</f>
        <v>3</v>
      </c>
      <c r="O93" s="36">
        <f>IF(Hosting!N94="Si",'DevOps Pricing'!$B$2,0)</f>
        <v>50</v>
      </c>
      <c r="P93" s="36">
        <f>IF(Hosting!O94="Si",5,0)</f>
        <v>5</v>
      </c>
      <c r="Q93" s="5">
        <f>IF(Hosting!I94="Si",25,0)</f>
        <v>25</v>
      </c>
      <c r="R93" s="5">
        <f>IF(Hosting!S94="Si",15,0)</f>
        <v>0</v>
      </c>
      <c r="S93" s="5">
        <f>Hosting!R94*15</f>
        <v>0</v>
      </c>
      <c r="T93" s="5">
        <v>0</v>
      </c>
    </row>
    <row r="94" spans="1:20" x14ac:dyDescent="0.2">
      <c r="A94" s="47">
        <f>Hosting!A95</f>
        <v>0</v>
      </c>
      <c r="B94" s="35">
        <f>IF(Hosting!F95="Si",50,0)</f>
        <v>50</v>
      </c>
      <c r="C94" s="35">
        <f>IF(Hosting!H95="Si",50,0)</f>
        <v>50</v>
      </c>
      <c r="D94" s="32">
        <f>IF(Hosting!G95="Si",50,0)</f>
        <v>50</v>
      </c>
      <c r="E94" s="35">
        <f>IF(Hosting!J95="Si",50,0)</f>
        <v>50</v>
      </c>
      <c r="F94" s="35">
        <f>IF(Hosting!K95="Si",50,0)</f>
        <v>50</v>
      </c>
      <c r="G94" s="35">
        <f>Hosting!L95*20</f>
        <v>0</v>
      </c>
      <c r="H94" s="35">
        <f>Hosting!M95*2.5</f>
        <v>0</v>
      </c>
      <c r="I94" s="17">
        <f>IF(Hosting!C95="Si",15,0)</f>
        <v>15</v>
      </c>
      <c r="J94" s="17">
        <f>IF(Hosting!Q95&lt;=1,80,290)</f>
        <v>80</v>
      </c>
      <c r="K94" s="17">
        <v>5</v>
      </c>
      <c r="L94" s="17">
        <v>30</v>
      </c>
      <c r="M94" s="17">
        <f>10+(5*Hosting!Q95)</f>
        <v>15</v>
      </c>
      <c r="N94" s="17">
        <f>Hosting!P95*'Hosting Pricing'!$B$6</f>
        <v>3</v>
      </c>
      <c r="O94" s="36">
        <f>IF(Hosting!N95="Si",'DevOps Pricing'!$B$2,0)</f>
        <v>50</v>
      </c>
      <c r="P94" s="36">
        <f>IF(Hosting!O95="Si",5,0)</f>
        <v>5</v>
      </c>
      <c r="Q94" s="5">
        <f>IF(Hosting!I95="Si",25,0)</f>
        <v>25</v>
      </c>
      <c r="R94" s="5">
        <f>IF(Hosting!S95="Si",15,0)</f>
        <v>0</v>
      </c>
      <c r="S94" s="5">
        <f>Hosting!R95*15</f>
        <v>0</v>
      </c>
      <c r="T94" s="5">
        <v>0</v>
      </c>
    </row>
    <row r="95" spans="1:20" x14ac:dyDescent="0.2">
      <c r="A95" s="47">
        <f>Hosting!A96</f>
        <v>0</v>
      </c>
      <c r="B95" s="35">
        <f>IF(Hosting!F96="Si",50,0)</f>
        <v>50</v>
      </c>
      <c r="C95" s="35">
        <f>IF(Hosting!H96="Si",50,0)</f>
        <v>50</v>
      </c>
      <c r="D95" s="32">
        <f>IF(Hosting!G96="Si",50,0)</f>
        <v>50</v>
      </c>
      <c r="E95" s="35">
        <f>IF(Hosting!J96="Si",50,0)</f>
        <v>50</v>
      </c>
      <c r="F95" s="35">
        <f>IF(Hosting!K96="Si",50,0)</f>
        <v>50</v>
      </c>
      <c r="G95" s="35">
        <f>Hosting!L96*20</f>
        <v>0</v>
      </c>
      <c r="H95" s="35">
        <f>Hosting!M96*2.5</f>
        <v>0</v>
      </c>
      <c r="I95" s="17">
        <f>IF(Hosting!C96="Si",15,0)</f>
        <v>15</v>
      </c>
      <c r="J95" s="17">
        <f>IF(Hosting!Q96&lt;=1,80,290)</f>
        <v>80</v>
      </c>
      <c r="K95" s="17">
        <v>5</v>
      </c>
      <c r="L95" s="17">
        <v>30</v>
      </c>
      <c r="M95" s="17">
        <f>10+(5*Hosting!Q96)</f>
        <v>15</v>
      </c>
      <c r="N95" s="17">
        <f>Hosting!P96*'Hosting Pricing'!$B$6</f>
        <v>3</v>
      </c>
      <c r="O95" s="36">
        <f>IF(Hosting!N96="Si",'DevOps Pricing'!$B$2,0)</f>
        <v>50</v>
      </c>
      <c r="P95" s="36">
        <f>IF(Hosting!O96="Si",5,0)</f>
        <v>5</v>
      </c>
      <c r="Q95" s="5">
        <f>IF(Hosting!I96="Si",25,0)</f>
        <v>25</v>
      </c>
      <c r="R95" s="5">
        <f>IF(Hosting!S96="Si",15,0)</f>
        <v>0</v>
      </c>
      <c r="S95" s="5">
        <f>Hosting!R96*15</f>
        <v>0</v>
      </c>
      <c r="T95" s="5">
        <v>0</v>
      </c>
    </row>
    <row r="96" spans="1:20" x14ac:dyDescent="0.2">
      <c r="A96" s="47">
        <f>Hosting!A97</f>
        <v>0</v>
      </c>
      <c r="B96" s="35">
        <f>IF(Hosting!F97="Si",50,0)</f>
        <v>50</v>
      </c>
      <c r="C96" s="35">
        <f>IF(Hosting!H97="Si",50,0)</f>
        <v>50</v>
      </c>
      <c r="D96" s="32">
        <f>IF(Hosting!G97="Si",50,0)</f>
        <v>50</v>
      </c>
      <c r="E96" s="35">
        <f>IF(Hosting!J97="Si",50,0)</f>
        <v>50</v>
      </c>
      <c r="F96" s="35">
        <f>IF(Hosting!K97="Si",50,0)</f>
        <v>50</v>
      </c>
      <c r="G96" s="35">
        <f>Hosting!L97*20</f>
        <v>0</v>
      </c>
      <c r="H96" s="35">
        <f>Hosting!M97*2.5</f>
        <v>0</v>
      </c>
      <c r="I96" s="17">
        <f>IF(Hosting!C97="Si",15,0)</f>
        <v>15</v>
      </c>
      <c r="J96" s="17">
        <f>IF(Hosting!Q97&lt;=1,80,290)</f>
        <v>80</v>
      </c>
      <c r="K96" s="17">
        <v>5</v>
      </c>
      <c r="L96" s="17">
        <v>30</v>
      </c>
      <c r="M96" s="17">
        <f>10+(5*Hosting!Q97)</f>
        <v>15</v>
      </c>
      <c r="N96" s="17">
        <f>Hosting!P97*'Hosting Pricing'!$B$6</f>
        <v>3</v>
      </c>
      <c r="O96" s="36">
        <f>IF(Hosting!N97="Si",'DevOps Pricing'!$B$2,0)</f>
        <v>50</v>
      </c>
      <c r="P96" s="36">
        <f>IF(Hosting!O97="Si",5,0)</f>
        <v>5</v>
      </c>
      <c r="Q96" s="5">
        <f>IF(Hosting!I97="Si",25,0)</f>
        <v>25</v>
      </c>
      <c r="R96" s="5">
        <f>IF(Hosting!S97="Si",15,0)</f>
        <v>0</v>
      </c>
      <c r="S96" s="5">
        <f>Hosting!R97*15</f>
        <v>0</v>
      </c>
      <c r="T96" s="5">
        <v>0</v>
      </c>
    </row>
    <row r="97" spans="1:20" x14ac:dyDescent="0.2">
      <c r="A97" s="47">
        <f>Hosting!A98</f>
        <v>0</v>
      </c>
      <c r="B97" s="35">
        <f>IF(Hosting!F98="Si",50,0)</f>
        <v>50</v>
      </c>
      <c r="C97" s="35">
        <f>IF(Hosting!H98="Si",50,0)</f>
        <v>50</v>
      </c>
      <c r="D97" s="32">
        <f>IF(Hosting!G98="Si",50,0)</f>
        <v>50</v>
      </c>
      <c r="E97" s="35">
        <f>IF(Hosting!J98="Si",50,0)</f>
        <v>50</v>
      </c>
      <c r="F97" s="35">
        <f>IF(Hosting!K98="Si",50,0)</f>
        <v>50</v>
      </c>
      <c r="G97" s="35">
        <f>Hosting!L98*20</f>
        <v>0</v>
      </c>
      <c r="H97" s="35">
        <f>Hosting!M98*2.5</f>
        <v>0</v>
      </c>
      <c r="I97" s="17">
        <f>IF(Hosting!C98="Si",15,0)</f>
        <v>15</v>
      </c>
      <c r="J97" s="17">
        <f>IF(Hosting!Q98&lt;=1,80,290)</f>
        <v>80</v>
      </c>
      <c r="K97" s="17">
        <v>5</v>
      </c>
      <c r="L97" s="17">
        <v>30</v>
      </c>
      <c r="M97" s="17">
        <f>10+(5*Hosting!Q98)</f>
        <v>15</v>
      </c>
      <c r="N97" s="17">
        <f>Hosting!P98*'Hosting Pricing'!$B$6</f>
        <v>3</v>
      </c>
      <c r="O97" s="36">
        <f>IF(Hosting!N98="Si",'DevOps Pricing'!$B$2,0)</f>
        <v>50</v>
      </c>
      <c r="P97" s="36">
        <f>IF(Hosting!O98="Si",5,0)</f>
        <v>5</v>
      </c>
      <c r="Q97" s="5">
        <f>IF(Hosting!I98="Si",25,0)</f>
        <v>25</v>
      </c>
      <c r="R97" s="5">
        <f>IF(Hosting!S98="Si",15,0)</f>
        <v>0</v>
      </c>
      <c r="S97" s="5">
        <f>Hosting!R98*15</f>
        <v>0</v>
      </c>
      <c r="T97" s="5">
        <v>0</v>
      </c>
    </row>
    <row r="98" spans="1:20" x14ac:dyDescent="0.2">
      <c r="A98" s="47">
        <f>Hosting!A99</f>
        <v>0</v>
      </c>
      <c r="B98" s="35">
        <f>IF(Hosting!F99="Si",50,0)</f>
        <v>50</v>
      </c>
      <c r="C98" s="35">
        <f>IF(Hosting!H99="Si",50,0)</f>
        <v>50</v>
      </c>
      <c r="D98" s="32">
        <f>IF(Hosting!G99="Si",50,0)</f>
        <v>50</v>
      </c>
      <c r="E98" s="35">
        <f>IF(Hosting!J99="Si",50,0)</f>
        <v>50</v>
      </c>
      <c r="F98" s="35">
        <f>IF(Hosting!K99="Si",50,0)</f>
        <v>50</v>
      </c>
      <c r="G98" s="35">
        <f>Hosting!L99*20</f>
        <v>0</v>
      </c>
      <c r="H98" s="35">
        <f>Hosting!M99*2.5</f>
        <v>0</v>
      </c>
      <c r="I98" s="17">
        <f>IF(Hosting!C99="Si",15,0)</f>
        <v>15</v>
      </c>
      <c r="J98" s="17">
        <f>IF(Hosting!Q99&lt;=1,80,290)</f>
        <v>80</v>
      </c>
      <c r="K98" s="17">
        <v>5</v>
      </c>
      <c r="L98" s="17">
        <v>30</v>
      </c>
      <c r="M98" s="17">
        <f>10+(5*Hosting!Q99)</f>
        <v>15</v>
      </c>
      <c r="N98" s="17">
        <f>Hosting!P99*'Hosting Pricing'!$B$6</f>
        <v>3</v>
      </c>
      <c r="O98" s="36">
        <f>IF(Hosting!N99="Si",'DevOps Pricing'!$B$2,0)</f>
        <v>50</v>
      </c>
      <c r="P98" s="36">
        <f>IF(Hosting!O99="Si",5,0)</f>
        <v>5</v>
      </c>
      <c r="Q98" s="5">
        <f>IF(Hosting!I99="Si",25,0)</f>
        <v>25</v>
      </c>
      <c r="R98" s="5">
        <f>IF(Hosting!S99="Si",15,0)</f>
        <v>0</v>
      </c>
      <c r="S98" s="5">
        <f>Hosting!R99*15</f>
        <v>0</v>
      </c>
      <c r="T98" s="5">
        <v>0</v>
      </c>
    </row>
    <row r="99" spans="1:20" x14ac:dyDescent="0.2">
      <c r="A99" s="47">
        <f>Hosting!A100</f>
        <v>0</v>
      </c>
      <c r="B99" s="35">
        <f>IF(Hosting!F100="Si",50,0)</f>
        <v>50</v>
      </c>
      <c r="C99" s="35">
        <f>IF(Hosting!H100="Si",50,0)</f>
        <v>50</v>
      </c>
      <c r="D99" s="32">
        <f>IF(Hosting!G100="Si",50,0)</f>
        <v>50</v>
      </c>
      <c r="E99" s="35">
        <f>IF(Hosting!J100="Si",50,0)</f>
        <v>50</v>
      </c>
      <c r="F99" s="35">
        <f>IF(Hosting!K100="Si",50,0)</f>
        <v>50</v>
      </c>
      <c r="G99" s="35">
        <f>Hosting!L100*20</f>
        <v>0</v>
      </c>
      <c r="H99" s="35">
        <f>Hosting!M100*2.5</f>
        <v>0</v>
      </c>
      <c r="I99" s="17">
        <f>IF(Hosting!C100="Si",15,0)</f>
        <v>15</v>
      </c>
      <c r="J99" s="17">
        <f>IF(Hosting!Q100&lt;=1,80,290)</f>
        <v>80</v>
      </c>
      <c r="K99" s="17">
        <v>5</v>
      </c>
      <c r="L99" s="17">
        <v>30</v>
      </c>
      <c r="M99" s="17">
        <f>10+(5*Hosting!Q100)</f>
        <v>15</v>
      </c>
      <c r="N99" s="17">
        <f>Hosting!P100*'Hosting Pricing'!$B$6</f>
        <v>3</v>
      </c>
      <c r="O99" s="36">
        <f>IF(Hosting!N100="Si",'DevOps Pricing'!$B$2,0)</f>
        <v>50</v>
      </c>
      <c r="P99" s="36">
        <f>IF(Hosting!O100="Si",5,0)</f>
        <v>5</v>
      </c>
      <c r="Q99" s="5">
        <f>IF(Hosting!I100="Si",25,0)</f>
        <v>25</v>
      </c>
      <c r="R99" s="5">
        <f>IF(Hosting!S100="Si",15,0)</f>
        <v>0</v>
      </c>
      <c r="S99" s="5">
        <f>Hosting!R100*15</f>
        <v>0</v>
      </c>
      <c r="T99" s="5">
        <v>0</v>
      </c>
    </row>
    <row r="100" spans="1:20" x14ac:dyDescent="0.2">
      <c r="A100" s="47">
        <f>Hosting!A101</f>
        <v>0</v>
      </c>
      <c r="B100" s="35">
        <f>IF(Hosting!F101="Si",50,0)</f>
        <v>0</v>
      </c>
      <c r="C100" s="35">
        <f>IF(Hosting!H101="Si",50,0)</f>
        <v>0</v>
      </c>
      <c r="D100" s="32">
        <f>IF(Hosting!G101="Si",50,0)</f>
        <v>0</v>
      </c>
      <c r="E100" s="35">
        <f>IF(Hosting!J101="Si",50,0)</f>
        <v>0</v>
      </c>
      <c r="F100" s="35">
        <f>IF(Hosting!K101="Si",50,0)</f>
        <v>0</v>
      </c>
      <c r="G100" s="35">
        <f>Hosting!L101*20</f>
        <v>0</v>
      </c>
      <c r="H100" s="35">
        <f>Hosting!M101*2.5</f>
        <v>0</v>
      </c>
      <c r="I100" s="17">
        <f>IF(Hosting!C101="Si",15,0)</f>
        <v>0</v>
      </c>
      <c r="J100" s="17">
        <f>IF(Hosting!Q101&lt;=1,80,290)</f>
        <v>80</v>
      </c>
      <c r="K100" s="17">
        <v>5</v>
      </c>
      <c r="L100" s="17">
        <v>30</v>
      </c>
      <c r="M100" s="17">
        <f>10+(5*Hosting!Q101)</f>
        <v>10</v>
      </c>
      <c r="N100" s="17">
        <f>Hosting!P101*'Hosting Pricing'!$B$6</f>
        <v>0</v>
      </c>
      <c r="O100" s="36">
        <f>IF(Hosting!N101="Si",'DevOps Pricing'!$B$2,0)</f>
        <v>0</v>
      </c>
      <c r="P100" s="36">
        <f>IF(Hosting!O101="Si",5,0)</f>
        <v>0</v>
      </c>
      <c r="Q100" s="5">
        <f>IF(Hosting!I101="Si",25,0)</f>
        <v>0</v>
      </c>
      <c r="R100" s="5">
        <f>IF(Hosting!S101="Si",15,0)</f>
        <v>0</v>
      </c>
      <c r="S100" s="5">
        <f>Hosting!R101*15</f>
        <v>0</v>
      </c>
      <c r="T100" s="5">
        <v>0</v>
      </c>
    </row>
  </sheetData>
  <mergeCells count="1">
    <mergeCell ref="B1:T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70D1F-81A3-4D59-8B36-721A7732A876}">
  <dimension ref="A1:D100"/>
  <sheetViews>
    <sheetView workbookViewId="0">
      <selection activeCell="D3" sqref="D3"/>
    </sheetView>
  </sheetViews>
  <sheetFormatPr defaultRowHeight="15" x14ac:dyDescent="0.2"/>
  <cols>
    <col min="1" max="1" width="46.2734375" customWidth="1"/>
    <col min="2" max="2" width="25.69140625" customWidth="1"/>
    <col min="3" max="3" width="21.38671875" customWidth="1"/>
    <col min="4" max="4" width="39.953125" customWidth="1"/>
  </cols>
  <sheetData>
    <row r="1" spans="1:4" x14ac:dyDescent="0.2">
      <c r="B1" s="30" t="s">
        <v>56</v>
      </c>
      <c r="C1" s="37" t="s">
        <v>59</v>
      </c>
      <c r="D1" s="39" t="s">
        <v>60</v>
      </c>
    </row>
    <row r="2" spans="1:4" x14ac:dyDescent="0.2">
      <c r="B2" s="16" t="s">
        <v>37</v>
      </c>
      <c r="C2" s="40" t="s">
        <v>47</v>
      </c>
      <c r="D2" s="41" t="s">
        <v>48</v>
      </c>
    </row>
    <row r="3" spans="1:4" x14ac:dyDescent="0.2">
      <c r="A3" s="34" t="str">
        <f>Hosting!A4</f>
        <v>Juan Carlos Hisrael</v>
      </c>
      <c r="B3" s="15">
        <f>'Desglose de Precios'!B3+'Desglose de Precios'!C3+'Desglose de Precios'!D3+'Desglose de Precios'!E3+'Desglose de Precios'!F3+'Desglose de Precios'!G3+'Desglose de Precios'!H3</f>
        <v>250</v>
      </c>
      <c r="C3" s="38">
        <f>'Desglose de Precios'!I3+'Desglose de Precios'!J3+'Desglose de Precios'!K3+'Desglose de Precios'!L3</f>
        <v>130</v>
      </c>
      <c r="D3" s="9">
        <f>'Desglose de Precios'!M3+'Desglose de Precios'!N3+'Desglose de Precios'!O3+'Desglose de Precios'!P3+'Desglose de Precios'!Q3+'Desglose de Precios'!R3+'Desglose de Precios'!S3+'Desglose de Precios'!T3</f>
        <v>98</v>
      </c>
    </row>
    <row r="4" spans="1:4" x14ac:dyDescent="0.2">
      <c r="A4" s="34" t="str">
        <f>Hosting!A5</f>
        <v>Julia Vergara</v>
      </c>
      <c r="B4" s="15">
        <f>'Desglose de Precios'!B4+'Desglose de Precios'!C4+'Desglose de Precios'!D4+'Desglose de Precios'!E4+'Desglose de Precios'!F4+'Desglose de Precios'!G4+'Desglose de Precios'!H4</f>
        <v>250</v>
      </c>
      <c r="C4" s="38">
        <f>'Desglose de Precios'!I4+'Desglose de Precios'!J4+'Desglose de Precios'!K4+'Desglose de Precios'!L4</f>
        <v>130</v>
      </c>
      <c r="D4" s="9">
        <f>'Desglose de Precios'!M4+'Desglose de Precios'!N4+'Desglose de Precios'!O4+'Desglose de Precios'!P4+'Desglose de Precios'!Q4+'Desglose de Precios'!R4+'Desglose de Precios'!S4+'Desglose de Precios'!T4</f>
        <v>98</v>
      </c>
    </row>
    <row r="5" spans="1:4" x14ac:dyDescent="0.2">
      <c r="A5" s="34" t="str">
        <f>Hosting!A6</f>
        <v>Luz Marina Norato</v>
      </c>
      <c r="B5" s="15">
        <f>'Desglose de Precios'!B5+'Desglose de Precios'!C5+'Desglose de Precios'!D5+'Desglose de Precios'!E5+'Desglose de Precios'!F5+'Desglose de Precios'!G5+'Desglose de Precios'!H5</f>
        <v>250</v>
      </c>
      <c r="C5" s="38">
        <f>'Desglose de Precios'!I5+'Desglose de Precios'!J5+'Desglose de Precios'!K5+'Desglose de Precios'!L5</f>
        <v>130</v>
      </c>
      <c r="D5" s="9">
        <f>'Desglose de Precios'!M5+'Desglose de Precios'!N5+'Desglose de Precios'!O5+'Desglose de Precios'!P5+'Desglose de Precios'!Q5+'Desglose de Precios'!R5+'Desglose de Precios'!S5+'Desglose de Precios'!T5</f>
        <v>98</v>
      </c>
    </row>
    <row r="6" spans="1:4" x14ac:dyDescent="0.2">
      <c r="A6" s="34" t="str">
        <f>Hosting!A7</f>
        <v>Marco Reyes</v>
      </c>
      <c r="B6" s="15">
        <f>'Desglose de Precios'!B6+'Desglose de Precios'!C6+'Desglose de Precios'!D6+'Desglose de Precios'!E6+'Desglose de Precios'!F6+'Desglose de Precios'!G6+'Desglose de Precios'!H6</f>
        <v>250</v>
      </c>
      <c r="C6" s="38">
        <f>'Desglose de Precios'!I6+'Desglose de Precios'!J6+'Desglose de Precios'!K6+'Desglose de Precios'!L6</f>
        <v>130</v>
      </c>
      <c r="D6" s="9">
        <f>'Desglose de Precios'!M6+'Desglose de Precios'!N6+'Desglose de Precios'!O6+'Desglose de Precios'!P6+'Desglose de Precios'!Q6+'Desglose de Precios'!R6+'Desglose de Precios'!S6+'Desglose de Precios'!T6</f>
        <v>98</v>
      </c>
    </row>
    <row r="7" spans="1:4" x14ac:dyDescent="0.2">
      <c r="A7" s="34" t="str">
        <f>Hosting!A8</f>
        <v>Market La Torre</v>
      </c>
      <c r="B7" s="15">
        <f>'Desglose de Precios'!B7+'Desglose de Precios'!C7+'Desglose de Precios'!D7+'Desglose de Precios'!E7+'Desglose de Precios'!F7+'Desglose de Precios'!G7+'Desglose de Precios'!H7</f>
        <v>250</v>
      </c>
      <c r="C7" s="38">
        <f>'Desglose de Precios'!I7+'Desglose de Precios'!J7+'Desglose de Precios'!K7+'Desglose de Precios'!L7</f>
        <v>130</v>
      </c>
      <c r="D7" s="9">
        <f>'Desglose de Precios'!M7+'Desglose de Precios'!N7+'Desglose de Precios'!O7+'Desglose de Precios'!P7+'Desglose de Precios'!Q7+'Desglose de Precios'!R7+'Desglose de Precios'!S7+'Desglose de Precios'!T7</f>
        <v>98</v>
      </c>
    </row>
    <row r="8" spans="1:4" x14ac:dyDescent="0.2">
      <c r="A8" s="34" t="str">
        <f>Hosting!A9</f>
        <v>Raquira (Markplace)</v>
      </c>
      <c r="B8" s="15">
        <f>'Desglose de Precios'!B8+'Desglose de Precios'!C8+'Desglose de Precios'!D8+'Desglose de Precios'!E8+'Desglose de Precios'!F8+'Desglose de Precios'!G8+'Desglose de Precios'!H8</f>
        <v>250</v>
      </c>
      <c r="C8" s="38">
        <f>'Desglose de Precios'!I8+'Desglose de Precios'!J8+'Desglose de Precios'!K8+'Desglose de Precios'!L8</f>
        <v>130</v>
      </c>
      <c r="D8" s="9">
        <f>'Desglose de Precios'!M8+'Desglose de Precios'!N8+'Desglose de Precios'!O8+'Desglose de Precios'!P8+'Desglose de Precios'!Q8+'Desglose de Precios'!R8+'Desglose de Precios'!S8+'Desglose de Precios'!T8</f>
        <v>98</v>
      </c>
    </row>
    <row r="9" spans="1:4" x14ac:dyDescent="0.2">
      <c r="A9" s="34" t="str">
        <f>Hosting!A10</f>
        <v>Israel Romero</v>
      </c>
      <c r="B9" s="15">
        <f>'Desglose de Precios'!B9+'Desglose de Precios'!C9+'Desglose de Precios'!D9+'Desglose de Precios'!E9+'Desglose de Precios'!F9+'Desglose de Precios'!G9+'Desglose de Precios'!H9</f>
        <v>250</v>
      </c>
      <c r="C9" s="38">
        <f>'Desglose de Precios'!I9+'Desglose de Precios'!J9+'Desglose de Precios'!K9+'Desglose de Precios'!L9</f>
        <v>130</v>
      </c>
      <c r="D9" s="9">
        <f>'Desglose de Precios'!M9+'Desglose de Precios'!N9+'Desglose de Precios'!O9+'Desglose de Precios'!P9+'Desglose de Precios'!Q9+'Desglose de Precios'!R9+'Desglose de Precios'!S9+'Desglose de Precios'!T9</f>
        <v>98</v>
      </c>
    </row>
    <row r="10" spans="1:4" x14ac:dyDescent="0.2">
      <c r="A10" s="34" t="str">
        <f>Hosting!A11</f>
        <v>Fondo Mixto-Yesid</v>
      </c>
      <c r="B10" s="15">
        <f>'Desglose de Precios'!B10+'Desglose de Precios'!C10+'Desglose de Precios'!D10+'Desglose de Precios'!E10+'Desglose de Precios'!F10+'Desglose de Precios'!G10+'Desglose de Precios'!H10</f>
        <v>250</v>
      </c>
      <c r="C10" s="38">
        <f>'Desglose de Precios'!I10+'Desglose de Precios'!J10+'Desglose de Precios'!K10+'Desglose de Precios'!L10</f>
        <v>130</v>
      </c>
      <c r="D10" s="9">
        <f>'Desglose de Precios'!M10+'Desglose de Precios'!N10+'Desglose de Precios'!O10+'Desglose de Precios'!P10+'Desglose de Precios'!Q10+'Desglose de Precios'!R10+'Desglose de Precios'!S10+'Desglose de Precios'!T10</f>
        <v>98</v>
      </c>
    </row>
    <row r="11" spans="1:4" x14ac:dyDescent="0.2">
      <c r="A11" s="34" t="str">
        <f>Hosting!A12</f>
        <v>ESLAP Pedro Pablo</v>
      </c>
      <c r="B11" s="15">
        <f>'Desglose de Precios'!B11+'Desglose de Precios'!C11+'Desglose de Precios'!D11+'Desglose de Precios'!E11+'Desglose de Precios'!F11+'Desglose de Precios'!G11+'Desglose de Precios'!H11</f>
        <v>250</v>
      </c>
      <c r="C11" s="38">
        <f>'Desglose de Precios'!I11+'Desglose de Precios'!J11+'Desglose de Precios'!K11+'Desglose de Precios'!L11</f>
        <v>130</v>
      </c>
      <c r="D11" s="9">
        <f>'Desglose de Precios'!M11+'Desglose de Precios'!N11+'Desglose de Precios'!O11+'Desglose de Precios'!P11+'Desglose de Precios'!Q11+'Desglose de Precios'!R11+'Desglose de Precios'!S11+'Desglose de Precios'!T11</f>
        <v>98</v>
      </c>
    </row>
    <row r="12" spans="1:4" x14ac:dyDescent="0.2">
      <c r="A12" s="34" t="str">
        <f>Hosting!A13</f>
        <v>Bolivar Foriberto</v>
      </c>
      <c r="B12" s="15">
        <f>'Desglose de Precios'!B12+'Desglose de Precios'!C12+'Desglose de Precios'!D12+'Desglose de Precios'!E12+'Desglose de Precios'!F12+'Desglose de Precios'!G12+'Desglose de Precios'!H12</f>
        <v>250</v>
      </c>
      <c r="C12" s="38">
        <f>'Desglose de Precios'!I12+'Desglose de Precios'!J12+'Desglose de Precios'!K12+'Desglose de Precios'!L12</f>
        <v>130</v>
      </c>
      <c r="D12" s="9">
        <f>'Desglose de Precios'!M12+'Desglose de Precios'!N12+'Desglose de Precios'!O12+'Desglose de Precios'!P12+'Desglose de Precios'!Q12+'Desglose de Precios'!R12+'Desglose de Precios'!S12+'Desglose de Precios'!T12</f>
        <v>98</v>
      </c>
    </row>
    <row r="13" spans="1:4" x14ac:dyDescent="0.2">
      <c r="A13" s="34" t="str">
        <f>Hosting!A14</f>
        <v>Silvino Omar</v>
      </c>
      <c r="B13" s="15">
        <f>'Desglose de Precios'!B13+'Desglose de Precios'!C13+'Desglose de Precios'!D13+'Desglose de Precios'!E13+'Desglose de Precios'!F13+'Desglose de Precios'!G13+'Desglose de Precios'!H13</f>
        <v>250</v>
      </c>
      <c r="C13" s="38">
        <f>'Desglose de Precios'!I13+'Desglose de Precios'!J13+'Desglose de Precios'!K13+'Desglose de Precios'!L13</f>
        <v>130</v>
      </c>
      <c r="D13" s="9">
        <f>'Desglose de Precios'!M13+'Desglose de Precios'!N13+'Desglose de Precios'!O13+'Desglose de Precios'!P13+'Desglose de Precios'!Q13+'Desglose de Precios'!R13+'Desglose de Precios'!S13+'Desglose de Precios'!T13</f>
        <v>98</v>
      </c>
    </row>
    <row r="14" spans="1:4" x14ac:dyDescent="0.2">
      <c r="A14" s="34" t="str">
        <f>Hosting!A15</f>
        <v>Alberto Delgado</v>
      </c>
      <c r="B14" s="15">
        <f>'Desglose de Precios'!B14+'Desglose de Precios'!C14+'Desglose de Precios'!D14+'Desglose de Precios'!E14+'Desglose de Precios'!F14+'Desglose de Precios'!G14+'Desglose de Precios'!H14</f>
        <v>250</v>
      </c>
      <c r="C14" s="38">
        <f>'Desglose de Precios'!I14+'Desglose de Precios'!J14+'Desglose de Precios'!K14+'Desglose de Precios'!L14</f>
        <v>130</v>
      </c>
      <c r="D14" s="9">
        <f>'Desglose de Precios'!M14+'Desglose de Precios'!N14+'Desglose de Precios'!O14+'Desglose de Precios'!P14+'Desglose de Precios'!Q14+'Desglose de Precios'!R14+'Desglose de Precios'!S14+'Desglose de Precios'!T14</f>
        <v>98</v>
      </c>
    </row>
    <row r="15" spans="1:4" x14ac:dyDescent="0.2">
      <c r="A15" s="34" t="str">
        <f>Hosting!A16</f>
        <v>Otilia Sanches</v>
      </c>
      <c r="B15" s="15">
        <f>'Desglose de Precios'!B15+'Desglose de Precios'!C15+'Desglose de Precios'!D15+'Desglose de Precios'!E15+'Desglose de Precios'!F15+'Desglose de Precios'!G15+'Desglose de Precios'!H15</f>
        <v>250</v>
      </c>
      <c r="C15" s="38">
        <f>'Desglose de Precios'!I15+'Desglose de Precios'!J15+'Desglose de Precios'!K15+'Desglose de Precios'!L15</f>
        <v>130</v>
      </c>
      <c r="D15" s="9">
        <f>'Desglose de Precios'!M15+'Desglose de Precios'!N15+'Desglose de Precios'!O15+'Desglose de Precios'!P15+'Desglose de Precios'!Q15+'Desglose de Precios'!R15+'Desglose de Precios'!S15+'Desglose de Precios'!T15</f>
        <v>98</v>
      </c>
    </row>
    <row r="16" spans="1:4" x14ac:dyDescent="0.2">
      <c r="A16" s="34" t="str">
        <f>Hosting!A17</f>
        <v>Emisora San Luis C.</v>
      </c>
      <c r="B16" s="15">
        <f>'Desglose de Precios'!B16+'Desglose de Precios'!C16+'Desglose de Precios'!D16+'Desglose de Precios'!E16+'Desglose de Precios'!F16+'Desglose de Precios'!G16+'Desglose de Precios'!H16</f>
        <v>250</v>
      </c>
      <c r="C16" s="38">
        <f>'Desglose de Precios'!I16+'Desglose de Precios'!J16+'Desglose de Precios'!K16+'Desglose de Precios'!L16</f>
        <v>130</v>
      </c>
      <c r="D16" s="9">
        <f>'Desglose de Precios'!M16+'Desglose de Precios'!N16+'Desglose de Precios'!O16+'Desglose de Precios'!P16+'Desglose de Precios'!Q16+'Desglose de Precios'!R16+'Desglose de Precios'!S16+'Desglose de Precios'!T16</f>
        <v>98</v>
      </c>
    </row>
    <row r="17" spans="1:4" x14ac:dyDescent="0.2">
      <c r="A17" s="34" t="str">
        <f>Hosting!A18</f>
        <v>Emisora Raquira</v>
      </c>
      <c r="B17" s="15">
        <f>'Desglose de Precios'!B17+'Desglose de Precios'!C17+'Desglose de Precios'!D17+'Desglose de Precios'!E17+'Desglose de Precios'!F17+'Desglose de Precios'!G17+'Desglose de Precios'!H17</f>
        <v>250</v>
      </c>
      <c r="C17" s="38">
        <f>'Desglose de Precios'!I17+'Desglose de Precios'!J17+'Desglose de Precios'!K17+'Desglose de Precios'!L17</f>
        <v>130</v>
      </c>
      <c r="D17" s="9">
        <f>'Desglose de Precios'!M17+'Desglose de Precios'!N17+'Desglose de Precios'!O17+'Desglose de Precios'!P17+'Desglose de Precios'!Q17+'Desglose de Precios'!R17+'Desglose de Precios'!S17+'Desglose de Precios'!T17</f>
        <v>98</v>
      </c>
    </row>
    <row r="18" spans="1:4" x14ac:dyDescent="0.2">
      <c r="A18" s="34" t="str">
        <f>Hosting!A19</f>
        <v>Emisora Sotaquira</v>
      </c>
      <c r="B18" s="15">
        <f>'Desglose de Precios'!B18+'Desglose de Precios'!C18+'Desglose de Precios'!D18+'Desglose de Precios'!E18+'Desglose de Precios'!F18+'Desglose de Precios'!G18+'Desglose de Precios'!H18</f>
        <v>250</v>
      </c>
      <c r="C18" s="38">
        <f>'Desglose de Precios'!I18+'Desglose de Precios'!J18+'Desglose de Precios'!K18+'Desglose de Precios'!L18</f>
        <v>130</v>
      </c>
      <c r="D18" s="9">
        <f>'Desglose de Precios'!M18+'Desglose de Precios'!N18+'Desglose de Precios'!O18+'Desglose de Precios'!P18+'Desglose de Precios'!Q18+'Desglose de Precios'!R18+'Desglose de Precios'!S18+'Desglose de Precios'!T18</f>
        <v>98</v>
      </c>
    </row>
    <row r="19" spans="1:4" x14ac:dyDescent="0.2">
      <c r="A19" s="34" t="str">
        <f>Hosting!A20</f>
        <v>Emisora Paipa</v>
      </c>
      <c r="B19" s="15">
        <f>'Desglose de Precios'!B19+'Desglose de Precios'!C19+'Desglose de Precios'!D19+'Desglose de Precios'!E19+'Desglose de Precios'!F19+'Desglose de Precios'!G19+'Desglose de Precios'!H19</f>
        <v>250</v>
      </c>
      <c r="C19" s="38">
        <f>'Desglose de Precios'!I19+'Desglose de Precios'!J19+'Desglose de Precios'!K19+'Desglose de Precios'!L19</f>
        <v>130</v>
      </c>
      <c r="D19" s="9">
        <f>'Desglose de Precios'!M19+'Desglose de Precios'!N19+'Desglose de Precios'!O19+'Desglose de Precios'!P19+'Desglose de Precios'!Q19+'Desglose de Precios'!R19+'Desglose de Precios'!S19+'Desglose de Precios'!T19</f>
        <v>98</v>
      </c>
    </row>
    <row r="20" spans="1:4" x14ac:dyDescent="0.2">
      <c r="A20" s="34">
        <f>Hosting!A21</f>
        <v>0</v>
      </c>
      <c r="B20" s="15">
        <f>'Desglose de Precios'!B20+'Desglose de Precios'!C20+'Desglose de Precios'!D20+'Desglose de Precios'!E20+'Desglose de Precios'!F20+'Desglose de Precios'!G20+'Desglose de Precios'!H20</f>
        <v>250</v>
      </c>
      <c r="C20" s="38">
        <f>'Desglose de Precios'!I20+'Desglose de Precios'!J20+'Desglose de Precios'!K20+'Desglose de Precios'!L20</f>
        <v>130</v>
      </c>
      <c r="D20" s="9">
        <f>'Desglose de Precios'!M20+'Desglose de Precios'!N20+'Desglose de Precios'!O20+'Desglose de Precios'!P20+'Desglose de Precios'!Q20+'Desglose de Precios'!R20+'Desglose de Precios'!S20+'Desglose de Precios'!T20</f>
        <v>98</v>
      </c>
    </row>
    <row r="21" spans="1:4" x14ac:dyDescent="0.2">
      <c r="A21" s="34">
        <f>Hosting!A22</f>
        <v>0</v>
      </c>
      <c r="B21" s="15">
        <f>'Desglose de Precios'!B21+'Desglose de Precios'!C21+'Desglose de Precios'!D21+'Desglose de Precios'!E21+'Desglose de Precios'!F21+'Desglose de Precios'!G21+'Desglose de Precios'!H21</f>
        <v>250</v>
      </c>
      <c r="C21" s="38">
        <f>'Desglose de Precios'!I21+'Desglose de Precios'!J21+'Desglose de Precios'!K21+'Desglose de Precios'!L21</f>
        <v>130</v>
      </c>
      <c r="D21" s="9">
        <f>'Desglose de Precios'!M21+'Desglose de Precios'!N21+'Desglose de Precios'!O21+'Desglose de Precios'!P21+'Desglose de Precios'!Q21+'Desglose de Precios'!R21+'Desglose de Precios'!S21+'Desglose de Precios'!T21</f>
        <v>98</v>
      </c>
    </row>
    <row r="22" spans="1:4" x14ac:dyDescent="0.2">
      <c r="A22" s="34">
        <f>Hosting!A23</f>
        <v>0</v>
      </c>
      <c r="B22" s="15">
        <f>'Desglose de Precios'!B22+'Desglose de Precios'!C22+'Desglose de Precios'!D22+'Desglose de Precios'!E22+'Desglose de Precios'!F22+'Desglose de Precios'!G22+'Desglose de Precios'!H22</f>
        <v>250</v>
      </c>
      <c r="C22" s="38">
        <f>'Desglose de Precios'!I22+'Desglose de Precios'!J22+'Desglose de Precios'!K22+'Desglose de Precios'!L22</f>
        <v>130</v>
      </c>
      <c r="D22" s="9">
        <f>'Desglose de Precios'!M22+'Desglose de Precios'!N22+'Desglose de Precios'!O22+'Desglose de Precios'!P22+'Desglose de Precios'!Q22+'Desglose de Precios'!R22+'Desglose de Precios'!S22+'Desglose de Precios'!T22</f>
        <v>98</v>
      </c>
    </row>
    <row r="23" spans="1:4" x14ac:dyDescent="0.2">
      <c r="A23" s="34">
        <f>Hosting!A24</f>
        <v>0</v>
      </c>
      <c r="B23" s="15">
        <f>'Desglose de Precios'!B23+'Desglose de Precios'!C23+'Desglose de Precios'!D23+'Desglose de Precios'!E23+'Desglose de Precios'!F23+'Desglose de Precios'!G23+'Desglose de Precios'!H23</f>
        <v>250</v>
      </c>
      <c r="C23" s="38">
        <f>'Desglose de Precios'!I23+'Desglose de Precios'!J23+'Desglose de Precios'!K23+'Desglose de Precios'!L23</f>
        <v>115</v>
      </c>
      <c r="D23" s="9">
        <f>'Desglose de Precios'!M23+'Desglose de Precios'!N23+'Desglose de Precios'!O23+'Desglose de Precios'!P23+'Desglose de Precios'!Q23+'Desglose de Precios'!R23+'Desglose de Precios'!S23+'Desglose de Precios'!T23</f>
        <v>98</v>
      </c>
    </row>
    <row r="24" spans="1:4" x14ac:dyDescent="0.2">
      <c r="A24" s="34">
        <f>Hosting!A25</f>
        <v>0</v>
      </c>
      <c r="B24" s="15">
        <f>'Desglose de Precios'!B24+'Desglose de Precios'!C24+'Desglose de Precios'!D24+'Desglose de Precios'!E24+'Desglose de Precios'!F24+'Desglose de Precios'!G24+'Desglose de Precios'!H24</f>
        <v>250</v>
      </c>
      <c r="C24" s="38">
        <f>'Desglose de Precios'!I24+'Desglose de Precios'!J24+'Desglose de Precios'!K24+'Desglose de Precios'!L24</f>
        <v>115</v>
      </c>
      <c r="D24" s="9">
        <f>'Desglose de Precios'!M24+'Desglose de Precios'!N24+'Desglose de Precios'!O24+'Desglose de Precios'!P24+'Desglose de Precios'!Q24+'Desglose de Precios'!R24+'Desglose de Precios'!S24+'Desglose de Precios'!T24</f>
        <v>98</v>
      </c>
    </row>
    <row r="25" spans="1:4" x14ac:dyDescent="0.2">
      <c r="A25" s="34">
        <f>Hosting!A26</f>
        <v>0</v>
      </c>
      <c r="B25" s="15">
        <f>'Desglose de Precios'!B25+'Desglose de Precios'!C25+'Desglose de Precios'!D25+'Desglose de Precios'!E25+'Desglose de Precios'!F25+'Desglose de Precios'!G25+'Desglose de Precios'!H25</f>
        <v>250</v>
      </c>
      <c r="C25" s="38">
        <f>'Desglose de Precios'!I25+'Desglose de Precios'!J25+'Desglose de Precios'!K25+'Desglose de Precios'!L25</f>
        <v>115</v>
      </c>
      <c r="D25" s="9">
        <f>'Desglose de Precios'!M25+'Desglose de Precios'!N25+'Desglose de Precios'!O25+'Desglose de Precios'!P25+'Desglose de Precios'!Q25+'Desglose de Precios'!R25+'Desglose de Precios'!S25+'Desglose de Precios'!T25</f>
        <v>98</v>
      </c>
    </row>
    <row r="26" spans="1:4" x14ac:dyDescent="0.2">
      <c r="A26" s="34">
        <f>Hosting!A27</f>
        <v>0</v>
      </c>
      <c r="B26" s="15">
        <f>'Desglose de Precios'!B26+'Desglose de Precios'!C26+'Desglose de Precios'!D26+'Desglose de Precios'!E26+'Desglose de Precios'!F26+'Desglose de Precios'!G26+'Desglose de Precios'!H26</f>
        <v>250</v>
      </c>
      <c r="C26" s="38">
        <f>'Desglose de Precios'!I26+'Desglose de Precios'!J26+'Desglose de Precios'!K26+'Desglose de Precios'!L26</f>
        <v>130</v>
      </c>
      <c r="D26" s="9">
        <f>'Desglose de Precios'!M26+'Desglose de Precios'!N26+'Desglose de Precios'!O26+'Desglose de Precios'!P26+'Desglose de Precios'!Q26+'Desglose de Precios'!R26+'Desglose de Precios'!S26+'Desglose de Precios'!T26</f>
        <v>98</v>
      </c>
    </row>
    <row r="27" spans="1:4" x14ac:dyDescent="0.2">
      <c r="A27" s="34">
        <f>Hosting!A28</f>
        <v>0</v>
      </c>
      <c r="B27" s="15">
        <f>'Desglose de Precios'!B27+'Desglose de Precios'!C27+'Desglose de Precios'!D27+'Desglose de Precios'!E27+'Desglose de Precios'!F27+'Desglose de Precios'!G27+'Desglose de Precios'!H27</f>
        <v>250</v>
      </c>
      <c r="C27" s="38">
        <f>'Desglose de Precios'!I27+'Desglose de Precios'!J27+'Desglose de Precios'!K27+'Desglose de Precios'!L27</f>
        <v>130</v>
      </c>
      <c r="D27" s="9">
        <f>'Desglose de Precios'!M27+'Desglose de Precios'!N27+'Desglose de Precios'!O27+'Desglose de Precios'!P27+'Desglose de Precios'!Q27+'Desglose de Precios'!R27+'Desglose de Precios'!S27+'Desglose de Precios'!T27</f>
        <v>98</v>
      </c>
    </row>
    <row r="28" spans="1:4" x14ac:dyDescent="0.2">
      <c r="A28" s="34">
        <f>Hosting!A29</f>
        <v>0</v>
      </c>
      <c r="B28" s="15">
        <f>'Desglose de Precios'!B28+'Desglose de Precios'!C28+'Desglose de Precios'!D28+'Desglose de Precios'!E28+'Desglose de Precios'!F28+'Desglose de Precios'!G28+'Desglose de Precios'!H28</f>
        <v>250</v>
      </c>
      <c r="C28" s="38">
        <f>'Desglose de Precios'!I28+'Desglose de Precios'!J28+'Desglose de Precios'!K28+'Desglose de Precios'!L28</f>
        <v>130</v>
      </c>
      <c r="D28" s="9">
        <f>'Desglose de Precios'!M28+'Desglose de Precios'!N28+'Desglose de Precios'!O28+'Desglose de Precios'!P28+'Desglose de Precios'!Q28+'Desglose de Precios'!R28+'Desglose de Precios'!S28+'Desglose de Precios'!T28</f>
        <v>98</v>
      </c>
    </row>
    <row r="29" spans="1:4" x14ac:dyDescent="0.2">
      <c r="A29" s="34">
        <f>Hosting!A30</f>
        <v>0</v>
      </c>
      <c r="B29" s="15">
        <f>'Desglose de Precios'!B29+'Desglose de Precios'!C29+'Desglose de Precios'!D29+'Desglose de Precios'!E29+'Desglose de Precios'!F29+'Desglose de Precios'!G29+'Desglose de Precios'!H29</f>
        <v>250</v>
      </c>
      <c r="C29" s="38">
        <f>'Desglose de Precios'!I29+'Desglose de Precios'!J29+'Desglose de Precios'!K29+'Desglose de Precios'!L29</f>
        <v>130</v>
      </c>
      <c r="D29" s="9">
        <f>'Desglose de Precios'!M29+'Desglose de Precios'!N29+'Desglose de Precios'!O29+'Desglose de Precios'!P29+'Desglose de Precios'!Q29+'Desglose de Precios'!R29+'Desglose de Precios'!S29+'Desglose de Precios'!T29</f>
        <v>98</v>
      </c>
    </row>
    <row r="30" spans="1:4" x14ac:dyDescent="0.2">
      <c r="A30" s="34">
        <f>Hosting!A31</f>
        <v>0</v>
      </c>
      <c r="B30" s="15">
        <f>'Desglose de Precios'!B30+'Desglose de Precios'!C30+'Desglose de Precios'!D30+'Desglose de Precios'!E30+'Desglose de Precios'!F30+'Desglose de Precios'!G30+'Desglose de Precios'!H30</f>
        <v>250</v>
      </c>
      <c r="C30" s="38">
        <f>'Desglose de Precios'!I30+'Desglose de Precios'!J30+'Desglose de Precios'!K30+'Desglose de Precios'!L30</f>
        <v>130</v>
      </c>
      <c r="D30" s="9">
        <f>'Desglose de Precios'!M30+'Desglose de Precios'!N30+'Desglose de Precios'!O30+'Desglose de Precios'!P30+'Desglose de Precios'!Q30+'Desglose de Precios'!R30+'Desglose de Precios'!S30+'Desglose de Precios'!T30</f>
        <v>98</v>
      </c>
    </row>
    <row r="31" spans="1:4" x14ac:dyDescent="0.2">
      <c r="A31" s="34">
        <f>Hosting!A32</f>
        <v>0</v>
      </c>
      <c r="B31" s="15">
        <f>'Desglose de Precios'!B31+'Desglose de Precios'!C31+'Desglose de Precios'!D31+'Desglose de Precios'!E31+'Desglose de Precios'!F31+'Desglose de Precios'!G31+'Desglose de Precios'!H31</f>
        <v>250</v>
      </c>
      <c r="C31" s="38">
        <f>'Desglose de Precios'!I31+'Desglose de Precios'!J31+'Desglose de Precios'!K31+'Desglose de Precios'!L31</f>
        <v>130</v>
      </c>
      <c r="D31" s="9">
        <f>'Desglose de Precios'!M31+'Desglose de Precios'!N31+'Desglose de Precios'!O31+'Desglose de Precios'!P31+'Desglose de Precios'!Q31+'Desglose de Precios'!R31+'Desglose de Precios'!S31+'Desglose de Precios'!T31</f>
        <v>98</v>
      </c>
    </row>
    <row r="32" spans="1:4" x14ac:dyDescent="0.2">
      <c r="A32" s="34">
        <f>Hosting!A33</f>
        <v>0</v>
      </c>
      <c r="B32" s="15">
        <f>'Desglose de Precios'!B32+'Desglose de Precios'!C32+'Desglose de Precios'!D32+'Desglose de Precios'!E32+'Desglose de Precios'!F32+'Desglose de Precios'!G32+'Desglose de Precios'!H32</f>
        <v>250</v>
      </c>
      <c r="C32" s="38">
        <f>'Desglose de Precios'!I32+'Desglose de Precios'!J32+'Desglose de Precios'!K32+'Desglose de Precios'!L32</f>
        <v>130</v>
      </c>
      <c r="D32" s="9">
        <f>'Desglose de Precios'!M32+'Desglose de Precios'!N32+'Desglose de Precios'!O32+'Desglose de Precios'!P32+'Desglose de Precios'!Q32+'Desglose de Precios'!R32+'Desglose de Precios'!S32+'Desglose de Precios'!T32</f>
        <v>98</v>
      </c>
    </row>
    <row r="33" spans="1:4" x14ac:dyDescent="0.2">
      <c r="A33" s="34">
        <f>Hosting!A34</f>
        <v>0</v>
      </c>
      <c r="B33" s="15">
        <f>'Desglose de Precios'!B33+'Desglose de Precios'!C33+'Desglose de Precios'!D33+'Desglose de Precios'!E33+'Desglose de Precios'!F33+'Desglose de Precios'!G33+'Desglose de Precios'!H33</f>
        <v>250</v>
      </c>
      <c r="C33" s="38">
        <f>'Desglose de Precios'!I33+'Desglose de Precios'!J33+'Desglose de Precios'!K33+'Desglose de Precios'!L33</f>
        <v>130</v>
      </c>
      <c r="D33" s="9">
        <f>'Desglose de Precios'!M33+'Desglose de Precios'!N33+'Desglose de Precios'!O33+'Desglose de Precios'!P33+'Desglose de Precios'!Q33+'Desglose de Precios'!R33+'Desglose de Precios'!S33+'Desglose de Precios'!T33</f>
        <v>98</v>
      </c>
    </row>
    <row r="34" spans="1:4" x14ac:dyDescent="0.2">
      <c r="A34" s="34">
        <f>Hosting!A35</f>
        <v>0</v>
      </c>
      <c r="B34" s="15">
        <f>'Desglose de Precios'!B34+'Desglose de Precios'!C34+'Desglose de Precios'!D34+'Desglose de Precios'!E34+'Desglose de Precios'!F34+'Desglose de Precios'!G34+'Desglose de Precios'!H34</f>
        <v>250</v>
      </c>
      <c r="C34" s="38">
        <f>'Desglose de Precios'!I34+'Desglose de Precios'!J34+'Desglose de Precios'!K34+'Desglose de Precios'!L34</f>
        <v>130</v>
      </c>
      <c r="D34" s="9">
        <f>'Desglose de Precios'!M34+'Desglose de Precios'!N34+'Desglose de Precios'!O34+'Desglose de Precios'!P34+'Desglose de Precios'!Q34+'Desglose de Precios'!R34+'Desglose de Precios'!S34+'Desglose de Precios'!T34</f>
        <v>98</v>
      </c>
    </row>
    <row r="35" spans="1:4" x14ac:dyDescent="0.2">
      <c r="A35" s="34">
        <f>Hosting!A36</f>
        <v>0</v>
      </c>
      <c r="B35" s="15">
        <f>'Desglose de Precios'!B35+'Desglose de Precios'!C35+'Desglose de Precios'!D35+'Desglose de Precios'!E35+'Desglose de Precios'!F35+'Desglose de Precios'!G35+'Desglose de Precios'!H35</f>
        <v>250</v>
      </c>
      <c r="C35" s="38">
        <f>'Desglose de Precios'!I35+'Desglose de Precios'!J35+'Desglose de Precios'!K35+'Desglose de Precios'!L35</f>
        <v>130</v>
      </c>
      <c r="D35" s="9">
        <f>'Desglose de Precios'!M35+'Desglose de Precios'!N35+'Desglose de Precios'!O35+'Desglose de Precios'!P35+'Desglose de Precios'!Q35+'Desglose de Precios'!R35+'Desglose de Precios'!S35+'Desglose de Precios'!T35</f>
        <v>98</v>
      </c>
    </row>
    <row r="36" spans="1:4" x14ac:dyDescent="0.2">
      <c r="A36" s="34">
        <f>Hosting!A37</f>
        <v>0</v>
      </c>
      <c r="B36" s="15">
        <f>'Desglose de Precios'!B36+'Desglose de Precios'!C36+'Desglose de Precios'!D36+'Desglose de Precios'!E36+'Desglose de Precios'!F36+'Desglose de Precios'!G36+'Desglose de Precios'!H36</f>
        <v>250</v>
      </c>
      <c r="C36" s="38">
        <f>'Desglose de Precios'!I36+'Desglose de Precios'!J36+'Desglose de Precios'!K36+'Desglose de Precios'!L36</f>
        <v>130</v>
      </c>
      <c r="D36" s="9">
        <f>'Desglose de Precios'!M36+'Desglose de Precios'!N36+'Desglose de Precios'!O36+'Desglose de Precios'!P36+'Desglose de Precios'!Q36+'Desglose de Precios'!R36+'Desglose de Precios'!S36+'Desglose de Precios'!T36</f>
        <v>98</v>
      </c>
    </row>
    <row r="37" spans="1:4" x14ac:dyDescent="0.2">
      <c r="A37" s="34">
        <f>Hosting!A38</f>
        <v>0</v>
      </c>
      <c r="B37" s="15">
        <f>'Desglose de Precios'!B37+'Desglose de Precios'!C37+'Desglose de Precios'!D37+'Desglose de Precios'!E37+'Desglose de Precios'!F37+'Desglose de Precios'!G37+'Desglose de Precios'!H37</f>
        <v>250</v>
      </c>
      <c r="C37" s="38">
        <f>'Desglose de Precios'!I37+'Desglose de Precios'!J37+'Desglose de Precios'!K37+'Desglose de Precios'!L37</f>
        <v>130</v>
      </c>
      <c r="D37" s="9">
        <f>'Desglose de Precios'!M37+'Desglose de Precios'!N37+'Desglose de Precios'!O37+'Desglose de Precios'!P37+'Desglose de Precios'!Q37+'Desglose de Precios'!R37+'Desglose de Precios'!S37+'Desglose de Precios'!T37</f>
        <v>98</v>
      </c>
    </row>
    <row r="38" spans="1:4" x14ac:dyDescent="0.2">
      <c r="A38" s="34">
        <f>Hosting!A39</f>
        <v>0</v>
      </c>
      <c r="B38" s="15">
        <f>'Desglose de Precios'!B38+'Desglose de Precios'!C38+'Desglose de Precios'!D38+'Desglose de Precios'!E38+'Desglose de Precios'!F38+'Desglose de Precios'!G38+'Desglose de Precios'!H38</f>
        <v>250</v>
      </c>
      <c r="C38" s="38">
        <f>'Desglose de Precios'!I38+'Desglose de Precios'!J38+'Desglose de Precios'!K38+'Desglose de Precios'!L38</f>
        <v>130</v>
      </c>
      <c r="D38" s="9">
        <f>'Desglose de Precios'!M38+'Desglose de Precios'!N38+'Desglose de Precios'!O38+'Desglose de Precios'!P38+'Desglose de Precios'!Q38+'Desglose de Precios'!R38+'Desglose de Precios'!S38+'Desglose de Precios'!T38</f>
        <v>98</v>
      </c>
    </row>
    <row r="39" spans="1:4" x14ac:dyDescent="0.2">
      <c r="A39" s="34">
        <f>Hosting!A40</f>
        <v>0</v>
      </c>
      <c r="B39" s="15">
        <f>'Desglose de Precios'!B39+'Desglose de Precios'!C39+'Desglose de Precios'!D39+'Desglose de Precios'!E39+'Desglose de Precios'!F39+'Desglose de Precios'!G39+'Desglose de Precios'!H39</f>
        <v>250</v>
      </c>
      <c r="C39" s="38">
        <f>'Desglose de Precios'!I39+'Desglose de Precios'!J39+'Desglose de Precios'!K39+'Desglose de Precios'!L39</f>
        <v>130</v>
      </c>
      <c r="D39" s="9">
        <f>'Desglose de Precios'!M39+'Desglose de Precios'!N39+'Desglose de Precios'!O39+'Desglose de Precios'!P39+'Desglose de Precios'!Q39+'Desglose de Precios'!R39+'Desglose de Precios'!S39+'Desglose de Precios'!T39</f>
        <v>98</v>
      </c>
    </row>
    <row r="40" spans="1:4" x14ac:dyDescent="0.2">
      <c r="A40" s="34">
        <f>Hosting!A41</f>
        <v>0</v>
      </c>
      <c r="B40" s="15">
        <f>'Desglose de Precios'!B40+'Desglose de Precios'!C40+'Desglose de Precios'!D40+'Desglose de Precios'!E40+'Desglose de Precios'!F40+'Desglose de Precios'!G40+'Desglose de Precios'!H40</f>
        <v>250</v>
      </c>
      <c r="C40" s="38">
        <f>'Desglose de Precios'!I40+'Desglose de Precios'!J40+'Desglose de Precios'!K40+'Desglose de Precios'!L40</f>
        <v>130</v>
      </c>
      <c r="D40" s="9">
        <f>'Desglose de Precios'!M40+'Desglose de Precios'!N40+'Desglose de Precios'!O40+'Desglose de Precios'!P40+'Desglose de Precios'!Q40+'Desglose de Precios'!R40+'Desglose de Precios'!S40+'Desglose de Precios'!T40</f>
        <v>98</v>
      </c>
    </row>
    <row r="41" spans="1:4" x14ac:dyDescent="0.2">
      <c r="A41" s="34">
        <f>Hosting!A42</f>
        <v>0</v>
      </c>
      <c r="B41" s="15">
        <f>'Desglose de Precios'!B41+'Desglose de Precios'!C41+'Desglose de Precios'!D41+'Desglose de Precios'!E41+'Desglose de Precios'!F41+'Desglose de Precios'!G41+'Desglose de Precios'!H41</f>
        <v>250</v>
      </c>
      <c r="C41" s="38">
        <f>'Desglose de Precios'!I41+'Desglose de Precios'!J41+'Desglose de Precios'!K41+'Desglose de Precios'!L41</f>
        <v>130</v>
      </c>
      <c r="D41" s="9">
        <f>'Desglose de Precios'!M41+'Desglose de Precios'!N41+'Desglose de Precios'!O41+'Desglose de Precios'!P41+'Desglose de Precios'!Q41+'Desglose de Precios'!R41+'Desglose de Precios'!S41+'Desglose de Precios'!T41</f>
        <v>98</v>
      </c>
    </row>
    <row r="42" spans="1:4" x14ac:dyDescent="0.2">
      <c r="A42" s="34">
        <f>Hosting!A43</f>
        <v>0</v>
      </c>
      <c r="B42" s="15">
        <f>'Desglose de Precios'!B42+'Desglose de Precios'!C42+'Desglose de Precios'!D42+'Desglose de Precios'!E42+'Desglose de Precios'!F42+'Desglose de Precios'!G42+'Desglose de Precios'!H42</f>
        <v>250</v>
      </c>
      <c r="C42" s="38">
        <f>'Desglose de Precios'!I42+'Desglose de Precios'!J42+'Desglose de Precios'!K42+'Desglose de Precios'!L42</f>
        <v>130</v>
      </c>
      <c r="D42" s="9">
        <f>'Desglose de Precios'!M42+'Desglose de Precios'!N42+'Desglose de Precios'!O42+'Desglose de Precios'!P42+'Desglose de Precios'!Q42+'Desglose de Precios'!R42+'Desglose de Precios'!S42+'Desglose de Precios'!T42</f>
        <v>98</v>
      </c>
    </row>
    <row r="43" spans="1:4" x14ac:dyDescent="0.2">
      <c r="A43" s="34">
        <f>Hosting!A44</f>
        <v>0</v>
      </c>
      <c r="B43" s="15">
        <f>'Desglose de Precios'!B43+'Desglose de Precios'!C43+'Desglose de Precios'!D43+'Desglose de Precios'!E43+'Desglose de Precios'!F43+'Desglose de Precios'!G43+'Desglose de Precios'!H43</f>
        <v>250</v>
      </c>
      <c r="C43" s="38">
        <f>'Desglose de Precios'!I43+'Desglose de Precios'!J43+'Desglose de Precios'!K43+'Desglose de Precios'!L43</f>
        <v>130</v>
      </c>
      <c r="D43" s="9">
        <f>'Desglose de Precios'!M43+'Desglose de Precios'!N43+'Desglose de Precios'!O43+'Desglose de Precios'!P43+'Desglose de Precios'!Q43+'Desglose de Precios'!R43+'Desglose de Precios'!S43+'Desglose de Precios'!T43</f>
        <v>98</v>
      </c>
    </row>
    <row r="44" spans="1:4" x14ac:dyDescent="0.2">
      <c r="A44" s="34">
        <f>Hosting!A45</f>
        <v>0</v>
      </c>
      <c r="B44" s="15">
        <f>'Desglose de Precios'!B44+'Desglose de Precios'!C44+'Desglose de Precios'!D44+'Desglose de Precios'!E44+'Desglose de Precios'!F44+'Desglose de Precios'!G44+'Desglose de Precios'!H44</f>
        <v>250</v>
      </c>
      <c r="C44" s="38">
        <f>'Desglose de Precios'!I44+'Desglose de Precios'!J44+'Desglose de Precios'!K44+'Desglose de Precios'!L44</f>
        <v>130</v>
      </c>
      <c r="D44" s="9">
        <f>'Desglose de Precios'!M44+'Desglose de Precios'!N44+'Desglose de Precios'!O44+'Desglose de Precios'!P44+'Desglose de Precios'!Q44+'Desglose de Precios'!R44+'Desglose de Precios'!S44+'Desglose de Precios'!T44</f>
        <v>98</v>
      </c>
    </row>
    <row r="45" spans="1:4" x14ac:dyDescent="0.2">
      <c r="A45" s="34">
        <f>Hosting!A46</f>
        <v>0</v>
      </c>
      <c r="B45" s="15">
        <f>'Desglose de Precios'!B45+'Desglose de Precios'!C45+'Desglose de Precios'!D45+'Desglose de Precios'!E45+'Desglose de Precios'!F45+'Desglose de Precios'!G45+'Desglose de Precios'!H45</f>
        <v>250</v>
      </c>
      <c r="C45" s="38">
        <f>'Desglose de Precios'!I45+'Desglose de Precios'!J45+'Desglose de Precios'!K45+'Desglose de Precios'!L45</f>
        <v>130</v>
      </c>
      <c r="D45" s="9">
        <f>'Desglose de Precios'!M45+'Desglose de Precios'!N45+'Desglose de Precios'!O45+'Desglose de Precios'!P45+'Desglose de Precios'!Q45+'Desglose de Precios'!R45+'Desglose de Precios'!S45+'Desglose de Precios'!T45</f>
        <v>98</v>
      </c>
    </row>
    <row r="46" spans="1:4" x14ac:dyDescent="0.2">
      <c r="A46" s="34">
        <f>Hosting!A47</f>
        <v>0</v>
      </c>
      <c r="B46" s="15">
        <f>'Desglose de Precios'!B46+'Desglose de Precios'!C46+'Desglose de Precios'!D46+'Desglose de Precios'!E46+'Desglose de Precios'!F46+'Desglose de Precios'!G46+'Desglose de Precios'!H46</f>
        <v>250</v>
      </c>
      <c r="C46" s="38">
        <f>'Desglose de Precios'!I46+'Desglose de Precios'!J46+'Desglose de Precios'!K46+'Desglose de Precios'!L46</f>
        <v>130</v>
      </c>
      <c r="D46" s="9">
        <f>'Desglose de Precios'!M46+'Desglose de Precios'!N46+'Desglose de Precios'!O46+'Desglose de Precios'!P46+'Desglose de Precios'!Q46+'Desglose de Precios'!R46+'Desglose de Precios'!S46+'Desglose de Precios'!T46</f>
        <v>98</v>
      </c>
    </row>
    <row r="47" spans="1:4" x14ac:dyDescent="0.2">
      <c r="A47" s="34">
        <f>Hosting!A48</f>
        <v>0</v>
      </c>
      <c r="B47" s="15">
        <f>'Desglose de Precios'!B47+'Desglose de Precios'!C47+'Desglose de Precios'!D47+'Desglose de Precios'!E47+'Desglose de Precios'!F47+'Desglose de Precios'!G47+'Desglose de Precios'!H47</f>
        <v>250</v>
      </c>
      <c r="C47" s="38">
        <f>'Desglose de Precios'!I47+'Desglose de Precios'!J47+'Desglose de Precios'!K47+'Desglose de Precios'!L47</f>
        <v>130</v>
      </c>
      <c r="D47" s="9">
        <f>'Desglose de Precios'!M47+'Desglose de Precios'!N47+'Desglose de Precios'!O47+'Desglose de Precios'!P47+'Desglose de Precios'!Q47+'Desglose de Precios'!R47+'Desglose de Precios'!S47+'Desglose de Precios'!T47</f>
        <v>98</v>
      </c>
    </row>
    <row r="48" spans="1:4" x14ac:dyDescent="0.2">
      <c r="A48" s="34">
        <f>Hosting!A49</f>
        <v>0</v>
      </c>
      <c r="B48" s="15">
        <f>'Desglose de Precios'!B48+'Desglose de Precios'!C48+'Desglose de Precios'!D48+'Desglose de Precios'!E48+'Desglose de Precios'!F48+'Desglose de Precios'!G48+'Desglose de Precios'!H48</f>
        <v>250</v>
      </c>
      <c r="C48" s="38">
        <f>'Desglose de Precios'!I48+'Desglose de Precios'!J48+'Desglose de Precios'!K48+'Desglose de Precios'!L48</f>
        <v>130</v>
      </c>
      <c r="D48" s="9">
        <f>'Desglose de Precios'!M48+'Desglose de Precios'!N48+'Desglose de Precios'!O48+'Desglose de Precios'!P48+'Desglose de Precios'!Q48+'Desglose de Precios'!R48+'Desglose de Precios'!S48+'Desglose de Precios'!T48</f>
        <v>98</v>
      </c>
    </row>
    <row r="49" spans="1:4" x14ac:dyDescent="0.2">
      <c r="A49" s="34">
        <f>Hosting!A50</f>
        <v>0</v>
      </c>
      <c r="B49" s="15">
        <f>'Desglose de Precios'!B49+'Desglose de Precios'!C49+'Desglose de Precios'!D49+'Desglose de Precios'!E49+'Desglose de Precios'!F49+'Desglose de Precios'!G49+'Desglose de Precios'!H49</f>
        <v>250</v>
      </c>
      <c r="C49" s="38">
        <f>'Desglose de Precios'!I49+'Desglose de Precios'!J49+'Desglose de Precios'!K49+'Desglose de Precios'!L49</f>
        <v>130</v>
      </c>
      <c r="D49" s="9">
        <f>'Desglose de Precios'!M49+'Desglose de Precios'!N49+'Desglose de Precios'!O49+'Desglose de Precios'!P49+'Desglose de Precios'!Q49+'Desglose de Precios'!R49+'Desglose de Precios'!S49+'Desglose de Precios'!T49</f>
        <v>98</v>
      </c>
    </row>
    <row r="50" spans="1:4" x14ac:dyDescent="0.2">
      <c r="A50" s="34">
        <f>Hosting!A51</f>
        <v>0</v>
      </c>
      <c r="B50" s="15">
        <f>'Desglose de Precios'!B50+'Desglose de Precios'!C50+'Desglose de Precios'!D50+'Desglose de Precios'!E50+'Desglose de Precios'!F50+'Desglose de Precios'!G50+'Desglose de Precios'!H50</f>
        <v>250</v>
      </c>
      <c r="C50" s="38">
        <f>'Desglose de Precios'!I50+'Desglose de Precios'!J50+'Desglose de Precios'!K50+'Desglose de Precios'!L50</f>
        <v>130</v>
      </c>
      <c r="D50" s="9">
        <f>'Desglose de Precios'!M50+'Desglose de Precios'!N50+'Desglose de Precios'!O50+'Desglose de Precios'!P50+'Desglose de Precios'!Q50+'Desglose de Precios'!R50+'Desglose de Precios'!S50+'Desglose de Precios'!T50</f>
        <v>98</v>
      </c>
    </row>
    <row r="51" spans="1:4" x14ac:dyDescent="0.2">
      <c r="A51" s="34">
        <f>Hosting!A52</f>
        <v>0</v>
      </c>
      <c r="B51" s="15">
        <f>'Desglose de Precios'!B51+'Desglose de Precios'!C51+'Desglose de Precios'!D51+'Desglose de Precios'!E51+'Desglose de Precios'!F51+'Desglose de Precios'!G51+'Desglose de Precios'!H51</f>
        <v>250</v>
      </c>
      <c r="C51" s="38">
        <f>'Desglose de Precios'!I51+'Desglose de Precios'!J51+'Desglose de Precios'!K51+'Desglose de Precios'!L51</f>
        <v>130</v>
      </c>
      <c r="D51" s="9">
        <f>'Desglose de Precios'!M51+'Desglose de Precios'!N51+'Desglose de Precios'!O51+'Desglose de Precios'!P51+'Desglose de Precios'!Q51+'Desglose de Precios'!R51+'Desglose de Precios'!S51+'Desglose de Precios'!T51</f>
        <v>98</v>
      </c>
    </row>
    <row r="52" spans="1:4" x14ac:dyDescent="0.2">
      <c r="A52" s="34">
        <f>Hosting!A53</f>
        <v>0</v>
      </c>
      <c r="B52" s="15">
        <f>'Desglose de Precios'!B52+'Desglose de Precios'!C52+'Desglose de Precios'!D52+'Desglose de Precios'!E52+'Desglose de Precios'!F52+'Desglose de Precios'!G52+'Desglose de Precios'!H52</f>
        <v>250</v>
      </c>
      <c r="C52" s="38">
        <f>'Desglose de Precios'!I52+'Desglose de Precios'!J52+'Desglose de Precios'!K52+'Desglose de Precios'!L52</f>
        <v>130</v>
      </c>
      <c r="D52" s="9">
        <f>'Desglose de Precios'!M52+'Desglose de Precios'!N52+'Desglose de Precios'!O52+'Desglose de Precios'!P52+'Desglose de Precios'!Q52+'Desglose de Precios'!R52+'Desglose de Precios'!S52+'Desglose de Precios'!T52</f>
        <v>98</v>
      </c>
    </row>
    <row r="53" spans="1:4" x14ac:dyDescent="0.2">
      <c r="A53" s="34">
        <f>Hosting!A54</f>
        <v>0</v>
      </c>
      <c r="B53" s="15">
        <f>'Desglose de Precios'!B53+'Desglose de Precios'!C53+'Desglose de Precios'!D53+'Desglose de Precios'!E53+'Desglose de Precios'!F53+'Desglose de Precios'!G53+'Desglose de Precios'!H53</f>
        <v>250</v>
      </c>
      <c r="C53" s="38">
        <f>'Desglose de Precios'!I53+'Desglose de Precios'!J53+'Desglose de Precios'!K53+'Desglose de Precios'!L53</f>
        <v>130</v>
      </c>
      <c r="D53" s="9">
        <f>'Desglose de Precios'!M53+'Desglose de Precios'!N53+'Desglose de Precios'!O53+'Desglose de Precios'!P53+'Desglose de Precios'!Q53+'Desglose de Precios'!R53+'Desglose de Precios'!S53+'Desglose de Precios'!T53</f>
        <v>98</v>
      </c>
    </row>
    <row r="54" spans="1:4" x14ac:dyDescent="0.2">
      <c r="A54" s="34">
        <f>Hosting!A55</f>
        <v>0</v>
      </c>
      <c r="B54" s="15">
        <f>'Desglose de Precios'!B54+'Desglose de Precios'!C54+'Desglose de Precios'!D54+'Desglose de Precios'!E54+'Desglose de Precios'!F54+'Desglose de Precios'!G54+'Desglose de Precios'!H54</f>
        <v>250</v>
      </c>
      <c r="C54" s="38">
        <f>'Desglose de Precios'!I54+'Desglose de Precios'!J54+'Desglose de Precios'!K54+'Desglose de Precios'!L54</f>
        <v>130</v>
      </c>
      <c r="D54" s="9">
        <f>'Desglose de Precios'!M54+'Desglose de Precios'!N54+'Desglose de Precios'!O54+'Desglose de Precios'!P54+'Desglose de Precios'!Q54+'Desglose de Precios'!R54+'Desglose de Precios'!S54+'Desglose de Precios'!T54</f>
        <v>98</v>
      </c>
    </row>
    <row r="55" spans="1:4" x14ac:dyDescent="0.2">
      <c r="A55" s="34">
        <f>Hosting!A56</f>
        <v>0</v>
      </c>
      <c r="B55" s="15">
        <f>'Desglose de Precios'!B55+'Desglose de Precios'!C55+'Desglose de Precios'!D55+'Desglose de Precios'!E55+'Desglose de Precios'!F55+'Desglose de Precios'!G55+'Desglose de Precios'!H55</f>
        <v>250</v>
      </c>
      <c r="C55" s="38">
        <f>'Desglose de Precios'!I55+'Desglose de Precios'!J55+'Desglose de Precios'!K55+'Desglose de Precios'!L55</f>
        <v>130</v>
      </c>
      <c r="D55" s="9">
        <f>'Desglose de Precios'!M55+'Desglose de Precios'!N55+'Desglose de Precios'!O55+'Desglose de Precios'!P55+'Desglose de Precios'!Q55+'Desglose de Precios'!R55+'Desglose de Precios'!S55+'Desglose de Precios'!T55</f>
        <v>98</v>
      </c>
    </row>
    <row r="56" spans="1:4" x14ac:dyDescent="0.2">
      <c r="A56" s="34">
        <f>Hosting!A57</f>
        <v>0</v>
      </c>
      <c r="B56" s="15">
        <f>'Desglose de Precios'!B56+'Desglose de Precios'!C56+'Desglose de Precios'!D56+'Desglose de Precios'!E56+'Desglose de Precios'!F56+'Desglose de Precios'!G56+'Desglose de Precios'!H56</f>
        <v>250</v>
      </c>
      <c r="C56" s="38">
        <f>'Desglose de Precios'!I56+'Desglose de Precios'!J56+'Desglose de Precios'!K56+'Desglose de Precios'!L56</f>
        <v>130</v>
      </c>
      <c r="D56" s="9">
        <f>'Desglose de Precios'!M56+'Desglose de Precios'!N56+'Desglose de Precios'!O56+'Desglose de Precios'!P56+'Desglose de Precios'!Q56+'Desglose de Precios'!R56+'Desglose de Precios'!S56+'Desglose de Precios'!T56</f>
        <v>98</v>
      </c>
    </row>
    <row r="57" spans="1:4" x14ac:dyDescent="0.2">
      <c r="A57" s="34">
        <f>Hosting!A58</f>
        <v>0</v>
      </c>
      <c r="B57" s="15">
        <f>'Desglose de Precios'!B57+'Desglose de Precios'!C57+'Desglose de Precios'!D57+'Desglose de Precios'!E57+'Desglose de Precios'!F57+'Desglose de Precios'!G57+'Desglose de Precios'!H57</f>
        <v>250</v>
      </c>
      <c r="C57" s="38">
        <f>'Desglose de Precios'!I57+'Desglose de Precios'!J57+'Desglose de Precios'!K57+'Desglose de Precios'!L57</f>
        <v>130</v>
      </c>
      <c r="D57" s="9">
        <f>'Desglose de Precios'!M57+'Desglose de Precios'!N57+'Desglose de Precios'!O57+'Desglose de Precios'!P57+'Desglose de Precios'!Q57+'Desglose de Precios'!R57+'Desglose de Precios'!S57+'Desglose de Precios'!T57</f>
        <v>98</v>
      </c>
    </row>
    <row r="58" spans="1:4" x14ac:dyDescent="0.2">
      <c r="A58" s="34">
        <f>Hosting!A59</f>
        <v>0</v>
      </c>
      <c r="B58" s="15">
        <f>'Desglose de Precios'!B58+'Desglose de Precios'!C58+'Desglose de Precios'!D58+'Desglose de Precios'!E58+'Desglose de Precios'!F58+'Desglose de Precios'!G58+'Desglose de Precios'!H58</f>
        <v>250</v>
      </c>
      <c r="C58" s="38">
        <f>'Desglose de Precios'!I58+'Desglose de Precios'!J58+'Desglose de Precios'!K58+'Desglose de Precios'!L58</f>
        <v>130</v>
      </c>
      <c r="D58" s="9">
        <f>'Desglose de Precios'!M58+'Desglose de Precios'!N58+'Desglose de Precios'!O58+'Desglose de Precios'!P58+'Desglose de Precios'!Q58+'Desglose de Precios'!R58+'Desglose de Precios'!S58+'Desglose de Precios'!T58</f>
        <v>98</v>
      </c>
    </row>
    <row r="59" spans="1:4" x14ac:dyDescent="0.2">
      <c r="A59" s="34">
        <f>Hosting!A60</f>
        <v>0</v>
      </c>
      <c r="B59" s="15">
        <f>'Desglose de Precios'!B59+'Desglose de Precios'!C59+'Desglose de Precios'!D59+'Desglose de Precios'!E59+'Desglose de Precios'!F59+'Desglose de Precios'!G59+'Desglose de Precios'!H59</f>
        <v>250</v>
      </c>
      <c r="C59" s="38">
        <f>'Desglose de Precios'!I59+'Desglose de Precios'!J59+'Desglose de Precios'!K59+'Desglose de Precios'!L59</f>
        <v>130</v>
      </c>
      <c r="D59" s="9">
        <f>'Desglose de Precios'!M59+'Desglose de Precios'!N59+'Desglose de Precios'!O59+'Desglose de Precios'!P59+'Desglose de Precios'!Q59+'Desglose de Precios'!R59+'Desglose de Precios'!S59+'Desglose de Precios'!T59</f>
        <v>98</v>
      </c>
    </row>
    <row r="60" spans="1:4" x14ac:dyDescent="0.2">
      <c r="A60" s="34">
        <f>Hosting!A61</f>
        <v>0</v>
      </c>
      <c r="B60" s="15">
        <f>'Desglose de Precios'!B60+'Desglose de Precios'!C60+'Desglose de Precios'!D60+'Desglose de Precios'!E60+'Desglose de Precios'!F60+'Desglose de Precios'!G60+'Desglose de Precios'!H60</f>
        <v>250</v>
      </c>
      <c r="C60" s="38">
        <f>'Desglose de Precios'!I60+'Desglose de Precios'!J60+'Desglose de Precios'!K60+'Desglose de Precios'!L60</f>
        <v>130</v>
      </c>
      <c r="D60" s="9">
        <f>'Desglose de Precios'!M60+'Desglose de Precios'!N60+'Desglose de Precios'!O60+'Desglose de Precios'!P60+'Desglose de Precios'!Q60+'Desglose de Precios'!R60+'Desglose de Precios'!S60+'Desglose de Precios'!T60</f>
        <v>98</v>
      </c>
    </row>
    <row r="61" spans="1:4" x14ac:dyDescent="0.2">
      <c r="A61" s="34">
        <f>Hosting!A62</f>
        <v>0</v>
      </c>
      <c r="B61" s="15">
        <f>'Desglose de Precios'!B61+'Desglose de Precios'!C61+'Desglose de Precios'!D61+'Desglose de Precios'!E61+'Desglose de Precios'!F61+'Desglose de Precios'!G61+'Desglose de Precios'!H61</f>
        <v>250</v>
      </c>
      <c r="C61" s="38">
        <f>'Desglose de Precios'!I61+'Desglose de Precios'!J61+'Desglose de Precios'!K61+'Desglose de Precios'!L61</f>
        <v>130</v>
      </c>
      <c r="D61" s="9">
        <f>'Desglose de Precios'!M61+'Desglose de Precios'!N61+'Desglose de Precios'!O61+'Desglose de Precios'!P61+'Desglose de Precios'!Q61+'Desglose de Precios'!R61+'Desglose de Precios'!S61+'Desglose de Precios'!T61</f>
        <v>98</v>
      </c>
    </row>
    <row r="62" spans="1:4" x14ac:dyDescent="0.2">
      <c r="A62" s="34">
        <f>Hosting!A63</f>
        <v>0</v>
      </c>
      <c r="B62" s="15">
        <f>'Desglose de Precios'!B62+'Desglose de Precios'!C62+'Desglose de Precios'!D62+'Desglose de Precios'!E62+'Desglose de Precios'!F62+'Desglose de Precios'!G62+'Desglose de Precios'!H62</f>
        <v>250</v>
      </c>
      <c r="C62" s="38">
        <f>'Desglose de Precios'!I62+'Desglose de Precios'!J62+'Desglose de Precios'!K62+'Desglose de Precios'!L62</f>
        <v>130</v>
      </c>
      <c r="D62" s="9">
        <f>'Desglose de Precios'!M62+'Desglose de Precios'!N62+'Desglose de Precios'!O62+'Desglose de Precios'!P62+'Desglose de Precios'!Q62+'Desglose de Precios'!R62+'Desglose de Precios'!S62+'Desglose de Precios'!T62</f>
        <v>98</v>
      </c>
    </row>
    <row r="63" spans="1:4" x14ac:dyDescent="0.2">
      <c r="A63" s="34">
        <f>Hosting!A64</f>
        <v>0</v>
      </c>
      <c r="B63" s="15">
        <f>'Desglose de Precios'!B63+'Desglose de Precios'!C63+'Desglose de Precios'!D63+'Desglose de Precios'!E63+'Desglose de Precios'!F63+'Desglose de Precios'!G63+'Desglose de Precios'!H63</f>
        <v>250</v>
      </c>
      <c r="C63" s="38">
        <f>'Desglose de Precios'!I63+'Desglose de Precios'!J63+'Desglose de Precios'!K63+'Desglose de Precios'!L63</f>
        <v>130</v>
      </c>
      <c r="D63" s="9">
        <f>'Desglose de Precios'!M63+'Desglose de Precios'!N63+'Desglose de Precios'!O63+'Desglose de Precios'!P63+'Desglose de Precios'!Q63+'Desglose de Precios'!R63+'Desglose de Precios'!S63+'Desglose de Precios'!T63</f>
        <v>98</v>
      </c>
    </row>
    <row r="64" spans="1:4" x14ac:dyDescent="0.2">
      <c r="A64" s="34">
        <f>Hosting!A65</f>
        <v>0</v>
      </c>
      <c r="B64" s="15">
        <f>'Desglose de Precios'!B64+'Desglose de Precios'!C64+'Desglose de Precios'!D64+'Desglose de Precios'!E64+'Desglose de Precios'!F64+'Desglose de Precios'!G64+'Desglose de Precios'!H64</f>
        <v>250</v>
      </c>
      <c r="C64" s="38">
        <f>'Desglose de Precios'!I64+'Desglose de Precios'!J64+'Desglose de Precios'!K64+'Desglose de Precios'!L64</f>
        <v>130</v>
      </c>
      <c r="D64" s="9">
        <f>'Desglose de Precios'!M64+'Desglose de Precios'!N64+'Desglose de Precios'!O64+'Desglose de Precios'!P64+'Desglose de Precios'!Q64+'Desglose de Precios'!R64+'Desglose de Precios'!S64+'Desglose de Precios'!T64</f>
        <v>98</v>
      </c>
    </row>
    <row r="65" spans="1:4" x14ac:dyDescent="0.2">
      <c r="A65" s="34">
        <f>Hosting!A66</f>
        <v>0</v>
      </c>
      <c r="B65" s="15">
        <f>'Desglose de Precios'!B65+'Desglose de Precios'!C65+'Desglose de Precios'!D65+'Desglose de Precios'!E65+'Desglose de Precios'!F65+'Desglose de Precios'!G65+'Desglose de Precios'!H65</f>
        <v>250</v>
      </c>
      <c r="C65" s="38">
        <f>'Desglose de Precios'!I65+'Desglose de Precios'!J65+'Desglose de Precios'!K65+'Desglose de Precios'!L65</f>
        <v>130</v>
      </c>
      <c r="D65" s="9">
        <f>'Desglose de Precios'!M65+'Desglose de Precios'!N65+'Desglose de Precios'!O65+'Desglose de Precios'!P65+'Desglose de Precios'!Q65+'Desglose de Precios'!R65+'Desglose de Precios'!S65+'Desglose de Precios'!T65</f>
        <v>98</v>
      </c>
    </row>
    <row r="66" spans="1:4" x14ac:dyDescent="0.2">
      <c r="A66" s="34">
        <f>Hosting!A67</f>
        <v>0</v>
      </c>
      <c r="B66" s="15">
        <f>'Desglose de Precios'!B66+'Desglose de Precios'!C66+'Desglose de Precios'!D66+'Desglose de Precios'!E66+'Desglose de Precios'!F66+'Desglose de Precios'!G66+'Desglose de Precios'!H66</f>
        <v>250</v>
      </c>
      <c r="C66" s="38">
        <f>'Desglose de Precios'!I66+'Desglose de Precios'!J66+'Desglose de Precios'!K66+'Desglose de Precios'!L66</f>
        <v>130</v>
      </c>
      <c r="D66" s="9">
        <f>'Desglose de Precios'!M66+'Desglose de Precios'!N66+'Desglose de Precios'!O66+'Desglose de Precios'!P66+'Desglose de Precios'!Q66+'Desglose de Precios'!R66+'Desglose de Precios'!S66+'Desglose de Precios'!T66</f>
        <v>98</v>
      </c>
    </row>
    <row r="67" spans="1:4" x14ac:dyDescent="0.2">
      <c r="A67" s="34">
        <f>Hosting!A68</f>
        <v>0</v>
      </c>
      <c r="B67" s="15">
        <f>'Desglose de Precios'!B67+'Desglose de Precios'!C67+'Desglose de Precios'!D67+'Desglose de Precios'!E67+'Desglose de Precios'!F67+'Desglose de Precios'!G67+'Desglose de Precios'!H67</f>
        <v>250</v>
      </c>
      <c r="C67" s="38">
        <f>'Desglose de Precios'!I67+'Desglose de Precios'!J67+'Desglose de Precios'!K67+'Desglose de Precios'!L67</f>
        <v>130</v>
      </c>
      <c r="D67" s="9">
        <f>'Desglose de Precios'!M67+'Desglose de Precios'!N67+'Desglose de Precios'!O67+'Desglose de Precios'!P67+'Desglose de Precios'!Q67+'Desglose de Precios'!R67+'Desglose de Precios'!S67+'Desglose de Precios'!T67</f>
        <v>98</v>
      </c>
    </row>
    <row r="68" spans="1:4" x14ac:dyDescent="0.2">
      <c r="A68" s="34">
        <f>Hosting!A69</f>
        <v>0</v>
      </c>
      <c r="B68" s="15">
        <f>'Desglose de Precios'!B68+'Desglose de Precios'!C68+'Desglose de Precios'!D68+'Desglose de Precios'!E68+'Desglose de Precios'!F68+'Desglose de Precios'!G68+'Desglose de Precios'!H68</f>
        <v>250</v>
      </c>
      <c r="C68" s="38">
        <f>'Desglose de Precios'!I68+'Desglose de Precios'!J68+'Desglose de Precios'!K68+'Desglose de Precios'!L68</f>
        <v>130</v>
      </c>
      <c r="D68" s="9">
        <f>'Desglose de Precios'!M68+'Desglose de Precios'!N68+'Desglose de Precios'!O68+'Desglose de Precios'!P68+'Desglose de Precios'!Q68+'Desglose de Precios'!R68+'Desglose de Precios'!S68+'Desglose de Precios'!T68</f>
        <v>98</v>
      </c>
    </row>
    <row r="69" spans="1:4" x14ac:dyDescent="0.2">
      <c r="A69" s="34">
        <f>Hosting!A70</f>
        <v>0</v>
      </c>
      <c r="B69" s="15">
        <f>'Desglose de Precios'!B69+'Desglose de Precios'!C69+'Desglose de Precios'!D69+'Desglose de Precios'!E69+'Desglose de Precios'!F69+'Desglose de Precios'!G69+'Desglose de Precios'!H69</f>
        <v>250</v>
      </c>
      <c r="C69" s="38">
        <f>'Desglose de Precios'!I69+'Desglose de Precios'!J69+'Desglose de Precios'!K69+'Desglose de Precios'!L69</f>
        <v>130</v>
      </c>
      <c r="D69" s="9">
        <f>'Desglose de Precios'!M69+'Desglose de Precios'!N69+'Desglose de Precios'!O69+'Desglose de Precios'!P69+'Desglose de Precios'!Q69+'Desglose de Precios'!R69+'Desglose de Precios'!S69+'Desglose de Precios'!T69</f>
        <v>98</v>
      </c>
    </row>
    <row r="70" spans="1:4" x14ac:dyDescent="0.2">
      <c r="A70" s="34">
        <f>Hosting!A71</f>
        <v>0</v>
      </c>
      <c r="B70" s="15">
        <f>'Desglose de Precios'!B70+'Desglose de Precios'!C70+'Desglose de Precios'!D70+'Desglose de Precios'!E70+'Desglose de Precios'!F70+'Desglose de Precios'!G70+'Desglose de Precios'!H70</f>
        <v>250</v>
      </c>
      <c r="C70" s="38">
        <f>'Desglose de Precios'!I70+'Desglose de Precios'!J70+'Desglose de Precios'!K70+'Desglose de Precios'!L70</f>
        <v>130</v>
      </c>
      <c r="D70" s="9">
        <f>'Desglose de Precios'!M70+'Desglose de Precios'!N70+'Desglose de Precios'!O70+'Desglose de Precios'!P70+'Desglose de Precios'!Q70+'Desglose de Precios'!R70+'Desglose de Precios'!S70+'Desglose de Precios'!T70</f>
        <v>98</v>
      </c>
    </row>
    <row r="71" spans="1:4" x14ac:dyDescent="0.2">
      <c r="A71" s="34">
        <f>Hosting!A72</f>
        <v>0</v>
      </c>
      <c r="B71" s="15">
        <f>'Desglose de Precios'!B71+'Desglose de Precios'!C71+'Desglose de Precios'!D71+'Desglose de Precios'!E71+'Desglose de Precios'!F71+'Desglose de Precios'!G71+'Desglose de Precios'!H71</f>
        <v>250</v>
      </c>
      <c r="C71" s="38">
        <f>'Desglose de Precios'!I71+'Desglose de Precios'!J71+'Desglose de Precios'!K71+'Desglose de Precios'!L71</f>
        <v>130</v>
      </c>
      <c r="D71" s="9">
        <f>'Desglose de Precios'!M71+'Desglose de Precios'!N71+'Desglose de Precios'!O71+'Desglose de Precios'!P71+'Desglose de Precios'!Q71+'Desglose de Precios'!R71+'Desglose de Precios'!S71+'Desglose de Precios'!T71</f>
        <v>98</v>
      </c>
    </row>
    <row r="72" spans="1:4" x14ac:dyDescent="0.2">
      <c r="A72" s="34">
        <f>Hosting!A73</f>
        <v>0</v>
      </c>
      <c r="B72" s="15">
        <f>'Desglose de Precios'!B72+'Desglose de Precios'!C72+'Desglose de Precios'!D72+'Desglose de Precios'!E72+'Desglose de Precios'!F72+'Desglose de Precios'!G72+'Desglose de Precios'!H72</f>
        <v>250</v>
      </c>
      <c r="C72" s="38">
        <f>'Desglose de Precios'!I72+'Desglose de Precios'!J72+'Desglose de Precios'!K72+'Desglose de Precios'!L72</f>
        <v>130</v>
      </c>
      <c r="D72" s="9">
        <f>'Desglose de Precios'!M72+'Desglose de Precios'!N72+'Desglose de Precios'!O72+'Desglose de Precios'!P72+'Desglose de Precios'!Q72+'Desglose de Precios'!R72+'Desglose de Precios'!S72+'Desglose de Precios'!T72</f>
        <v>98</v>
      </c>
    </row>
    <row r="73" spans="1:4" x14ac:dyDescent="0.2">
      <c r="A73" s="34">
        <f>Hosting!A74</f>
        <v>0</v>
      </c>
      <c r="B73" s="15">
        <f>'Desglose de Precios'!B73+'Desglose de Precios'!C73+'Desglose de Precios'!D73+'Desglose de Precios'!E73+'Desglose de Precios'!F73+'Desglose de Precios'!G73+'Desglose de Precios'!H73</f>
        <v>250</v>
      </c>
      <c r="C73" s="38">
        <f>'Desglose de Precios'!I73+'Desglose de Precios'!J73+'Desglose de Precios'!K73+'Desglose de Precios'!L73</f>
        <v>130</v>
      </c>
      <c r="D73" s="9">
        <f>'Desglose de Precios'!M73+'Desglose de Precios'!N73+'Desglose de Precios'!O73+'Desglose de Precios'!P73+'Desglose de Precios'!Q73+'Desglose de Precios'!R73+'Desglose de Precios'!S73+'Desglose de Precios'!T73</f>
        <v>98</v>
      </c>
    </row>
    <row r="74" spans="1:4" x14ac:dyDescent="0.2">
      <c r="A74" s="34">
        <f>Hosting!A75</f>
        <v>0</v>
      </c>
      <c r="B74" s="15">
        <f>'Desglose de Precios'!B74+'Desglose de Precios'!C74+'Desglose de Precios'!D74+'Desglose de Precios'!E74+'Desglose de Precios'!F74+'Desglose de Precios'!G74+'Desglose de Precios'!H74</f>
        <v>250</v>
      </c>
      <c r="C74" s="38">
        <f>'Desglose de Precios'!I74+'Desglose de Precios'!J74+'Desglose de Precios'!K74+'Desglose de Precios'!L74</f>
        <v>130</v>
      </c>
      <c r="D74" s="9">
        <f>'Desglose de Precios'!M74+'Desglose de Precios'!N74+'Desglose de Precios'!O74+'Desglose de Precios'!P74+'Desglose de Precios'!Q74+'Desglose de Precios'!R74+'Desglose de Precios'!S74+'Desglose de Precios'!T74</f>
        <v>98</v>
      </c>
    </row>
    <row r="75" spans="1:4" x14ac:dyDescent="0.2">
      <c r="A75" s="34">
        <f>Hosting!A76</f>
        <v>0</v>
      </c>
      <c r="B75" s="15">
        <f>'Desglose de Precios'!B75+'Desglose de Precios'!C75+'Desglose de Precios'!D75+'Desglose de Precios'!E75+'Desglose de Precios'!F75+'Desglose de Precios'!G75+'Desglose de Precios'!H75</f>
        <v>250</v>
      </c>
      <c r="C75" s="38">
        <f>'Desglose de Precios'!I75+'Desglose de Precios'!J75+'Desglose de Precios'!K75+'Desglose de Precios'!L75</f>
        <v>130</v>
      </c>
      <c r="D75" s="9">
        <f>'Desglose de Precios'!M75+'Desglose de Precios'!N75+'Desglose de Precios'!O75+'Desglose de Precios'!P75+'Desglose de Precios'!Q75+'Desglose de Precios'!R75+'Desglose de Precios'!S75+'Desglose de Precios'!T75</f>
        <v>98</v>
      </c>
    </row>
    <row r="76" spans="1:4" x14ac:dyDescent="0.2">
      <c r="A76" s="34">
        <f>Hosting!A77</f>
        <v>0</v>
      </c>
      <c r="B76" s="15">
        <f>'Desglose de Precios'!B76+'Desglose de Precios'!C76+'Desglose de Precios'!D76+'Desglose de Precios'!E76+'Desglose de Precios'!F76+'Desglose de Precios'!G76+'Desglose de Precios'!H76</f>
        <v>250</v>
      </c>
      <c r="C76" s="38">
        <f>'Desglose de Precios'!I76+'Desglose de Precios'!J76+'Desglose de Precios'!K76+'Desglose de Precios'!L76</f>
        <v>130</v>
      </c>
      <c r="D76" s="9">
        <f>'Desglose de Precios'!M76+'Desglose de Precios'!N76+'Desglose de Precios'!O76+'Desglose de Precios'!P76+'Desglose de Precios'!Q76+'Desglose de Precios'!R76+'Desglose de Precios'!S76+'Desglose de Precios'!T76</f>
        <v>98</v>
      </c>
    </row>
    <row r="77" spans="1:4" x14ac:dyDescent="0.2">
      <c r="A77" s="34">
        <f>Hosting!A78</f>
        <v>0</v>
      </c>
      <c r="B77" s="15">
        <f>'Desglose de Precios'!B77+'Desglose de Precios'!C77+'Desglose de Precios'!D77+'Desglose de Precios'!E77+'Desglose de Precios'!F77+'Desglose de Precios'!G77+'Desglose de Precios'!H77</f>
        <v>250</v>
      </c>
      <c r="C77" s="38">
        <f>'Desglose de Precios'!I77+'Desglose de Precios'!J77+'Desglose de Precios'!K77+'Desglose de Precios'!L77</f>
        <v>130</v>
      </c>
      <c r="D77" s="9">
        <f>'Desglose de Precios'!M77+'Desglose de Precios'!N77+'Desglose de Precios'!O77+'Desglose de Precios'!P77+'Desglose de Precios'!Q77+'Desglose de Precios'!R77+'Desglose de Precios'!S77+'Desglose de Precios'!T77</f>
        <v>98</v>
      </c>
    </row>
    <row r="78" spans="1:4" x14ac:dyDescent="0.2">
      <c r="A78" s="34">
        <f>Hosting!A79</f>
        <v>0</v>
      </c>
      <c r="B78" s="15">
        <f>'Desglose de Precios'!B78+'Desglose de Precios'!C78+'Desglose de Precios'!D78+'Desglose de Precios'!E78+'Desglose de Precios'!F78+'Desglose de Precios'!G78+'Desglose de Precios'!H78</f>
        <v>250</v>
      </c>
      <c r="C78" s="38">
        <f>'Desglose de Precios'!I78+'Desglose de Precios'!J78+'Desglose de Precios'!K78+'Desglose de Precios'!L78</f>
        <v>130</v>
      </c>
      <c r="D78" s="9">
        <f>'Desglose de Precios'!M78+'Desglose de Precios'!N78+'Desglose de Precios'!O78+'Desglose de Precios'!P78+'Desglose de Precios'!Q78+'Desglose de Precios'!R78+'Desglose de Precios'!S78+'Desglose de Precios'!T78</f>
        <v>98</v>
      </c>
    </row>
    <row r="79" spans="1:4" x14ac:dyDescent="0.2">
      <c r="A79" s="34">
        <f>Hosting!A80</f>
        <v>0</v>
      </c>
      <c r="B79" s="15">
        <f>'Desglose de Precios'!B79+'Desglose de Precios'!C79+'Desglose de Precios'!D79+'Desglose de Precios'!E79+'Desglose de Precios'!F79+'Desglose de Precios'!G79+'Desglose de Precios'!H79</f>
        <v>250</v>
      </c>
      <c r="C79" s="38">
        <f>'Desglose de Precios'!I79+'Desglose de Precios'!J79+'Desglose de Precios'!K79+'Desglose de Precios'!L79</f>
        <v>130</v>
      </c>
      <c r="D79" s="9">
        <f>'Desglose de Precios'!M79+'Desglose de Precios'!N79+'Desglose de Precios'!O79+'Desglose de Precios'!P79+'Desglose de Precios'!Q79+'Desglose de Precios'!R79+'Desglose de Precios'!S79+'Desglose de Precios'!T79</f>
        <v>98</v>
      </c>
    </row>
    <row r="80" spans="1:4" x14ac:dyDescent="0.2">
      <c r="A80" s="34">
        <f>Hosting!A81</f>
        <v>0</v>
      </c>
      <c r="B80" s="15">
        <f>'Desglose de Precios'!B80+'Desglose de Precios'!C80+'Desglose de Precios'!D80+'Desglose de Precios'!E80+'Desglose de Precios'!F80+'Desglose de Precios'!G80+'Desglose de Precios'!H80</f>
        <v>250</v>
      </c>
      <c r="C80" s="38">
        <f>'Desglose de Precios'!I80+'Desglose de Precios'!J80+'Desglose de Precios'!K80+'Desglose de Precios'!L80</f>
        <v>130</v>
      </c>
      <c r="D80" s="9">
        <f>'Desglose de Precios'!M80+'Desglose de Precios'!N80+'Desglose de Precios'!O80+'Desglose de Precios'!P80+'Desglose de Precios'!Q80+'Desglose de Precios'!R80+'Desglose de Precios'!S80+'Desglose de Precios'!T80</f>
        <v>98</v>
      </c>
    </row>
    <row r="81" spans="1:4" x14ac:dyDescent="0.2">
      <c r="A81" s="34">
        <f>Hosting!A82</f>
        <v>0</v>
      </c>
      <c r="B81" s="15">
        <f>'Desglose de Precios'!B81+'Desglose de Precios'!C81+'Desglose de Precios'!D81+'Desglose de Precios'!E81+'Desglose de Precios'!F81+'Desglose de Precios'!G81+'Desglose de Precios'!H81</f>
        <v>250</v>
      </c>
      <c r="C81" s="38">
        <f>'Desglose de Precios'!I81+'Desglose de Precios'!J81+'Desglose de Precios'!K81+'Desglose de Precios'!L81</f>
        <v>130</v>
      </c>
      <c r="D81" s="9">
        <f>'Desglose de Precios'!M81+'Desglose de Precios'!N81+'Desglose de Precios'!O81+'Desglose de Precios'!P81+'Desglose de Precios'!Q81+'Desglose de Precios'!R81+'Desglose de Precios'!S81+'Desglose de Precios'!T81</f>
        <v>98</v>
      </c>
    </row>
    <row r="82" spans="1:4" x14ac:dyDescent="0.2">
      <c r="A82" s="34">
        <f>Hosting!A83</f>
        <v>0</v>
      </c>
      <c r="B82" s="15">
        <f>'Desglose de Precios'!B82+'Desglose de Precios'!C82+'Desglose de Precios'!D82+'Desglose de Precios'!E82+'Desglose de Precios'!F82+'Desglose de Precios'!G82+'Desglose de Precios'!H82</f>
        <v>250</v>
      </c>
      <c r="C82" s="38">
        <f>'Desglose de Precios'!I82+'Desglose de Precios'!J82+'Desglose de Precios'!K82+'Desglose de Precios'!L82</f>
        <v>130</v>
      </c>
      <c r="D82" s="9">
        <f>'Desglose de Precios'!M82+'Desglose de Precios'!N82+'Desglose de Precios'!O82+'Desglose de Precios'!P82+'Desglose de Precios'!Q82+'Desglose de Precios'!R82+'Desglose de Precios'!S82+'Desglose de Precios'!T82</f>
        <v>98</v>
      </c>
    </row>
    <row r="83" spans="1:4" x14ac:dyDescent="0.2">
      <c r="A83" s="34">
        <f>Hosting!A84</f>
        <v>0</v>
      </c>
      <c r="B83" s="15">
        <f>'Desglose de Precios'!B83+'Desglose de Precios'!C83+'Desglose de Precios'!D83+'Desglose de Precios'!E83+'Desglose de Precios'!F83+'Desglose de Precios'!G83+'Desglose de Precios'!H83</f>
        <v>250</v>
      </c>
      <c r="C83" s="38">
        <f>'Desglose de Precios'!I83+'Desglose de Precios'!J83+'Desglose de Precios'!K83+'Desglose de Precios'!L83</f>
        <v>130</v>
      </c>
      <c r="D83" s="9">
        <f>'Desglose de Precios'!M83+'Desglose de Precios'!N83+'Desglose de Precios'!O83+'Desglose de Precios'!P83+'Desglose de Precios'!Q83+'Desglose de Precios'!R83+'Desglose de Precios'!S83+'Desglose de Precios'!T83</f>
        <v>98</v>
      </c>
    </row>
    <row r="84" spans="1:4" x14ac:dyDescent="0.2">
      <c r="A84" s="34">
        <f>Hosting!A85</f>
        <v>0</v>
      </c>
      <c r="B84" s="15">
        <f>'Desglose de Precios'!B84+'Desglose de Precios'!C84+'Desglose de Precios'!D84+'Desglose de Precios'!E84+'Desglose de Precios'!F84+'Desglose de Precios'!G84+'Desglose de Precios'!H84</f>
        <v>250</v>
      </c>
      <c r="C84" s="38">
        <f>'Desglose de Precios'!I84+'Desglose de Precios'!J84+'Desglose de Precios'!K84+'Desglose de Precios'!L84</f>
        <v>130</v>
      </c>
      <c r="D84" s="9">
        <f>'Desglose de Precios'!M84+'Desglose de Precios'!N84+'Desglose de Precios'!O84+'Desglose de Precios'!P84+'Desglose de Precios'!Q84+'Desglose de Precios'!R84+'Desglose de Precios'!S84+'Desglose de Precios'!T84</f>
        <v>98</v>
      </c>
    </row>
    <row r="85" spans="1:4" x14ac:dyDescent="0.2">
      <c r="A85" s="34">
        <f>Hosting!A86</f>
        <v>0</v>
      </c>
      <c r="B85" s="15">
        <f>'Desglose de Precios'!B85+'Desglose de Precios'!C85+'Desglose de Precios'!D85+'Desglose de Precios'!E85+'Desglose de Precios'!F85+'Desglose de Precios'!G85+'Desglose de Precios'!H85</f>
        <v>250</v>
      </c>
      <c r="C85" s="38">
        <f>'Desglose de Precios'!I85+'Desglose de Precios'!J85+'Desglose de Precios'!K85+'Desglose de Precios'!L85</f>
        <v>130</v>
      </c>
      <c r="D85" s="9">
        <f>'Desglose de Precios'!M85+'Desglose de Precios'!N85+'Desglose de Precios'!O85+'Desglose de Precios'!P85+'Desglose de Precios'!Q85+'Desglose de Precios'!R85+'Desglose de Precios'!S85+'Desglose de Precios'!T85</f>
        <v>98</v>
      </c>
    </row>
    <row r="86" spans="1:4" x14ac:dyDescent="0.2">
      <c r="A86" s="34">
        <f>Hosting!A87</f>
        <v>0</v>
      </c>
      <c r="B86" s="15">
        <f>'Desglose de Precios'!B86+'Desglose de Precios'!C86+'Desglose de Precios'!D86+'Desglose de Precios'!E86+'Desglose de Precios'!F86+'Desglose de Precios'!G86+'Desglose de Precios'!H86</f>
        <v>250</v>
      </c>
      <c r="C86" s="38">
        <f>'Desglose de Precios'!I86+'Desglose de Precios'!J86+'Desglose de Precios'!K86+'Desglose de Precios'!L86</f>
        <v>130</v>
      </c>
      <c r="D86" s="9">
        <f>'Desglose de Precios'!M86+'Desglose de Precios'!N86+'Desglose de Precios'!O86+'Desglose de Precios'!P86+'Desglose de Precios'!Q86+'Desglose de Precios'!R86+'Desglose de Precios'!S86+'Desglose de Precios'!T86</f>
        <v>98</v>
      </c>
    </row>
    <row r="87" spans="1:4" x14ac:dyDescent="0.2">
      <c r="A87" s="34">
        <f>Hosting!A88</f>
        <v>0</v>
      </c>
      <c r="B87" s="15">
        <f>'Desglose de Precios'!B87+'Desglose de Precios'!C87+'Desglose de Precios'!D87+'Desglose de Precios'!E87+'Desglose de Precios'!F87+'Desglose de Precios'!G87+'Desglose de Precios'!H87</f>
        <v>250</v>
      </c>
      <c r="C87" s="38">
        <f>'Desglose de Precios'!I87+'Desglose de Precios'!J87+'Desglose de Precios'!K87+'Desglose de Precios'!L87</f>
        <v>130</v>
      </c>
      <c r="D87" s="9">
        <f>'Desglose de Precios'!M87+'Desglose de Precios'!N87+'Desglose de Precios'!O87+'Desglose de Precios'!P87+'Desglose de Precios'!Q87+'Desglose de Precios'!R87+'Desglose de Precios'!S87+'Desglose de Precios'!T87</f>
        <v>98</v>
      </c>
    </row>
    <row r="88" spans="1:4" x14ac:dyDescent="0.2">
      <c r="A88" s="34">
        <f>Hosting!A89</f>
        <v>0</v>
      </c>
      <c r="B88" s="15">
        <f>'Desglose de Precios'!B88+'Desglose de Precios'!C88+'Desglose de Precios'!D88+'Desglose de Precios'!E88+'Desglose de Precios'!F88+'Desglose de Precios'!G88+'Desglose de Precios'!H88</f>
        <v>250</v>
      </c>
      <c r="C88" s="38">
        <f>'Desglose de Precios'!I88+'Desglose de Precios'!J88+'Desglose de Precios'!K88+'Desglose de Precios'!L88</f>
        <v>130</v>
      </c>
      <c r="D88" s="9">
        <f>'Desglose de Precios'!M88+'Desglose de Precios'!N88+'Desglose de Precios'!O88+'Desglose de Precios'!P88+'Desglose de Precios'!Q88+'Desglose de Precios'!R88+'Desglose de Precios'!S88+'Desglose de Precios'!T88</f>
        <v>98</v>
      </c>
    </row>
    <row r="89" spans="1:4" x14ac:dyDescent="0.2">
      <c r="A89" s="34">
        <f>Hosting!A90</f>
        <v>0</v>
      </c>
      <c r="B89" s="15">
        <f>'Desglose de Precios'!B89+'Desglose de Precios'!C89+'Desglose de Precios'!D89+'Desglose de Precios'!E89+'Desglose de Precios'!F89+'Desglose de Precios'!G89+'Desglose de Precios'!H89</f>
        <v>250</v>
      </c>
      <c r="C89" s="38">
        <f>'Desglose de Precios'!I89+'Desglose de Precios'!J89+'Desglose de Precios'!K89+'Desglose de Precios'!L89</f>
        <v>130</v>
      </c>
      <c r="D89" s="9">
        <f>'Desglose de Precios'!M89+'Desglose de Precios'!N89+'Desglose de Precios'!O89+'Desglose de Precios'!P89+'Desglose de Precios'!Q89+'Desglose de Precios'!R89+'Desglose de Precios'!S89+'Desglose de Precios'!T89</f>
        <v>98</v>
      </c>
    </row>
    <row r="90" spans="1:4" x14ac:dyDescent="0.2">
      <c r="A90" s="34">
        <f>Hosting!A91</f>
        <v>0</v>
      </c>
      <c r="B90" s="15">
        <f>'Desglose de Precios'!B90+'Desglose de Precios'!C90+'Desglose de Precios'!D90+'Desglose de Precios'!E90+'Desglose de Precios'!F90+'Desglose de Precios'!G90+'Desglose de Precios'!H90</f>
        <v>250</v>
      </c>
      <c r="C90" s="38">
        <f>'Desglose de Precios'!I90+'Desglose de Precios'!J90+'Desglose de Precios'!K90+'Desglose de Precios'!L90</f>
        <v>130</v>
      </c>
      <c r="D90" s="9">
        <f>'Desglose de Precios'!M90+'Desglose de Precios'!N90+'Desglose de Precios'!O90+'Desglose de Precios'!P90+'Desglose de Precios'!Q90+'Desglose de Precios'!R90+'Desglose de Precios'!S90+'Desglose de Precios'!T90</f>
        <v>98</v>
      </c>
    </row>
    <row r="91" spans="1:4" x14ac:dyDescent="0.2">
      <c r="A91" s="34">
        <f>Hosting!A92</f>
        <v>0</v>
      </c>
      <c r="B91" s="15">
        <f>'Desglose de Precios'!B91+'Desglose de Precios'!C91+'Desglose de Precios'!D91+'Desglose de Precios'!E91+'Desglose de Precios'!F91+'Desglose de Precios'!G91+'Desglose de Precios'!H91</f>
        <v>250</v>
      </c>
      <c r="C91" s="38">
        <f>'Desglose de Precios'!I91+'Desglose de Precios'!J91+'Desglose de Precios'!K91+'Desglose de Precios'!L91</f>
        <v>130</v>
      </c>
      <c r="D91" s="9">
        <f>'Desglose de Precios'!M91+'Desglose de Precios'!N91+'Desglose de Precios'!O91+'Desglose de Precios'!P91+'Desglose de Precios'!Q91+'Desglose de Precios'!R91+'Desglose de Precios'!S91+'Desglose de Precios'!T91</f>
        <v>98</v>
      </c>
    </row>
    <row r="92" spans="1:4" x14ac:dyDescent="0.2">
      <c r="A92" s="34">
        <f>Hosting!A93</f>
        <v>0</v>
      </c>
      <c r="B92" s="15">
        <f>'Desglose de Precios'!B92+'Desglose de Precios'!C92+'Desglose de Precios'!D92+'Desglose de Precios'!E92+'Desglose de Precios'!F92+'Desglose de Precios'!G92+'Desglose de Precios'!H92</f>
        <v>250</v>
      </c>
      <c r="C92" s="38">
        <f>'Desglose de Precios'!I92+'Desglose de Precios'!J92+'Desglose de Precios'!K92+'Desglose de Precios'!L92</f>
        <v>130</v>
      </c>
      <c r="D92" s="9">
        <f>'Desglose de Precios'!M92+'Desglose de Precios'!N92+'Desglose de Precios'!O92+'Desglose de Precios'!P92+'Desglose de Precios'!Q92+'Desglose de Precios'!R92+'Desglose de Precios'!S92+'Desglose de Precios'!T92</f>
        <v>98</v>
      </c>
    </row>
    <row r="93" spans="1:4" x14ac:dyDescent="0.2">
      <c r="A93" s="34">
        <f>Hosting!A94</f>
        <v>0</v>
      </c>
      <c r="B93" s="15">
        <f>'Desglose de Precios'!B93+'Desglose de Precios'!C93+'Desglose de Precios'!D93+'Desglose de Precios'!E93+'Desglose de Precios'!F93+'Desglose de Precios'!G93+'Desglose de Precios'!H93</f>
        <v>250</v>
      </c>
      <c r="C93" s="38">
        <f>'Desglose de Precios'!I93+'Desglose de Precios'!J93+'Desglose de Precios'!K93+'Desglose de Precios'!L93</f>
        <v>130</v>
      </c>
      <c r="D93" s="9">
        <f>'Desglose de Precios'!M93+'Desglose de Precios'!N93+'Desglose de Precios'!O93+'Desglose de Precios'!P93+'Desglose de Precios'!Q93+'Desglose de Precios'!R93+'Desglose de Precios'!S93+'Desglose de Precios'!T93</f>
        <v>98</v>
      </c>
    </row>
    <row r="94" spans="1:4" x14ac:dyDescent="0.2">
      <c r="A94" s="34">
        <f>Hosting!A95</f>
        <v>0</v>
      </c>
      <c r="B94" s="15">
        <f>'Desglose de Precios'!B94+'Desglose de Precios'!C94+'Desglose de Precios'!D94+'Desglose de Precios'!E94+'Desglose de Precios'!F94+'Desglose de Precios'!G94+'Desglose de Precios'!H94</f>
        <v>250</v>
      </c>
      <c r="C94" s="38">
        <f>'Desglose de Precios'!I94+'Desglose de Precios'!J94+'Desglose de Precios'!K94+'Desglose de Precios'!L94</f>
        <v>130</v>
      </c>
      <c r="D94" s="9">
        <f>'Desglose de Precios'!M94+'Desglose de Precios'!N94+'Desglose de Precios'!O94+'Desglose de Precios'!P94+'Desglose de Precios'!Q94+'Desglose de Precios'!R94+'Desglose de Precios'!S94+'Desglose de Precios'!T94</f>
        <v>98</v>
      </c>
    </row>
    <row r="95" spans="1:4" x14ac:dyDescent="0.2">
      <c r="A95" s="34">
        <f>Hosting!A96</f>
        <v>0</v>
      </c>
      <c r="B95" s="15">
        <f>'Desglose de Precios'!B95+'Desglose de Precios'!C95+'Desglose de Precios'!D95+'Desglose de Precios'!E95+'Desglose de Precios'!F95+'Desglose de Precios'!G95+'Desglose de Precios'!H95</f>
        <v>250</v>
      </c>
      <c r="C95" s="38">
        <f>'Desglose de Precios'!I95+'Desglose de Precios'!J95+'Desglose de Precios'!K95+'Desglose de Precios'!L95</f>
        <v>130</v>
      </c>
      <c r="D95" s="9">
        <f>'Desglose de Precios'!M95+'Desglose de Precios'!N95+'Desglose de Precios'!O95+'Desglose de Precios'!P95+'Desglose de Precios'!Q95+'Desglose de Precios'!R95+'Desglose de Precios'!S95+'Desglose de Precios'!T95</f>
        <v>98</v>
      </c>
    </row>
    <row r="96" spans="1:4" x14ac:dyDescent="0.2">
      <c r="A96" s="34">
        <f>Hosting!A97</f>
        <v>0</v>
      </c>
      <c r="B96" s="15">
        <f>'Desglose de Precios'!B96+'Desglose de Precios'!C96+'Desglose de Precios'!D96+'Desglose de Precios'!E96+'Desglose de Precios'!F96+'Desglose de Precios'!G96+'Desglose de Precios'!H96</f>
        <v>250</v>
      </c>
      <c r="C96" s="38">
        <f>'Desglose de Precios'!I96+'Desglose de Precios'!J96+'Desglose de Precios'!K96+'Desglose de Precios'!L96</f>
        <v>130</v>
      </c>
      <c r="D96" s="9">
        <f>'Desglose de Precios'!M96+'Desglose de Precios'!N96+'Desglose de Precios'!O96+'Desglose de Precios'!P96+'Desglose de Precios'!Q96+'Desglose de Precios'!R96+'Desglose de Precios'!S96+'Desglose de Precios'!T96</f>
        <v>98</v>
      </c>
    </row>
    <row r="97" spans="1:4" x14ac:dyDescent="0.2">
      <c r="A97" s="34">
        <f>Hosting!A98</f>
        <v>0</v>
      </c>
      <c r="B97" s="15">
        <f>'Desglose de Precios'!B97+'Desglose de Precios'!C97+'Desglose de Precios'!D97+'Desglose de Precios'!E97+'Desglose de Precios'!F97+'Desglose de Precios'!G97+'Desglose de Precios'!H97</f>
        <v>250</v>
      </c>
      <c r="C97" s="38">
        <f>'Desglose de Precios'!I97+'Desglose de Precios'!J97+'Desglose de Precios'!K97+'Desglose de Precios'!L97</f>
        <v>130</v>
      </c>
      <c r="D97" s="9">
        <f>'Desglose de Precios'!M97+'Desglose de Precios'!N97+'Desglose de Precios'!O97+'Desglose de Precios'!P97+'Desglose de Precios'!Q97+'Desglose de Precios'!R97+'Desglose de Precios'!S97+'Desglose de Precios'!T97</f>
        <v>98</v>
      </c>
    </row>
    <row r="98" spans="1:4" x14ac:dyDescent="0.2">
      <c r="A98" s="34">
        <f>Hosting!A99</f>
        <v>0</v>
      </c>
      <c r="B98" s="15">
        <f>'Desglose de Precios'!B98+'Desglose de Precios'!C98+'Desglose de Precios'!D98+'Desglose de Precios'!E98+'Desglose de Precios'!F98+'Desglose de Precios'!G98+'Desglose de Precios'!H98</f>
        <v>250</v>
      </c>
      <c r="C98" s="38">
        <f>'Desglose de Precios'!I98+'Desglose de Precios'!J98+'Desglose de Precios'!K98+'Desglose de Precios'!L98</f>
        <v>130</v>
      </c>
      <c r="D98" s="9">
        <f>'Desglose de Precios'!M98+'Desglose de Precios'!N98+'Desglose de Precios'!O98+'Desglose de Precios'!P98+'Desglose de Precios'!Q98+'Desglose de Precios'!R98+'Desglose de Precios'!S98+'Desglose de Precios'!T98</f>
        <v>98</v>
      </c>
    </row>
    <row r="99" spans="1:4" x14ac:dyDescent="0.2">
      <c r="A99" s="34">
        <f>Hosting!A100</f>
        <v>0</v>
      </c>
      <c r="B99" s="15">
        <f>'Desglose de Precios'!B99+'Desglose de Precios'!C99+'Desglose de Precios'!D99+'Desglose de Precios'!E99+'Desglose de Precios'!F99+'Desglose de Precios'!G99+'Desglose de Precios'!H99</f>
        <v>250</v>
      </c>
      <c r="C99" s="38">
        <f>'Desglose de Precios'!I99+'Desglose de Precios'!J99+'Desglose de Precios'!K99+'Desglose de Precios'!L99</f>
        <v>130</v>
      </c>
      <c r="D99" s="9">
        <f>'Desglose de Precios'!M99+'Desglose de Precios'!N99+'Desglose de Precios'!O99+'Desglose de Precios'!P99+'Desglose de Precios'!Q99+'Desglose de Precios'!R99+'Desglose de Precios'!S99+'Desglose de Precios'!T99</f>
        <v>98</v>
      </c>
    </row>
    <row r="100" spans="1:4" x14ac:dyDescent="0.2">
      <c r="A100" s="34">
        <f>Hosting!A101</f>
        <v>0</v>
      </c>
      <c r="B100" s="15">
        <f>'Desglose de Precios'!B100+'Desglose de Precios'!C100+'Desglose de Precios'!D100+'Desglose de Precios'!E100+'Desglose de Precios'!F100+'Desglose de Precios'!G100+'Desglose de Precios'!H100</f>
        <v>0</v>
      </c>
      <c r="C100" s="38">
        <f>'Desglose de Precios'!I100+'Desglose de Precios'!J100+'Desglose de Precios'!K100+'Desglose de Precios'!L100</f>
        <v>115</v>
      </c>
      <c r="D100" s="9">
        <f>'Desglose de Precios'!M100+'Desglose de Precios'!N100+'Desglose de Precios'!O100+'Desglose de Precios'!P100+'Desglose de Precios'!Q100+'Desglose de Precios'!R100+'Desglose de Precios'!S100+'Desglose de Precios'!T100</f>
        <v>10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B950C-3221-4D11-8126-C49178B78BEE}">
  <dimension ref="A1:J46"/>
  <sheetViews>
    <sheetView topLeftCell="A10" workbookViewId="0">
      <selection activeCell="B8" sqref="B8"/>
    </sheetView>
  </sheetViews>
  <sheetFormatPr defaultRowHeight="15" x14ac:dyDescent="0.2"/>
  <cols>
    <col min="1" max="1" width="21.38671875" customWidth="1"/>
    <col min="2" max="2" width="16.140625" customWidth="1"/>
    <col min="3" max="3" width="14.66015625" bestFit="1" customWidth="1"/>
    <col min="4" max="4" width="24.48046875" customWidth="1"/>
    <col min="5" max="5" width="9.28125" bestFit="1" customWidth="1"/>
    <col min="6" max="6" width="11.1640625" bestFit="1" customWidth="1"/>
  </cols>
  <sheetData>
    <row r="1" spans="1:10" x14ac:dyDescent="0.2">
      <c r="A1" s="2" t="s">
        <v>142</v>
      </c>
      <c r="B1" s="2" t="s">
        <v>141</v>
      </c>
      <c r="C1" s="2" t="s">
        <v>140</v>
      </c>
      <c r="D1" s="2" t="s">
        <v>139</v>
      </c>
      <c r="E1" s="2" t="s">
        <v>138</v>
      </c>
      <c r="F1" s="2" t="s">
        <v>137</v>
      </c>
      <c r="I1" t="s">
        <v>143</v>
      </c>
      <c r="J1">
        <v>3900</v>
      </c>
    </row>
    <row r="2" spans="1:10" x14ac:dyDescent="0.2">
      <c r="A2" t="s">
        <v>136</v>
      </c>
      <c r="B2" s="233">
        <v>0.99</v>
      </c>
      <c r="C2" s="235">
        <v>1</v>
      </c>
      <c r="D2" s="235">
        <v>2</v>
      </c>
      <c r="E2" s="234">
        <f>Table12[[#This Row],[PPU]]*(Table12[[#This Row],[Cantidad]]-Table12[[#This Row],[Free Units]])</f>
        <v>0.99</v>
      </c>
      <c r="F2" s="234">
        <f>(Table12[[#This Row],[USD]]* $J$1)</f>
        <v>3861</v>
      </c>
    </row>
    <row r="3" spans="1:10" x14ac:dyDescent="0.2">
      <c r="A3" t="s">
        <v>135</v>
      </c>
      <c r="B3" s="233">
        <v>0.99</v>
      </c>
      <c r="C3" s="235">
        <v>5</v>
      </c>
      <c r="D3" s="235">
        <v>5</v>
      </c>
      <c r="E3" s="234">
        <f>Table12[[#This Row],[PPU]]*(Table12[[#This Row],[Cantidad]]-Table12[[#This Row],[Free Units]])</f>
        <v>0</v>
      </c>
      <c r="F3" s="234">
        <f>(Table12[[#This Row],[USD]]* $J$1)</f>
        <v>0</v>
      </c>
    </row>
    <row r="4" spans="1:10" x14ac:dyDescent="0.2">
      <c r="A4" t="s">
        <v>134</v>
      </c>
      <c r="B4" s="233">
        <v>2.5000000000000001E-2</v>
      </c>
      <c r="C4" s="235">
        <v>1</v>
      </c>
      <c r="D4" s="235">
        <v>100</v>
      </c>
      <c r="E4" s="234">
        <f>Table12[[#This Row],[PPU]]*(Table12[[#This Row],[Cantidad]]-Table12[[#This Row],[Free Units]])</f>
        <v>2.4750000000000001</v>
      </c>
      <c r="F4" s="234">
        <f>(Table12[[#This Row],[USD]]* $J$1)</f>
        <v>9652.5</v>
      </c>
    </row>
    <row r="5" spans="1:10" x14ac:dyDescent="0.2">
      <c r="A5" t="s">
        <v>133</v>
      </c>
      <c r="B5" s="233">
        <v>2.5000000000000001E-2</v>
      </c>
      <c r="C5" s="235">
        <v>5</v>
      </c>
      <c r="D5" s="235">
        <v>26</v>
      </c>
      <c r="E5" s="234">
        <f>Table12[[#This Row],[PPU]]*(Table12[[#This Row],[Cantidad]]-Table12[[#This Row],[Free Units]])</f>
        <v>0.52500000000000002</v>
      </c>
      <c r="F5" s="234">
        <f>(Table12[[#This Row],[USD]]* $J$1)</f>
        <v>2047.5</v>
      </c>
    </row>
    <row r="6" spans="1:10" x14ac:dyDescent="0.2">
      <c r="A6" t="s">
        <v>132</v>
      </c>
      <c r="B6" s="233">
        <v>2.5000000000000001E-2</v>
      </c>
      <c r="C6" s="235">
        <v>100</v>
      </c>
      <c r="D6" s="235">
        <v>101</v>
      </c>
      <c r="E6" s="234">
        <f>Table12[[#This Row],[PPU]]*(Table12[[#This Row],[Cantidad]]-Table12[[#This Row],[Free Units]])</f>
        <v>2.5000000000000001E-2</v>
      </c>
      <c r="F6" s="234">
        <f>(Table12[[#This Row],[USD]]* $J$1)</f>
        <v>97.5</v>
      </c>
    </row>
    <row r="7" spans="1:10" x14ac:dyDescent="0.2">
      <c r="A7" t="s">
        <v>131</v>
      </c>
      <c r="B7" s="233">
        <v>2.5000000000000001E-2</v>
      </c>
      <c r="C7" s="235">
        <v>1</v>
      </c>
      <c r="D7" s="235">
        <v>100</v>
      </c>
      <c r="E7" s="234">
        <f>Table12[[#This Row],[PPU]]*(Table12[[#This Row],[Cantidad]]-Table12[[#This Row],[Free Units]])</f>
        <v>2.4750000000000001</v>
      </c>
      <c r="F7" s="234">
        <f>(Table12[[#This Row],[USD]]* $J$1)</f>
        <v>9652.5</v>
      </c>
    </row>
    <row r="8" spans="1:10" x14ac:dyDescent="0.2">
      <c r="A8" t="s">
        <v>130</v>
      </c>
      <c r="B8" s="233">
        <v>2.5000000000000001E-2</v>
      </c>
      <c r="C8" s="235">
        <v>1</v>
      </c>
      <c r="D8" s="235">
        <v>100</v>
      </c>
      <c r="E8" s="234">
        <f>Table12[[#This Row],[PPU]]*(Table12[[#This Row],[Cantidad]]-Table12[[#This Row],[Free Units]])</f>
        <v>2.4750000000000001</v>
      </c>
      <c r="F8" s="234">
        <f>(Table12[[#This Row],[USD]]* $J$1)</f>
        <v>9652.5</v>
      </c>
    </row>
    <row r="9" spans="1:10" x14ac:dyDescent="0.2">
      <c r="A9" t="s">
        <v>129</v>
      </c>
      <c r="B9" s="233">
        <v>2.5000000000000001E-2</v>
      </c>
      <c r="C9" s="235">
        <v>1</v>
      </c>
      <c r="D9" s="235">
        <v>100</v>
      </c>
      <c r="E9" s="234">
        <f>Table12[[#This Row],[PPU]]*(Table12[[#This Row],[Cantidad]]-Table12[[#This Row],[Free Units]])</f>
        <v>2.4750000000000001</v>
      </c>
      <c r="F9" s="234">
        <f>(Table12[[#This Row],[USD]]* $J$1)</f>
        <v>9652.5</v>
      </c>
    </row>
    <row r="10" spans="1:10" x14ac:dyDescent="0.2">
      <c r="A10" t="s">
        <v>128</v>
      </c>
      <c r="B10" s="233">
        <v>2.5000000000000001E-2</v>
      </c>
      <c r="C10" s="235">
        <v>1</v>
      </c>
      <c r="D10" s="235">
        <v>100</v>
      </c>
      <c r="E10" s="234">
        <f>Table12[[#This Row],[PPU]]*(Table12[[#This Row],[Cantidad]]-Table12[[#This Row],[Free Units]])</f>
        <v>2.4750000000000001</v>
      </c>
      <c r="F10" s="234">
        <f>(Table12[[#This Row],[USD]]* $J$1)</f>
        <v>9652.5</v>
      </c>
    </row>
    <row r="11" spans="1:10" x14ac:dyDescent="0.2">
      <c r="A11" t="s">
        <v>127</v>
      </c>
      <c r="B11" s="233">
        <v>25</v>
      </c>
      <c r="C11" s="235">
        <v>1</v>
      </c>
      <c r="D11" s="235">
        <v>1</v>
      </c>
      <c r="E11" s="234">
        <f>Table12[[#This Row],[PPU]]*(Table12[[#This Row],[Cantidad]]-Table12[[#This Row],[Free Units]])</f>
        <v>0</v>
      </c>
      <c r="F11" s="234">
        <f>(Table12[[#This Row],[USD]]* $J$1)</f>
        <v>0</v>
      </c>
    </row>
    <row r="12" spans="1:10" x14ac:dyDescent="0.2">
      <c r="A12" t="s">
        <v>126</v>
      </c>
      <c r="B12" s="233">
        <v>2.5000000000000001E-2</v>
      </c>
      <c r="C12" s="235">
        <v>0</v>
      </c>
      <c r="D12" s="235">
        <v>100</v>
      </c>
      <c r="E12" s="234">
        <f>Table12[[#This Row],[PPU]]*(Table12[[#This Row],[Cantidad]]-Table12[[#This Row],[Free Units]])</f>
        <v>2.5</v>
      </c>
      <c r="F12" s="234">
        <f>(Table12[[#This Row],[USD]]* $J$1)</f>
        <v>9750</v>
      </c>
    </row>
    <row r="13" spans="1:10" x14ac:dyDescent="0.2">
      <c r="A13" t="s">
        <v>125</v>
      </c>
      <c r="B13" s="233">
        <v>2.5000000000000001E-2</v>
      </c>
      <c r="C13" s="235">
        <v>1</v>
      </c>
      <c r="D13" s="235">
        <v>100</v>
      </c>
      <c r="E13" s="234">
        <f>Table12[[#This Row],[PPU]]*(Table12[[#This Row],[Cantidad]]-Table12[[#This Row],[Free Units]])</f>
        <v>2.4750000000000001</v>
      </c>
      <c r="F13" s="234">
        <f>(Table12[[#This Row],[USD]]* $J$1)</f>
        <v>9652.5</v>
      </c>
    </row>
    <row r="14" spans="1:10" x14ac:dyDescent="0.2">
      <c r="A14" t="s">
        <v>124</v>
      </c>
      <c r="B14" s="233">
        <v>1</v>
      </c>
      <c r="C14" s="235">
        <v>1</v>
      </c>
      <c r="D14" s="235">
        <v>100</v>
      </c>
      <c r="E14" s="234">
        <f>Table12[[#This Row],[PPU]]*(Table12[[#This Row],[Cantidad]]-Table12[[#This Row],[Free Units]])</f>
        <v>99</v>
      </c>
      <c r="F14" s="234">
        <f>(Table12[[#This Row],[USD]]* $J$1)</f>
        <v>386100</v>
      </c>
    </row>
    <row r="15" spans="1:10" x14ac:dyDescent="0.2">
      <c r="A15" t="s">
        <v>123</v>
      </c>
      <c r="B15" s="233">
        <v>2.5000000000000001E-2</v>
      </c>
      <c r="C15" s="235">
        <v>1</v>
      </c>
      <c r="D15" s="235">
        <v>100</v>
      </c>
      <c r="E15" s="234">
        <f>Table12[[#This Row],[PPU]]*(Table12[[#This Row],[Cantidad]]-Table12[[#This Row],[Free Units]])</f>
        <v>2.4750000000000001</v>
      </c>
      <c r="F15" s="234">
        <f>(Table12[[#This Row],[USD]]* $J$1)</f>
        <v>9652.5</v>
      </c>
    </row>
    <row r="16" spans="1:10" x14ac:dyDescent="0.2">
      <c r="A16" t="s">
        <v>122</v>
      </c>
      <c r="B16" s="233">
        <v>2.5000000000000001E-2</v>
      </c>
      <c r="C16" s="235">
        <v>1</v>
      </c>
      <c r="D16" s="235">
        <v>100</v>
      </c>
      <c r="E16" s="234">
        <f>Table12[[#This Row],[PPU]]*(Table12[[#This Row],[Cantidad]]-Table12[[#This Row],[Free Units]])</f>
        <v>2.4750000000000001</v>
      </c>
      <c r="F16" s="234">
        <f>(Table12[[#This Row],[USD]]* $J$1)</f>
        <v>9652.5</v>
      </c>
    </row>
    <row r="17" spans="1:6" x14ac:dyDescent="0.2">
      <c r="A17" t="s">
        <v>121</v>
      </c>
      <c r="B17" s="233">
        <v>2.5000000000000001E-2</v>
      </c>
      <c r="C17" s="235">
        <v>1</v>
      </c>
      <c r="D17" s="235">
        <v>100</v>
      </c>
      <c r="E17" s="234">
        <f>Table12[[#This Row],[PPU]]*(Table12[[#This Row],[Cantidad]]-Table12[[#This Row],[Free Units]])</f>
        <v>2.4750000000000001</v>
      </c>
      <c r="F17" s="234">
        <f>(Table12[[#This Row],[USD]]* $J$1)</f>
        <v>9652.5</v>
      </c>
    </row>
    <row r="18" spans="1:6" x14ac:dyDescent="0.2">
      <c r="A18" t="s">
        <v>120</v>
      </c>
      <c r="B18" s="233">
        <v>2.5000000000000001E-2</v>
      </c>
      <c r="C18" s="235">
        <v>1</v>
      </c>
      <c r="D18" s="235">
        <v>100</v>
      </c>
      <c r="E18" s="234">
        <f>Table12[[#This Row],[PPU]]*(Table12[[#This Row],[Cantidad]]-Table12[[#This Row],[Free Units]])</f>
        <v>2.4750000000000001</v>
      </c>
      <c r="F18" s="234">
        <f>(Table12[[#This Row],[USD]]* $J$1)</f>
        <v>9652.5</v>
      </c>
    </row>
    <row r="19" spans="1:6" x14ac:dyDescent="0.2">
      <c r="A19" t="s">
        <v>119</v>
      </c>
      <c r="B19" s="233">
        <v>2.5000000000000001E-2</v>
      </c>
      <c r="C19" s="235">
        <v>1</v>
      </c>
      <c r="D19" s="235">
        <v>100</v>
      </c>
      <c r="E19" s="234">
        <f>Table12[[#This Row],[PPU]]*(Table12[[#This Row],[Cantidad]]-Table12[[#This Row],[Free Units]])</f>
        <v>2.4750000000000001</v>
      </c>
      <c r="F19" s="234">
        <f>(Table12[[#This Row],[USD]]* $J$1)</f>
        <v>9652.5</v>
      </c>
    </row>
    <row r="20" spans="1:6" x14ac:dyDescent="0.2">
      <c r="A20" t="s">
        <v>118</v>
      </c>
      <c r="B20" s="233">
        <v>2.5000000000000001E-2</v>
      </c>
      <c r="C20" s="235">
        <v>1</v>
      </c>
      <c r="D20" s="235">
        <v>100</v>
      </c>
      <c r="E20" s="234">
        <f>Table12[[#This Row],[PPU]]*(Table12[[#This Row],[Cantidad]]-Table12[[#This Row],[Free Units]])</f>
        <v>2.4750000000000001</v>
      </c>
      <c r="F20" s="234">
        <f>(Table12[[#This Row],[USD]]* $J$1)</f>
        <v>9652.5</v>
      </c>
    </row>
    <row r="21" spans="1:6" x14ac:dyDescent="0.2">
      <c r="A21" t="s">
        <v>117</v>
      </c>
      <c r="B21" s="233">
        <v>2.5000000000000001E-2</v>
      </c>
      <c r="C21" s="235">
        <v>1</v>
      </c>
      <c r="D21" s="235">
        <v>100</v>
      </c>
      <c r="E21" s="234">
        <f>Table12[[#This Row],[PPU]]*(Table12[[#This Row],[Cantidad]]-Table12[[#This Row],[Free Units]])</f>
        <v>2.4750000000000001</v>
      </c>
      <c r="F21" s="234">
        <f>(Table12[[#This Row],[USD]]* $J$1)</f>
        <v>9652.5</v>
      </c>
    </row>
    <row r="22" spans="1:6" x14ac:dyDescent="0.2">
      <c r="A22" t="s">
        <v>116</v>
      </c>
      <c r="B22" s="233">
        <v>2.5000000000000001E-2</v>
      </c>
      <c r="C22" s="235">
        <v>1</v>
      </c>
      <c r="D22" s="235">
        <v>100</v>
      </c>
      <c r="E22" s="234">
        <f>Table12[[#This Row],[PPU]]*(Table12[[#This Row],[Cantidad]]-Table12[[#This Row],[Free Units]])</f>
        <v>2.4750000000000001</v>
      </c>
      <c r="F22" s="234">
        <f>(Table12[[#This Row],[USD]]* $J$1)</f>
        <v>9652.5</v>
      </c>
    </row>
    <row r="23" spans="1:6" x14ac:dyDescent="0.2">
      <c r="A23" t="s">
        <v>115</v>
      </c>
      <c r="B23" s="233">
        <v>2.5000000000000001E-2</v>
      </c>
      <c r="C23" s="235">
        <v>1</v>
      </c>
      <c r="D23" s="235">
        <v>100</v>
      </c>
      <c r="E23" s="234">
        <f>Table12[[#This Row],[PPU]]*(Table12[[#This Row],[Cantidad]]-Table12[[#This Row],[Free Units]])</f>
        <v>2.4750000000000001</v>
      </c>
      <c r="F23" s="234">
        <f>(Table12[[#This Row],[USD]]* $J$1)</f>
        <v>9652.5</v>
      </c>
    </row>
    <row r="24" spans="1:6" x14ac:dyDescent="0.2">
      <c r="A24" t="s">
        <v>114</v>
      </c>
      <c r="B24" s="233">
        <v>2.5000000000000001E-2</v>
      </c>
      <c r="C24" s="235">
        <v>1</v>
      </c>
      <c r="D24" s="235">
        <v>100</v>
      </c>
      <c r="E24" s="234">
        <f>Table12[[#This Row],[PPU]]*(Table12[[#This Row],[Cantidad]]-Table12[[#This Row],[Free Units]])</f>
        <v>2.4750000000000001</v>
      </c>
      <c r="F24" s="234">
        <f>(Table12[[#This Row],[USD]]* $J$1)</f>
        <v>9652.5</v>
      </c>
    </row>
    <row r="25" spans="1:6" x14ac:dyDescent="0.2">
      <c r="A25" t="s">
        <v>113</v>
      </c>
      <c r="B25" s="233">
        <v>2.5000000000000001E-2</v>
      </c>
      <c r="C25" s="235">
        <v>1</v>
      </c>
      <c r="D25" s="235">
        <v>100</v>
      </c>
      <c r="E25" s="234">
        <f>Table12[[#This Row],[PPU]]*(Table12[[#This Row],[Cantidad]]-Table12[[#This Row],[Free Units]])</f>
        <v>2.4750000000000001</v>
      </c>
      <c r="F25" s="234">
        <f>(Table12[[#This Row],[USD]]* $J$1)</f>
        <v>9652.5</v>
      </c>
    </row>
    <row r="26" spans="1:6" x14ac:dyDescent="0.2">
      <c r="A26" t="s">
        <v>112</v>
      </c>
      <c r="B26" s="233">
        <v>2.5000000000000001E-2</v>
      </c>
      <c r="C26" s="235">
        <v>1</v>
      </c>
      <c r="D26" s="235">
        <v>100</v>
      </c>
      <c r="E26" s="234">
        <f>Table12[[#This Row],[PPU]]*(Table12[[#This Row],[Cantidad]]-Table12[[#This Row],[Free Units]])</f>
        <v>2.4750000000000001</v>
      </c>
      <c r="F26" s="234">
        <f>(Table12[[#This Row],[USD]]* $J$1)</f>
        <v>9652.5</v>
      </c>
    </row>
    <row r="27" spans="1:6" x14ac:dyDescent="0.2">
      <c r="A27" t="s">
        <v>111</v>
      </c>
      <c r="B27" s="233">
        <v>2.5000000000000001E-2</v>
      </c>
      <c r="C27" s="235">
        <v>1</v>
      </c>
      <c r="D27" s="235">
        <v>100</v>
      </c>
      <c r="E27" s="234">
        <f>Table12[[#This Row],[PPU]]*(Table12[[#This Row],[Cantidad]]-Table12[[#This Row],[Free Units]])</f>
        <v>2.4750000000000001</v>
      </c>
      <c r="F27" s="234">
        <f>(Table12[[#This Row],[USD]]* $J$1)</f>
        <v>9652.5</v>
      </c>
    </row>
    <row r="28" spans="1:6" x14ac:dyDescent="0.2">
      <c r="A28" t="s">
        <v>110</v>
      </c>
      <c r="B28" s="233">
        <v>2.5000000000000001E-2</v>
      </c>
      <c r="C28" s="235">
        <v>1</v>
      </c>
      <c r="D28" s="235">
        <v>100</v>
      </c>
      <c r="E28" s="234">
        <f>Table12[[#This Row],[PPU]]*(Table12[[#This Row],[Cantidad]]-Table12[[#This Row],[Free Units]])</f>
        <v>2.4750000000000001</v>
      </c>
      <c r="F28" s="234">
        <f>(Table12[[#This Row],[USD]]* $J$1)</f>
        <v>9652.5</v>
      </c>
    </row>
    <row r="29" spans="1:6" x14ac:dyDescent="0.2">
      <c r="A29" t="s">
        <v>109</v>
      </c>
      <c r="B29" s="233">
        <v>2.5000000000000001E-2</v>
      </c>
      <c r="C29" s="235">
        <v>1</v>
      </c>
      <c r="D29" s="235">
        <v>100</v>
      </c>
      <c r="E29" s="234">
        <f>Table12[[#This Row],[PPU]]*(Table12[[#This Row],[Cantidad]]-Table12[[#This Row],[Free Units]])</f>
        <v>2.4750000000000001</v>
      </c>
      <c r="F29" s="234">
        <f>(Table12[[#This Row],[USD]]* $J$1)</f>
        <v>9652.5</v>
      </c>
    </row>
    <row r="30" spans="1:6" x14ac:dyDescent="0.2">
      <c r="A30" t="s">
        <v>108</v>
      </c>
      <c r="B30" s="233">
        <v>2.5000000000000001E-2</v>
      </c>
      <c r="C30" s="235">
        <v>1</v>
      </c>
      <c r="D30" s="235">
        <v>100</v>
      </c>
      <c r="E30" s="234">
        <f>Table12[[#This Row],[PPU]]*(Table12[[#This Row],[Cantidad]]-Table12[[#This Row],[Free Units]])</f>
        <v>2.4750000000000001</v>
      </c>
      <c r="F30" s="234">
        <f>(Table12[[#This Row],[USD]]* $J$1)</f>
        <v>9652.5</v>
      </c>
    </row>
    <row r="31" spans="1:6" x14ac:dyDescent="0.2">
      <c r="A31" t="s">
        <v>107</v>
      </c>
      <c r="B31" s="233">
        <v>2.5000000000000001E-2</v>
      </c>
      <c r="C31" s="235">
        <v>1</v>
      </c>
      <c r="D31" s="235">
        <v>100</v>
      </c>
      <c r="E31" s="234">
        <f>Table12[[#This Row],[PPU]]*(Table12[[#This Row],[Cantidad]]-Table12[[#This Row],[Free Units]])</f>
        <v>2.4750000000000001</v>
      </c>
      <c r="F31" s="234">
        <f>(Table12[[#This Row],[USD]]* $J$1)</f>
        <v>9652.5</v>
      </c>
    </row>
    <row r="32" spans="1:6" x14ac:dyDescent="0.2">
      <c r="A32" t="s">
        <v>106</v>
      </c>
      <c r="B32" s="233">
        <v>2.5000000000000001E-2</v>
      </c>
      <c r="C32" s="235">
        <v>1</v>
      </c>
      <c r="D32" s="235">
        <v>100</v>
      </c>
      <c r="E32" s="234">
        <f>Table12[[#This Row],[PPU]]*(Table12[[#This Row],[Cantidad]]-Table12[[#This Row],[Free Units]])</f>
        <v>2.4750000000000001</v>
      </c>
      <c r="F32" s="234">
        <f>(Table12[[#This Row],[USD]]* $J$1)</f>
        <v>9652.5</v>
      </c>
    </row>
    <row r="33" spans="1:6" x14ac:dyDescent="0.2">
      <c r="A33" t="s">
        <v>105</v>
      </c>
      <c r="B33" s="233">
        <v>2.5000000000000001E-2</v>
      </c>
      <c r="C33" s="235">
        <v>1</v>
      </c>
      <c r="D33" s="235">
        <v>100</v>
      </c>
      <c r="E33" s="234">
        <f>Table12[[#This Row],[PPU]]*(Table12[[#This Row],[Cantidad]]-Table12[[#This Row],[Free Units]])</f>
        <v>2.4750000000000001</v>
      </c>
      <c r="F33" s="234">
        <f>(Table12[[#This Row],[USD]]* $J$1)</f>
        <v>9652.5</v>
      </c>
    </row>
    <row r="34" spans="1:6" x14ac:dyDescent="0.2">
      <c r="A34" t="s">
        <v>104</v>
      </c>
      <c r="B34" s="233">
        <v>2.5000000000000001E-2</v>
      </c>
      <c r="C34" s="235">
        <v>1</v>
      </c>
      <c r="D34" s="235">
        <v>100</v>
      </c>
      <c r="E34" s="234">
        <f>Table12[[#This Row],[PPU]]*(Table12[[#This Row],[Cantidad]]-Table12[[#This Row],[Free Units]])</f>
        <v>2.4750000000000001</v>
      </c>
      <c r="F34" s="234">
        <f>(Table12[[#This Row],[USD]]* $J$1)</f>
        <v>9652.5</v>
      </c>
    </row>
    <row r="35" spans="1:6" x14ac:dyDescent="0.2">
      <c r="A35" t="s">
        <v>103</v>
      </c>
      <c r="B35" s="233">
        <v>2.5000000000000001E-2</v>
      </c>
      <c r="C35" s="235">
        <v>1</v>
      </c>
      <c r="D35" s="235">
        <v>100</v>
      </c>
      <c r="E35" s="234">
        <f>Table12[[#This Row],[PPU]]*(Table12[[#This Row],[Cantidad]]-Table12[[#This Row],[Free Units]])</f>
        <v>2.4750000000000001</v>
      </c>
      <c r="F35" s="234">
        <f>(Table12[[#This Row],[USD]]* $J$1)</f>
        <v>9652.5</v>
      </c>
    </row>
    <row r="36" spans="1:6" x14ac:dyDescent="0.2">
      <c r="A36" t="s">
        <v>102</v>
      </c>
      <c r="B36" s="233">
        <v>2.5000000000000001E-2</v>
      </c>
      <c r="C36" s="235">
        <v>1</v>
      </c>
      <c r="D36" s="235">
        <v>100</v>
      </c>
      <c r="E36" s="234">
        <f>Table12[[#This Row],[PPU]]*(Table12[[#This Row],[Cantidad]]-Table12[[#This Row],[Free Units]])</f>
        <v>2.4750000000000001</v>
      </c>
      <c r="F36" s="234">
        <f>(Table12[[#This Row],[USD]]* $J$1)</f>
        <v>9652.5</v>
      </c>
    </row>
    <row r="37" spans="1:6" x14ac:dyDescent="0.2">
      <c r="A37" t="s">
        <v>101</v>
      </c>
      <c r="B37" s="233">
        <v>2.5000000000000001E-2</v>
      </c>
      <c r="C37" s="235">
        <v>1</v>
      </c>
      <c r="D37" s="235">
        <v>100</v>
      </c>
      <c r="E37" s="234">
        <f>Table12[[#This Row],[PPU]]*(Table12[[#This Row],[Cantidad]]-Table12[[#This Row],[Free Units]])</f>
        <v>2.4750000000000001</v>
      </c>
      <c r="F37" s="234">
        <f>(Table12[[#This Row],[USD]]* $J$1)</f>
        <v>9652.5</v>
      </c>
    </row>
    <row r="38" spans="1:6" x14ac:dyDescent="0.2">
      <c r="A38" t="s">
        <v>100</v>
      </c>
      <c r="B38" s="233">
        <v>2.5000000000000001E-2</v>
      </c>
      <c r="C38" s="235">
        <v>1</v>
      </c>
      <c r="D38" s="235">
        <v>100</v>
      </c>
      <c r="E38" s="234">
        <f>Table12[[#This Row],[PPU]]*(Table12[[#This Row],[Cantidad]]-Table12[[#This Row],[Free Units]])</f>
        <v>2.4750000000000001</v>
      </c>
      <c r="F38" s="234">
        <f>(Table12[[#This Row],[USD]]* $J$1)</f>
        <v>9652.5</v>
      </c>
    </row>
    <row r="39" spans="1:6" x14ac:dyDescent="0.2">
      <c r="A39" t="s">
        <v>99</v>
      </c>
      <c r="B39" s="233">
        <v>2.5000000000000001E-2</v>
      </c>
      <c r="C39" s="235">
        <v>1</v>
      </c>
      <c r="D39" s="235">
        <v>100</v>
      </c>
      <c r="E39" s="234">
        <f>Table12[[#This Row],[PPU]]*(Table12[[#This Row],[Cantidad]]-Table12[[#This Row],[Free Units]])</f>
        <v>2.4750000000000001</v>
      </c>
      <c r="F39" s="234">
        <f>(Table12[[#This Row],[USD]]* $J$1)</f>
        <v>9652.5</v>
      </c>
    </row>
    <row r="40" spans="1:6" x14ac:dyDescent="0.2">
      <c r="A40" t="s">
        <v>98</v>
      </c>
      <c r="B40" s="233">
        <v>2.5000000000000001E-2</v>
      </c>
      <c r="C40" s="235">
        <v>1</v>
      </c>
      <c r="D40" s="235">
        <v>100</v>
      </c>
      <c r="E40" s="234">
        <f>Table12[[#This Row],[PPU]]*(Table12[[#This Row],[Cantidad]]-Table12[[#This Row],[Free Units]])</f>
        <v>2.4750000000000001</v>
      </c>
      <c r="F40" s="234">
        <f>(Table12[[#This Row],[USD]]* $J$1)</f>
        <v>9652.5</v>
      </c>
    </row>
    <row r="41" spans="1:6" x14ac:dyDescent="0.2">
      <c r="A41" t="s">
        <v>97</v>
      </c>
      <c r="B41" s="233">
        <v>2.5000000000000001E-2</v>
      </c>
      <c r="C41" s="235">
        <v>1</v>
      </c>
      <c r="D41" s="235">
        <v>100</v>
      </c>
      <c r="E41" s="234">
        <f>Table12[[#This Row],[PPU]]*(Table12[[#This Row],[Cantidad]]-Table12[[#This Row],[Free Units]])</f>
        <v>2.4750000000000001</v>
      </c>
      <c r="F41" s="234">
        <f>(Table12[[#This Row],[USD]]* $J$1)</f>
        <v>9652.5</v>
      </c>
    </row>
    <row r="42" spans="1:6" x14ac:dyDescent="0.2">
      <c r="A42" t="s">
        <v>96</v>
      </c>
      <c r="B42" s="233">
        <v>2.5000000000000001E-2</v>
      </c>
      <c r="C42" s="235">
        <v>1</v>
      </c>
      <c r="D42" s="235">
        <v>100</v>
      </c>
      <c r="E42" s="234">
        <f>Table12[[#This Row],[PPU]]*(Table12[[#This Row],[Cantidad]]-Table12[[#This Row],[Free Units]])</f>
        <v>2.4750000000000001</v>
      </c>
      <c r="F42" s="234">
        <f>(Table12[[#This Row],[USD]]* $J$1)</f>
        <v>9652.5</v>
      </c>
    </row>
    <row r="43" spans="1:6" x14ac:dyDescent="0.2">
      <c r="A43" t="s">
        <v>95</v>
      </c>
      <c r="B43" s="233">
        <v>2.5000000000000001E-2</v>
      </c>
      <c r="C43" s="235">
        <v>1</v>
      </c>
      <c r="D43" s="235">
        <v>100</v>
      </c>
      <c r="E43" s="234">
        <f>Table12[[#This Row],[PPU]]*(Table12[[#This Row],[Cantidad]]-Table12[[#This Row],[Free Units]])</f>
        <v>2.4750000000000001</v>
      </c>
      <c r="F43" s="234">
        <f>(Table12[[#This Row],[USD]]* $J$1)</f>
        <v>9652.5</v>
      </c>
    </row>
    <row r="44" spans="1:6" x14ac:dyDescent="0.2">
      <c r="A44" t="s">
        <v>94</v>
      </c>
      <c r="B44" s="233">
        <v>2.5000000000000001E-2</v>
      </c>
      <c r="C44" s="235">
        <v>1</v>
      </c>
      <c r="D44" s="235">
        <v>100</v>
      </c>
      <c r="E44" s="234">
        <f>Table12[[#This Row],[PPU]]*(Table12[[#This Row],[Cantidad]]-Table12[[#This Row],[Free Units]])</f>
        <v>2.4750000000000001</v>
      </c>
      <c r="F44" s="234">
        <f>(Table12[[#This Row],[USD]]* $J$1)</f>
        <v>9652.5</v>
      </c>
    </row>
    <row r="45" spans="1:6" x14ac:dyDescent="0.2">
      <c r="A45" t="s">
        <v>93</v>
      </c>
      <c r="B45" s="233">
        <v>2.5000000000000001E-2</v>
      </c>
      <c r="C45" s="235">
        <v>1</v>
      </c>
      <c r="D45" s="235">
        <v>100</v>
      </c>
      <c r="E45" s="234">
        <f>Table12[[#This Row],[PPU]]*(Table12[[#This Row],[Cantidad]]-Table12[[#This Row],[Free Units]])</f>
        <v>2.4750000000000001</v>
      </c>
      <c r="F45" s="234">
        <f>(Table12[[#This Row],[USD]]* $J$1)</f>
        <v>9652.5</v>
      </c>
    </row>
    <row r="46" spans="1:6" x14ac:dyDescent="0.2">
      <c r="A46">
        <f>SUBTOTAL(103,Table12[Record])</f>
        <v>44</v>
      </c>
      <c r="B46" s="234">
        <f>SUBTOTAL(101,Table12[PPU])</f>
        <v>0.65863636363636258</v>
      </c>
      <c r="C46" s="234">
        <f>SUBTOTAL(101,Table12[Free Units])</f>
        <v>3.4090909090909092</v>
      </c>
      <c r="D46" s="234">
        <f>SUBTOTAL(101,Table12[Cantidad])</f>
        <v>91.704545454545453</v>
      </c>
      <c r="E46" s="234">
        <f>SUBTOTAL(109,Table12[USD])</f>
        <v>194.61499999999984</v>
      </c>
      <c r="F46" s="234">
        <f>SUBTOTAL(109,Table12[COP])</f>
        <v>758998.5</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9A7DC-CF1C-4384-95DC-A1FA2CC70D06}">
  <dimension ref="A1:G25"/>
  <sheetViews>
    <sheetView tabSelected="1" workbookViewId="0">
      <selection activeCell="B20" sqref="B20"/>
    </sheetView>
  </sheetViews>
  <sheetFormatPr defaultRowHeight="15" x14ac:dyDescent="0.2"/>
  <cols>
    <col min="1" max="1" width="21.38671875" customWidth="1"/>
    <col min="2" max="2" width="13.31640625" customWidth="1"/>
    <col min="7" max="7" width="15.73828125" bestFit="1" customWidth="1"/>
    <col min="8" max="8" width="8.875" customWidth="1"/>
  </cols>
  <sheetData>
    <row r="1" spans="1:7" x14ac:dyDescent="0.2">
      <c r="A1" s="53" t="s">
        <v>63</v>
      </c>
      <c r="B1" s="49">
        <v>0.1</v>
      </c>
    </row>
    <row r="2" spans="1:7" x14ac:dyDescent="0.2">
      <c r="A2" s="54" t="s">
        <v>63</v>
      </c>
      <c r="B2" s="49">
        <v>0.1</v>
      </c>
    </row>
    <row r="3" spans="1:7" x14ac:dyDescent="0.2">
      <c r="A3" s="48" t="s">
        <v>63</v>
      </c>
      <c r="B3" s="49">
        <v>0.1</v>
      </c>
    </row>
    <row r="4" spans="1:7" x14ac:dyDescent="0.2">
      <c r="A4" s="48" t="s">
        <v>86</v>
      </c>
      <c r="B4" s="49">
        <v>3800</v>
      </c>
    </row>
    <row r="5" spans="1:7" x14ac:dyDescent="0.2">
      <c r="A5" s="54" t="s">
        <v>71</v>
      </c>
      <c r="B5" s="49">
        <v>10</v>
      </c>
    </row>
    <row r="6" spans="1:7" x14ac:dyDescent="0.2">
      <c r="A6" s="54" t="s">
        <v>79</v>
      </c>
      <c r="B6" s="49">
        <v>3</v>
      </c>
    </row>
    <row r="7" spans="1:7" x14ac:dyDescent="0.2">
      <c r="A7" s="54" t="s">
        <v>90</v>
      </c>
      <c r="B7" s="49">
        <v>5</v>
      </c>
    </row>
    <row r="8" spans="1:7" x14ac:dyDescent="0.2">
      <c r="A8" s="54" t="s">
        <v>72</v>
      </c>
      <c r="B8" s="49">
        <v>25</v>
      </c>
    </row>
    <row r="9" spans="1:7" x14ac:dyDescent="0.2">
      <c r="A9" s="53" t="s">
        <v>78</v>
      </c>
      <c r="B9" s="49">
        <v>50</v>
      </c>
    </row>
    <row r="10" spans="1:7" x14ac:dyDescent="0.2">
      <c r="A10" s="53" t="s">
        <v>77</v>
      </c>
      <c r="B10" s="49">
        <v>50</v>
      </c>
    </row>
    <row r="11" spans="1:7" x14ac:dyDescent="0.2">
      <c r="A11" s="53" t="s">
        <v>53</v>
      </c>
      <c r="B11" s="49">
        <v>50</v>
      </c>
    </row>
    <row r="12" spans="1:7" x14ac:dyDescent="0.2">
      <c r="A12" s="53" t="s">
        <v>76</v>
      </c>
      <c r="B12" s="49">
        <v>50</v>
      </c>
    </row>
    <row r="13" spans="1:7" x14ac:dyDescent="0.2">
      <c r="A13" s="53" t="s">
        <v>58</v>
      </c>
      <c r="B13" s="49">
        <v>50</v>
      </c>
      <c r="G13" s="22" t="s">
        <v>44</v>
      </c>
    </row>
    <row r="14" spans="1:7" x14ac:dyDescent="0.2">
      <c r="A14" s="54" t="s">
        <v>73</v>
      </c>
      <c r="B14" s="49">
        <v>15</v>
      </c>
      <c r="G14" s="19" t="s">
        <v>45</v>
      </c>
    </row>
    <row r="15" spans="1:7" x14ac:dyDescent="0.2">
      <c r="A15" s="48" t="s">
        <v>74</v>
      </c>
      <c r="B15" s="49">
        <v>30</v>
      </c>
      <c r="G15" s="20" t="s">
        <v>38</v>
      </c>
    </row>
    <row r="16" spans="1:7" x14ac:dyDescent="0.2">
      <c r="A16" s="48" t="s">
        <v>80</v>
      </c>
      <c r="B16" s="49">
        <v>12</v>
      </c>
    </row>
    <row r="17" spans="1:2" x14ac:dyDescent="0.2">
      <c r="A17" s="53" t="s">
        <v>82</v>
      </c>
      <c r="B17" s="49">
        <v>10</v>
      </c>
    </row>
    <row r="18" spans="1:2" x14ac:dyDescent="0.2">
      <c r="A18" s="53" t="s">
        <v>81</v>
      </c>
      <c r="B18" s="49">
        <v>25</v>
      </c>
    </row>
    <row r="19" spans="1:2" x14ac:dyDescent="0.2">
      <c r="A19" s="53" t="s">
        <v>85</v>
      </c>
      <c r="B19" s="49">
        <v>3</v>
      </c>
    </row>
    <row r="20" spans="1:2" x14ac:dyDescent="0.2">
      <c r="A20" s="53" t="s">
        <v>665</v>
      </c>
      <c r="B20" s="49">
        <v>100</v>
      </c>
    </row>
    <row r="21" spans="1:2" x14ac:dyDescent="0.2">
      <c r="A21" s="53" t="s">
        <v>84</v>
      </c>
      <c r="B21" s="49">
        <v>20</v>
      </c>
    </row>
    <row r="22" spans="1:2" x14ac:dyDescent="0.2">
      <c r="A22" s="54" t="s">
        <v>49</v>
      </c>
      <c r="B22" s="49">
        <v>5</v>
      </c>
    </row>
    <row r="23" spans="1:2" x14ac:dyDescent="0.2">
      <c r="A23" s="53" t="s">
        <v>83</v>
      </c>
      <c r="B23" s="49">
        <v>50</v>
      </c>
    </row>
    <row r="24" spans="1:2" x14ac:dyDescent="0.2">
      <c r="A24" s="54" t="s">
        <v>75</v>
      </c>
      <c r="B24" s="49">
        <v>15</v>
      </c>
    </row>
    <row r="25" spans="1:2" x14ac:dyDescent="0.2">
      <c r="A25" s="54" t="s">
        <v>87</v>
      </c>
      <c r="B25" s="49">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8075C-D2AB-4C69-A6A3-FD2646E7226C}">
  <dimension ref="A1:G12"/>
  <sheetViews>
    <sheetView workbookViewId="0">
      <selection activeCell="H15" sqref="F8:H15"/>
    </sheetView>
  </sheetViews>
  <sheetFormatPr defaultRowHeight="15" x14ac:dyDescent="0.2"/>
  <cols>
    <col min="1" max="1" width="27.57421875" customWidth="1"/>
    <col min="7" max="7" width="15.73828125" bestFit="1" customWidth="1"/>
  </cols>
  <sheetData>
    <row r="1" spans="1:7" x14ac:dyDescent="0.2">
      <c r="A1" s="55" t="s">
        <v>92</v>
      </c>
      <c r="B1" s="56">
        <v>125</v>
      </c>
    </row>
    <row r="2" spans="1:7" x14ac:dyDescent="0.2">
      <c r="A2" s="57" t="s">
        <v>89</v>
      </c>
      <c r="B2" s="56">
        <v>50</v>
      </c>
    </row>
    <row r="3" spans="1:7" x14ac:dyDescent="0.2">
      <c r="A3" s="55" t="s">
        <v>91</v>
      </c>
      <c r="B3" s="56">
        <v>60</v>
      </c>
    </row>
    <row r="10" spans="1:7" x14ac:dyDescent="0.2">
      <c r="G10" s="22" t="s">
        <v>44</v>
      </c>
    </row>
    <row r="11" spans="1:7" x14ac:dyDescent="0.2">
      <c r="G11" s="19" t="s">
        <v>45</v>
      </c>
    </row>
    <row r="12" spans="1:7" x14ac:dyDescent="0.2">
      <c r="G12" s="20"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A6EB1-F66F-41CC-BEA9-1E13305B0A70}">
  <dimension ref="A1:BD100"/>
  <sheetViews>
    <sheetView zoomScale="115" zoomScaleNormal="115" workbookViewId="0">
      <selection activeCell="P3" sqref="P3"/>
    </sheetView>
  </sheetViews>
  <sheetFormatPr defaultColWidth="11.43359375" defaultRowHeight="15" x14ac:dyDescent="0.2"/>
  <cols>
    <col min="1" max="1" width="31.4765625" bestFit="1" customWidth="1"/>
    <col min="2" max="21" width="8.33984375" style="2" bestFit="1" customWidth="1"/>
    <col min="22" max="22" width="11.1640625" style="2" bestFit="1" customWidth="1"/>
    <col min="23" max="23" width="8.33984375" style="2" bestFit="1" customWidth="1"/>
    <col min="24" max="24" width="10.76171875" style="2" bestFit="1" customWidth="1"/>
    <col min="25" max="39" width="8.33984375" style="2" bestFit="1" customWidth="1"/>
    <col min="40" max="40" width="18.96484375" style="3" customWidth="1"/>
    <col min="41" max="42" width="11.8359375" style="3" customWidth="1"/>
    <col min="43" max="43" width="9.01171875" style="3" customWidth="1"/>
    <col min="44" max="44" width="17.21875" style="3" customWidth="1"/>
    <col min="45" max="45" width="14.52734375" style="3" customWidth="1"/>
    <col min="46" max="46" width="14.66015625" style="3" customWidth="1"/>
    <col min="47" max="47" width="11.43359375" style="3" customWidth="1"/>
    <col min="48" max="48" width="16.54296875" style="3" customWidth="1"/>
    <col min="49" max="50" width="13.98828125" style="3" customWidth="1"/>
    <col min="51" max="51" width="12.64453125" style="3" customWidth="1"/>
    <col min="52" max="52" width="16.27734375" style="3" customWidth="1"/>
    <col min="53" max="53" width="13.44921875" style="3" bestFit="1" customWidth="1"/>
    <col min="54" max="54" width="16.6796875" style="3" customWidth="1"/>
    <col min="55" max="55" width="25.421875" style="3" customWidth="1"/>
    <col min="56" max="56" width="13.98828125" style="3" customWidth="1"/>
    <col min="57" max="57" width="18.5625" bestFit="1" customWidth="1"/>
    <col min="58" max="58" width="11.703125" customWidth="1"/>
    <col min="59" max="59" width="16.0078125" customWidth="1"/>
  </cols>
  <sheetData>
    <row r="1" spans="1:56" s="1" customFormat="1" x14ac:dyDescent="0.2">
      <c r="A1" s="244" t="s">
        <v>639</v>
      </c>
      <c r="B1" s="247"/>
      <c r="C1" s="247"/>
      <c r="D1" s="247"/>
      <c r="E1" s="247"/>
      <c r="F1" s="247"/>
      <c r="G1" s="247"/>
      <c r="H1" s="247"/>
      <c r="I1" s="247"/>
      <c r="J1" s="247"/>
      <c r="K1" s="247"/>
      <c r="L1" s="247"/>
      <c r="M1" s="247"/>
      <c r="N1" s="247"/>
      <c r="O1" s="247"/>
      <c r="P1" s="247"/>
      <c r="Q1" s="247"/>
      <c r="R1" s="247"/>
      <c r="S1" s="247"/>
      <c r="T1" s="247"/>
      <c r="U1" s="247"/>
      <c r="V1" s="247"/>
      <c r="W1" s="247"/>
      <c r="X1" s="247"/>
      <c r="Y1" s="247"/>
      <c r="Z1" s="247"/>
      <c r="AA1" s="247"/>
      <c r="AB1" s="247"/>
      <c r="AC1" s="247"/>
      <c r="AD1" s="247"/>
      <c r="AE1" s="247"/>
      <c r="AF1" s="247"/>
      <c r="AG1" s="247"/>
      <c r="AH1" s="247"/>
      <c r="AI1" s="247"/>
      <c r="AJ1" s="247"/>
      <c r="AK1" s="247"/>
      <c r="AL1" s="247"/>
      <c r="AM1" s="247"/>
    </row>
    <row r="2" spans="1:56" s="50" customFormat="1" x14ac:dyDescent="0.2">
      <c r="A2" s="245"/>
      <c r="B2" s="252" t="s">
        <v>186</v>
      </c>
      <c r="C2" s="252"/>
      <c r="D2" s="252"/>
      <c r="E2" s="252"/>
      <c r="F2" s="252"/>
      <c r="G2" s="252"/>
      <c r="H2" s="252"/>
      <c r="I2" s="252"/>
      <c r="J2" s="252"/>
      <c r="K2" s="252"/>
      <c r="L2" s="252"/>
      <c r="M2" s="252"/>
      <c r="N2" s="252"/>
      <c r="O2" s="252"/>
      <c r="P2" s="252"/>
      <c r="Q2" s="248" t="s">
        <v>185</v>
      </c>
      <c r="R2" s="248"/>
      <c r="S2" s="248"/>
      <c r="T2" s="248"/>
      <c r="U2" s="248"/>
      <c r="V2" s="248"/>
      <c r="W2" s="248"/>
      <c r="X2" s="248"/>
      <c r="Y2" s="248"/>
      <c r="Z2" s="249" t="s">
        <v>184</v>
      </c>
      <c r="AA2" s="249"/>
      <c r="AB2" s="249"/>
      <c r="AC2" s="249"/>
      <c r="AD2" s="249"/>
      <c r="AE2" s="249"/>
      <c r="AF2" s="249"/>
      <c r="AG2" s="249"/>
      <c r="AH2" s="249"/>
      <c r="AI2" s="251" t="s">
        <v>183</v>
      </c>
      <c r="AJ2" s="251"/>
      <c r="AK2" s="251"/>
      <c r="AL2" s="250" t="s">
        <v>83</v>
      </c>
      <c r="AM2" s="250"/>
    </row>
    <row r="3" spans="1:56" s="50" customFormat="1" ht="105.75" customHeight="1" x14ac:dyDescent="0.2">
      <c r="A3" s="246"/>
      <c r="B3" s="239" t="s">
        <v>174</v>
      </c>
      <c r="C3" s="239" t="s">
        <v>173</v>
      </c>
      <c r="D3" s="239" t="s">
        <v>172</v>
      </c>
      <c r="E3" s="239" t="s">
        <v>171</v>
      </c>
      <c r="F3" s="239" t="s">
        <v>629</v>
      </c>
      <c r="G3" s="239" t="s">
        <v>170</v>
      </c>
      <c r="H3" s="239" t="s">
        <v>631</v>
      </c>
      <c r="I3" s="239" t="s">
        <v>166</v>
      </c>
      <c r="J3" s="239" t="s">
        <v>29</v>
      </c>
      <c r="K3" s="239" t="s">
        <v>641</v>
      </c>
      <c r="L3" s="239" t="s">
        <v>165</v>
      </c>
      <c r="M3" s="239" t="s">
        <v>632</v>
      </c>
      <c r="N3" s="239" t="s">
        <v>164</v>
      </c>
      <c r="O3" s="239" t="s">
        <v>163</v>
      </c>
      <c r="P3" s="239" t="s">
        <v>630</v>
      </c>
      <c r="Q3" s="240" t="s">
        <v>217</v>
      </c>
      <c r="R3" s="241" t="s">
        <v>214</v>
      </c>
      <c r="S3" s="240" t="s">
        <v>14</v>
      </c>
      <c r="T3" s="240" t="s">
        <v>13</v>
      </c>
      <c r="U3" s="240" t="s">
        <v>4</v>
      </c>
      <c r="V3" s="241" t="s">
        <v>162</v>
      </c>
      <c r="W3" s="241" t="s">
        <v>30</v>
      </c>
      <c r="X3" s="241" t="s">
        <v>49</v>
      </c>
      <c r="Y3" s="241" t="s">
        <v>35</v>
      </c>
      <c r="Z3" s="241" t="s">
        <v>161</v>
      </c>
      <c r="AA3" s="241" t="s">
        <v>640</v>
      </c>
      <c r="AB3" s="241" t="s">
        <v>160</v>
      </c>
      <c r="AC3" s="241" t="s">
        <v>159</v>
      </c>
      <c r="AD3" s="241" t="s">
        <v>158</v>
      </c>
      <c r="AE3" s="241" t="s">
        <v>157</v>
      </c>
      <c r="AF3" s="241" t="s">
        <v>156</v>
      </c>
      <c r="AG3" s="241" t="s">
        <v>155</v>
      </c>
      <c r="AH3" s="241" t="s">
        <v>154</v>
      </c>
      <c r="AI3" s="241" t="s">
        <v>153</v>
      </c>
      <c r="AJ3" s="241" t="s">
        <v>152</v>
      </c>
      <c r="AK3" s="241" t="s">
        <v>151</v>
      </c>
      <c r="AL3" s="241" t="s">
        <v>150</v>
      </c>
      <c r="AM3" s="241" t="s">
        <v>149</v>
      </c>
    </row>
    <row r="4" spans="1:56" x14ac:dyDescent="0.2">
      <c r="A4" s="4" t="str">
        <f>Hosting!A4</f>
        <v>Juan Carlos Hisrael</v>
      </c>
      <c r="B4" s="58">
        <v>1</v>
      </c>
      <c r="C4" s="58">
        <v>1</v>
      </c>
      <c r="D4" s="58">
        <v>200</v>
      </c>
      <c r="E4" s="58">
        <v>0</v>
      </c>
      <c r="F4" s="58">
        <v>0</v>
      </c>
      <c r="G4" s="58">
        <v>0</v>
      </c>
      <c r="H4" s="58">
        <v>0</v>
      </c>
      <c r="I4" s="58">
        <v>0</v>
      </c>
      <c r="J4" s="58">
        <v>0</v>
      </c>
      <c r="K4" s="58">
        <v>0</v>
      </c>
      <c r="L4" s="58">
        <v>0</v>
      </c>
      <c r="M4" s="58">
        <v>100</v>
      </c>
      <c r="N4" s="58">
        <v>50</v>
      </c>
      <c r="O4" s="58">
        <v>1</v>
      </c>
      <c r="P4" s="58">
        <v>100</v>
      </c>
      <c r="Q4" s="58" t="s">
        <v>19</v>
      </c>
      <c r="R4" s="58" t="s">
        <v>19</v>
      </c>
      <c r="S4" s="58" t="s">
        <v>19</v>
      </c>
      <c r="T4" s="58" t="s">
        <v>15</v>
      </c>
      <c r="U4" s="58" t="s">
        <v>15</v>
      </c>
      <c r="V4" s="58" t="s">
        <v>15</v>
      </c>
      <c r="W4" s="58" t="s">
        <v>19</v>
      </c>
      <c r="X4" s="58" t="s">
        <v>15</v>
      </c>
      <c r="Y4" s="58">
        <v>1</v>
      </c>
      <c r="Z4" s="58">
        <v>1</v>
      </c>
      <c r="AA4" s="58">
        <v>0</v>
      </c>
      <c r="AB4" s="58">
        <v>0</v>
      </c>
      <c r="AC4" s="58">
        <v>0</v>
      </c>
      <c r="AD4" s="58">
        <v>0</v>
      </c>
      <c r="AE4" s="58">
        <v>0</v>
      </c>
      <c r="AF4" s="58">
        <v>0</v>
      </c>
      <c r="AG4" s="58">
        <v>0</v>
      </c>
      <c r="AH4" s="58">
        <v>1</v>
      </c>
      <c r="AI4" s="58" t="s">
        <v>144</v>
      </c>
      <c r="AJ4" s="58" t="s">
        <v>144</v>
      </c>
      <c r="AK4" s="58" t="s">
        <v>144</v>
      </c>
      <c r="AL4" s="58" t="s">
        <v>144</v>
      </c>
      <c r="AM4" s="58" t="s">
        <v>144</v>
      </c>
      <c r="AN4"/>
      <c r="AO4"/>
      <c r="AP4"/>
      <c r="AQ4"/>
      <c r="AR4"/>
      <c r="AS4"/>
      <c r="AT4"/>
      <c r="AU4"/>
      <c r="AV4"/>
      <c r="AW4"/>
      <c r="AX4"/>
      <c r="AY4"/>
      <c r="AZ4"/>
      <c r="BA4"/>
      <c r="BB4"/>
      <c r="BC4"/>
      <c r="BD4"/>
    </row>
    <row r="5" spans="1:56" x14ac:dyDescent="0.2">
      <c r="A5" s="4" t="str">
        <f>Hosting!A5</f>
        <v>Julia Vergara</v>
      </c>
      <c r="B5" s="58">
        <v>1</v>
      </c>
      <c r="C5" s="58">
        <v>1</v>
      </c>
      <c r="D5" s="58">
        <v>200</v>
      </c>
      <c r="E5" s="58">
        <v>0</v>
      </c>
      <c r="F5" s="58">
        <v>0</v>
      </c>
      <c r="G5" s="58">
        <v>0</v>
      </c>
      <c r="H5" s="58">
        <v>0</v>
      </c>
      <c r="I5" s="58">
        <v>0</v>
      </c>
      <c r="J5" s="58">
        <v>0</v>
      </c>
      <c r="K5" s="58">
        <v>0</v>
      </c>
      <c r="L5" s="58">
        <v>0</v>
      </c>
      <c r="M5" s="58">
        <v>100</v>
      </c>
      <c r="N5" s="58">
        <v>50</v>
      </c>
      <c r="O5" s="58">
        <v>1</v>
      </c>
      <c r="P5" s="58">
        <v>100</v>
      </c>
      <c r="Q5" s="58" t="s">
        <v>19</v>
      </c>
      <c r="R5" s="58" t="s">
        <v>19</v>
      </c>
      <c r="S5" s="58" t="s">
        <v>19</v>
      </c>
      <c r="T5" s="58" t="s">
        <v>15</v>
      </c>
      <c r="U5" s="58" t="s">
        <v>15</v>
      </c>
      <c r="V5" s="58" t="s">
        <v>15</v>
      </c>
      <c r="W5" s="58" t="s">
        <v>19</v>
      </c>
      <c r="X5" s="58" t="s">
        <v>15</v>
      </c>
      <c r="Y5" s="58">
        <v>1</v>
      </c>
      <c r="Z5" s="58">
        <v>1</v>
      </c>
      <c r="AA5" s="58">
        <v>0</v>
      </c>
      <c r="AB5" s="58">
        <v>0</v>
      </c>
      <c r="AC5" s="58">
        <v>0</v>
      </c>
      <c r="AD5" s="58">
        <v>0</v>
      </c>
      <c r="AE5" s="58">
        <v>0</v>
      </c>
      <c r="AF5" s="58">
        <v>0</v>
      </c>
      <c r="AG5" s="58">
        <v>0</v>
      </c>
      <c r="AH5" s="58">
        <v>1</v>
      </c>
      <c r="AI5" s="58" t="s">
        <v>144</v>
      </c>
      <c r="AJ5" s="58" t="s">
        <v>144</v>
      </c>
      <c r="AK5" s="58" t="s">
        <v>144</v>
      </c>
      <c r="AL5" s="58" t="s">
        <v>144</v>
      </c>
      <c r="AM5" s="58" t="s">
        <v>144</v>
      </c>
      <c r="AN5"/>
      <c r="AO5"/>
      <c r="AP5"/>
      <c r="AQ5"/>
      <c r="AR5"/>
      <c r="AS5"/>
      <c r="AT5"/>
      <c r="AU5"/>
      <c r="AV5"/>
      <c r="AW5"/>
      <c r="AX5"/>
      <c r="AY5"/>
      <c r="AZ5"/>
      <c r="BA5"/>
      <c r="BB5"/>
      <c r="BC5"/>
      <c r="BD5"/>
    </row>
    <row r="6" spans="1:56" x14ac:dyDescent="0.2">
      <c r="A6" s="4" t="str">
        <f>Hosting!A6</f>
        <v>Luz Marina Norato</v>
      </c>
      <c r="B6" s="58">
        <v>1</v>
      </c>
      <c r="C6" s="58">
        <v>1</v>
      </c>
      <c r="D6" s="58">
        <v>200</v>
      </c>
      <c r="E6" s="58">
        <v>0</v>
      </c>
      <c r="F6" s="58">
        <v>0</v>
      </c>
      <c r="G6" s="58">
        <v>0</v>
      </c>
      <c r="H6" s="58">
        <v>0</v>
      </c>
      <c r="I6" s="58">
        <v>0</v>
      </c>
      <c r="J6" s="58">
        <v>0</v>
      </c>
      <c r="K6" s="58">
        <v>0</v>
      </c>
      <c r="L6" s="58">
        <v>0</v>
      </c>
      <c r="M6" s="58">
        <v>100</v>
      </c>
      <c r="N6" s="58">
        <v>50</v>
      </c>
      <c r="O6" s="58">
        <v>1</v>
      </c>
      <c r="P6" s="58">
        <v>100</v>
      </c>
      <c r="Q6" s="58" t="s">
        <v>19</v>
      </c>
      <c r="R6" s="58" t="s">
        <v>19</v>
      </c>
      <c r="S6" s="58" t="s">
        <v>19</v>
      </c>
      <c r="T6" s="58" t="s">
        <v>15</v>
      </c>
      <c r="U6" s="58" t="s">
        <v>15</v>
      </c>
      <c r="V6" s="58" t="s">
        <v>15</v>
      </c>
      <c r="W6" s="58" t="s">
        <v>19</v>
      </c>
      <c r="X6" s="58" t="s">
        <v>15</v>
      </c>
      <c r="Y6" s="58">
        <v>1</v>
      </c>
      <c r="Z6" s="58">
        <v>1</v>
      </c>
      <c r="AA6" s="58">
        <v>0</v>
      </c>
      <c r="AB6" s="58">
        <v>0</v>
      </c>
      <c r="AC6" s="58">
        <v>0</v>
      </c>
      <c r="AD6" s="58">
        <v>0</v>
      </c>
      <c r="AE6" s="58">
        <v>0</v>
      </c>
      <c r="AF6" s="58">
        <v>0</v>
      </c>
      <c r="AG6" s="58">
        <v>0</v>
      </c>
      <c r="AH6" s="58">
        <v>1</v>
      </c>
      <c r="AI6" s="58" t="s">
        <v>144</v>
      </c>
      <c r="AJ6" s="58" t="s">
        <v>144</v>
      </c>
      <c r="AK6" s="58" t="s">
        <v>144</v>
      </c>
      <c r="AL6" s="58" t="s">
        <v>144</v>
      </c>
      <c r="AM6" s="58" t="s">
        <v>144</v>
      </c>
      <c r="AN6"/>
      <c r="AO6"/>
      <c r="AP6"/>
      <c r="AQ6"/>
      <c r="AR6"/>
      <c r="AS6"/>
      <c r="AT6"/>
      <c r="AU6"/>
      <c r="AV6"/>
      <c r="AW6"/>
      <c r="AX6"/>
      <c r="AY6"/>
      <c r="AZ6"/>
      <c r="BA6"/>
      <c r="BB6"/>
      <c r="BC6"/>
      <c r="BD6"/>
    </row>
    <row r="7" spans="1:56" x14ac:dyDescent="0.2">
      <c r="A7" s="4" t="str">
        <f>Hosting!A7</f>
        <v>Marco Reyes</v>
      </c>
      <c r="B7" s="58">
        <v>1</v>
      </c>
      <c r="C7" s="58">
        <v>1</v>
      </c>
      <c r="D7" s="58">
        <v>200</v>
      </c>
      <c r="E7" s="58">
        <v>0</v>
      </c>
      <c r="F7" s="58">
        <v>0</v>
      </c>
      <c r="G7" s="58">
        <v>0</v>
      </c>
      <c r="H7" s="58">
        <v>0</v>
      </c>
      <c r="I7" s="58">
        <v>0</v>
      </c>
      <c r="J7" s="58">
        <v>0</v>
      </c>
      <c r="K7" s="58">
        <v>0</v>
      </c>
      <c r="L7" s="58">
        <v>0</v>
      </c>
      <c r="M7" s="58">
        <v>100</v>
      </c>
      <c r="N7" s="58">
        <v>50</v>
      </c>
      <c r="O7" s="58">
        <v>1</v>
      </c>
      <c r="P7" s="58">
        <v>100</v>
      </c>
      <c r="Q7" s="58" t="s">
        <v>19</v>
      </c>
      <c r="R7" s="58" t="s">
        <v>19</v>
      </c>
      <c r="S7" s="58" t="s">
        <v>19</v>
      </c>
      <c r="T7" s="58" t="s">
        <v>15</v>
      </c>
      <c r="U7" s="58" t="s">
        <v>15</v>
      </c>
      <c r="V7" s="58" t="s">
        <v>15</v>
      </c>
      <c r="W7" s="58" t="s">
        <v>19</v>
      </c>
      <c r="X7" s="58" t="s">
        <v>15</v>
      </c>
      <c r="Y7" s="58">
        <v>1</v>
      </c>
      <c r="Z7" s="58">
        <v>1</v>
      </c>
      <c r="AA7" s="58">
        <v>0</v>
      </c>
      <c r="AB7" s="58">
        <v>0</v>
      </c>
      <c r="AC7" s="58">
        <v>0</v>
      </c>
      <c r="AD7" s="58">
        <v>0</v>
      </c>
      <c r="AE7" s="58">
        <v>0</v>
      </c>
      <c r="AF7" s="58">
        <v>0</v>
      </c>
      <c r="AG7" s="58">
        <v>0</v>
      </c>
      <c r="AH7" s="58">
        <v>1</v>
      </c>
      <c r="AI7" s="58" t="s">
        <v>144</v>
      </c>
      <c r="AJ7" s="58" t="s">
        <v>144</v>
      </c>
      <c r="AK7" s="58" t="s">
        <v>144</v>
      </c>
      <c r="AL7" s="58" t="s">
        <v>144</v>
      </c>
      <c r="AM7" s="58" t="s">
        <v>144</v>
      </c>
      <c r="AN7"/>
      <c r="AO7"/>
      <c r="AP7"/>
      <c r="AQ7"/>
      <c r="AR7"/>
      <c r="AS7"/>
      <c r="AT7"/>
      <c r="AU7"/>
      <c r="AV7"/>
      <c r="AW7"/>
      <c r="AX7"/>
      <c r="AY7"/>
      <c r="AZ7"/>
      <c r="BA7"/>
      <c r="BB7"/>
      <c r="BC7"/>
      <c r="BD7"/>
    </row>
    <row r="8" spans="1:56" x14ac:dyDescent="0.2">
      <c r="A8" s="4" t="str">
        <f>Hosting!A8</f>
        <v>Market La Torre</v>
      </c>
      <c r="B8" s="58">
        <v>1</v>
      </c>
      <c r="C8" s="58">
        <v>1</v>
      </c>
      <c r="D8" s="58">
        <v>200</v>
      </c>
      <c r="E8" s="58">
        <v>0</v>
      </c>
      <c r="F8" s="58">
        <v>0</v>
      </c>
      <c r="G8" s="58">
        <v>0</v>
      </c>
      <c r="H8" s="58">
        <v>0</v>
      </c>
      <c r="I8" s="58">
        <v>0</v>
      </c>
      <c r="J8" s="58">
        <v>0</v>
      </c>
      <c r="K8" s="58">
        <v>0</v>
      </c>
      <c r="L8" s="58">
        <v>0</v>
      </c>
      <c r="M8" s="58">
        <v>100</v>
      </c>
      <c r="N8" s="58">
        <v>50</v>
      </c>
      <c r="O8" s="58">
        <v>1</v>
      </c>
      <c r="P8" s="58">
        <v>100</v>
      </c>
      <c r="Q8" s="58" t="s">
        <v>19</v>
      </c>
      <c r="R8" s="58" t="s">
        <v>19</v>
      </c>
      <c r="S8" s="58" t="s">
        <v>19</v>
      </c>
      <c r="T8" s="58" t="s">
        <v>15</v>
      </c>
      <c r="U8" s="58" t="s">
        <v>15</v>
      </c>
      <c r="V8" s="58" t="s">
        <v>15</v>
      </c>
      <c r="W8" s="58" t="s">
        <v>19</v>
      </c>
      <c r="X8" s="58" t="s">
        <v>15</v>
      </c>
      <c r="Y8" s="58">
        <v>1</v>
      </c>
      <c r="Z8" s="58">
        <v>1</v>
      </c>
      <c r="AA8" s="58">
        <v>0</v>
      </c>
      <c r="AB8" s="58">
        <v>0</v>
      </c>
      <c r="AC8" s="58">
        <v>0</v>
      </c>
      <c r="AD8" s="58">
        <v>0</v>
      </c>
      <c r="AE8" s="58">
        <v>0</v>
      </c>
      <c r="AF8" s="58">
        <v>0</v>
      </c>
      <c r="AG8" s="58">
        <v>0</v>
      </c>
      <c r="AH8" s="58">
        <v>1</v>
      </c>
      <c r="AI8" s="58" t="s">
        <v>144</v>
      </c>
      <c r="AJ8" s="58" t="s">
        <v>144</v>
      </c>
      <c r="AK8" s="58" t="s">
        <v>144</v>
      </c>
      <c r="AL8" s="58" t="s">
        <v>144</v>
      </c>
      <c r="AM8" s="58" t="s">
        <v>144</v>
      </c>
      <c r="AN8"/>
      <c r="AO8"/>
      <c r="AP8"/>
      <c r="AQ8"/>
      <c r="AR8"/>
      <c r="AS8"/>
      <c r="AT8"/>
      <c r="AU8"/>
      <c r="AV8"/>
      <c r="AW8"/>
      <c r="AX8"/>
      <c r="AY8"/>
      <c r="AZ8"/>
      <c r="BA8"/>
      <c r="BB8"/>
      <c r="BC8"/>
      <c r="BD8"/>
    </row>
    <row r="9" spans="1:56" x14ac:dyDescent="0.2">
      <c r="A9" s="4" t="str">
        <f>Hosting!A9</f>
        <v>Raquira (Markplace)</v>
      </c>
      <c r="B9" s="58">
        <v>1</v>
      </c>
      <c r="C9" s="58">
        <v>1</v>
      </c>
      <c r="D9" s="58">
        <v>200</v>
      </c>
      <c r="E9" s="58">
        <v>0</v>
      </c>
      <c r="F9" s="58">
        <v>0</v>
      </c>
      <c r="G9" s="58">
        <v>0</v>
      </c>
      <c r="H9" s="58">
        <v>0</v>
      </c>
      <c r="I9" s="58">
        <v>0</v>
      </c>
      <c r="J9" s="58">
        <v>0</v>
      </c>
      <c r="K9" s="58">
        <v>0</v>
      </c>
      <c r="L9" s="58">
        <v>0</v>
      </c>
      <c r="M9" s="58">
        <v>100</v>
      </c>
      <c r="N9" s="58">
        <v>50</v>
      </c>
      <c r="O9" s="58">
        <v>1</v>
      </c>
      <c r="P9" s="58">
        <v>100</v>
      </c>
      <c r="Q9" s="58" t="s">
        <v>19</v>
      </c>
      <c r="R9" s="58" t="s">
        <v>19</v>
      </c>
      <c r="S9" s="58" t="s">
        <v>19</v>
      </c>
      <c r="T9" s="58" t="s">
        <v>15</v>
      </c>
      <c r="U9" s="58" t="s">
        <v>15</v>
      </c>
      <c r="V9" s="58" t="s">
        <v>15</v>
      </c>
      <c r="W9" s="58" t="s">
        <v>19</v>
      </c>
      <c r="X9" s="58" t="s">
        <v>15</v>
      </c>
      <c r="Y9" s="58">
        <v>1</v>
      </c>
      <c r="Z9" s="58">
        <v>1</v>
      </c>
      <c r="AA9" s="58">
        <v>0</v>
      </c>
      <c r="AB9" s="58">
        <v>0</v>
      </c>
      <c r="AC9" s="58">
        <v>0</v>
      </c>
      <c r="AD9" s="58">
        <v>0</v>
      </c>
      <c r="AE9" s="58">
        <v>0</v>
      </c>
      <c r="AF9" s="58">
        <v>0</v>
      </c>
      <c r="AG9" s="58">
        <v>0</v>
      </c>
      <c r="AH9" s="58">
        <v>1</v>
      </c>
      <c r="AI9" s="58" t="s">
        <v>144</v>
      </c>
      <c r="AJ9" s="58" t="s">
        <v>144</v>
      </c>
      <c r="AK9" s="58" t="s">
        <v>144</v>
      </c>
      <c r="AL9" s="58" t="s">
        <v>144</v>
      </c>
      <c r="AM9" s="58" t="s">
        <v>144</v>
      </c>
      <c r="AN9"/>
      <c r="AO9"/>
      <c r="AP9"/>
      <c r="AQ9"/>
      <c r="AR9"/>
      <c r="AS9"/>
      <c r="AT9"/>
      <c r="AU9"/>
      <c r="AV9"/>
      <c r="AW9"/>
      <c r="AX9"/>
      <c r="AY9"/>
      <c r="AZ9"/>
      <c r="BA9"/>
      <c r="BB9"/>
      <c r="BC9"/>
      <c r="BD9"/>
    </row>
    <row r="10" spans="1:56" x14ac:dyDescent="0.2">
      <c r="A10" s="4" t="str">
        <f>Hosting!A10</f>
        <v>Israel Romero</v>
      </c>
      <c r="B10" s="58">
        <v>1</v>
      </c>
      <c r="C10" s="58">
        <v>1</v>
      </c>
      <c r="D10" s="58">
        <v>200</v>
      </c>
      <c r="E10" s="58">
        <v>0</v>
      </c>
      <c r="F10" s="58">
        <v>0</v>
      </c>
      <c r="G10" s="58">
        <v>0</v>
      </c>
      <c r="H10" s="58">
        <v>0</v>
      </c>
      <c r="I10" s="58">
        <v>0</v>
      </c>
      <c r="J10" s="58">
        <v>0</v>
      </c>
      <c r="K10" s="58">
        <v>0</v>
      </c>
      <c r="L10" s="58">
        <v>0</v>
      </c>
      <c r="M10" s="58">
        <v>100</v>
      </c>
      <c r="N10" s="58">
        <v>50</v>
      </c>
      <c r="O10" s="58">
        <v>1</v>
      </c>
      <c r="P10" s="58">
        <v>100</v>
      </c>
      <c r="Q10" s="58" t="s">
        <v>19</v>
      </c>
      <c r="R10" s="58" t="s">
        <v>19</v>
      </c>
      <c r="S10" s="58" t="s">
        <v>19</v>
      </c>
      <c r="T10" s="58" t="s">
        <v>15</v>
      </c>
      <c r="U10" s="58" t="s">
        <v>15</v>
      </c>
      <c r="V10" s="58" t="s">
        <v>15</v>
      </c>
      <c r="W10" s="58" t="s">
        <v>19</v>
      </c>
      <c r="X10" s="58" t="s">
        <v>15</v>
      </c>
      <c r="Y10" s="58">
        <v>1</v>
      </c>
      <c r="Z10" s="58">
        <v>1</v>
      </c>
      <c r="AA10" s="58">
        <v>0</v>
      </c>
      <c r="AB10" s="58">
        <v>0</v>
      </c>
      <c r="AC10" s="58">
        <v>0</v>
      </c>
      <c r="AD10" s="58">
        <v>0</v>
      </c>
      <c r="AE10" s="58">
        <v>0</v>
      </c>
      <c r="AF10" s="58">
        <v>0</v>
      </c>
      <c r="AG10" s="58">
        <v>0</v>
      </c>
      <c r="AH10" s="58">
        <v>1</v>
      </c>
      <c r="AI10" s="58" t="s">
        <v>144</v>
      </c>
      <c r="AJ10" s="58" t="s">
        <v>144</v>
      </c>
      <c r="AK10" s="58" t="s">
        <v>144</v>
      </c>
      <c r="AL10" s="58" t="s">
        <v>144</v>
      </c>
      <c r="AM10" s="58" t="s">
        <v>144</v>
      </c>
      <c r="AN10"/>
      <c r="AO10"/>
      <c r="AP10"/>
      <c r="AQ10"/>
      <c r="AR10"/>
      <c r="AS10"/>
      <c r="AT10"/>
      <c r="AU10"/>
      <c r="AV10"/>
      <c r="AW10"/>
      <c r="AX10"/>
      <c r="AY10"/>
      <c r="AZ10"/>
      <c r="BA10"/>
      <c r="BB10"/>
      <c r="BC10"/>
      <c r="BD10"/>
    </row>
    <row r="11" spans="1:56" x14ac:dyDescent="0.2">
      <c r="A11" s="4" t="str">
        <f>Hosting!A11</f>
        <v>Fondo Mixto-Yesid</v>
      </c>
      <c r="B11" s="58">
        <v>1</v>
      </c>
      <c r="C11" s="58">
        <v>1</v>
      </c>
      <c r="D11" s="58">
        <v>200</v>
      </c>
      <c r="E11" s="58">
        <v>0</v>
      </c>
      <c r="F11" s="58">
        <v>0</v>
      </c>
      <c r="G11" s="58">
        <v>0</v>
      </c>
      <c r="H11" s="58">
        <v>0</v>
      </c>
      <c r="I11" s="58">
        <v>0</v>
      </c>
      <c r="J11" s="58">
        <v>0</v>
      </c>
      <c r="K11" s="58">
        <v>0</v>
      </c>
      <c r="L11" s="58">
        <v>0</v>
      </c>
      <c r="M11" s="58">
        <v>100</v>
      </c>
      <c r="N11" s="58">
        <v>50</v>
      </c>
      <c r="O11" s="58">
        <v>1</v>
      </c>
      <c r="P11" s="58">
        <v>100</v>
      </c>
      <c r="Q11" s="58" t="s">
        <v>19</v>
      </c>
      <c r="R11" s="58" t="s">
        <v>19</v>
      </c>
      <c r="S11" s="58" t="s">
        <v>19</v>
      </c>
      <c r="T11" s="58" t="s">
        <v>15</v>
      </c>
      <c r="U11" s="58" t="s">
        <v>15</v>
      </c>
      <c r="V11" s="58" t="s">
        <v>15</v>
      </c>
      <c r="W11" s="58" t="s">
        <v>19</v>
      </c>
      <c r="X11" s="58" t="s">
        <v>15</v>
      </c>
      <c r="Y11" s="58">
        <v>1</v>
      </c>
      <c r="Z11" s="58">
        <v>1</v>
      </c>
      <c r="AA11" s="58">
        <v>0</v>
      </c>
      <c r="AB11" s="58">
        <v>0</v>
      </c>
      <c r="AC11" s="58">
        <v>0</v>
      </c>
      <c r="AD11" s="58">
        <v>0</v>
      </c>
      <c r="AE11" s="58">
        <v>0</v>
      </c>
      <c r="AF11" s="58">
        <v>0</v>
      </c>
      <c r="AG11" s="58">
        <v>0</v>
      </c>
      <c r="AH11" s="58">
        <v>1</v>
      </c>
      <c r="AI11" s="58" t="s">
        <v>144</v>
      </c>
      <c r="AJ11" s="58" t="s">
        <v>144</v>
      </c>
      <c r="AK11" s="58" t="s">
        <v>144</v>
      </c>
      <c r="AL11" s="58" t="s">
        <v>144</v>
      </c>
      <c r="AM11" s="58" t="s">
        <v>144</v>
      </c>
      <c r="AN11"/>
      <c r="AO11"/>
      <c r="AP11"/>
      <c r="AQ11"/>
      <c r="AR11"/>
      <c r="AS11"/>
      <c r="AT11"/>
      <c r="AU11"/>
      <c r="AV11"/>
      <c r="AW11"/>
      <c r="AX11"/>
      <c r="AY11"/>
      <c r="AZ11"/>
      <c r="BA11"/>
      <c r="BB11"/>
      <c r="BC11"/>
      <c r="BD11"/>
    </row>
    <row r="12" spans="1:56" x14ac:dyDescent="0.2">
      <c r="A12" s="4" t="str">
        <f>Hosting!A12</f>
        <v>ESLAP Pedro Pablo</v>
      </c>
      <c r="B12" s="58">
        <v>1</v>
      </c>
      <c r="C12" s="58">
        <v>1</v>
      </c>
      <c r="D12" s="58">
        <v>200</v>
      </c>
      <c r="E12" s="58">
        <v>0</v>
      </c>
      <c r="F12" s="58">
        <v>0</v>
      </c>
      <c r="G12" s="58">
        <v>0</v>
      </c>
      <c r="H12" s="58">
        <v>0</v>
      </c>
      <c r="I12" s="58">
        <v>0</v>
      </c>
      <c r="J12" s="58">
        <v>0</v>
      </c>
      <c r="K12" s="58">
        <v>0</v>
      </c>
      <c r="L12" s="58">
        <v>0</v>
      </c>
      <c r="M12" s="58">
        <v>100</v>
      </c>
      <c r="N12" s="58">
        <v>50</v>
      </c>
      <c r="O12" s="58">
        <v>1</v>
      </c>
      <c r="P12" s="58">
        <v>100</v>
      </c>
      <c r="Q12" s="58" t="s">
        <v>19</v>
      </c>
      <c r="R12" s="58" t="s">
        <v>19</v>
      </c>
      <c r="S12" s="58" t="s">
        <v>19</v>
      </c>
      <c r="T12" s="58" t="s">
        <v>15</v>
      </c>
      <c r="U12" s="58" t="s">
        <v>15</v>
      </c>
      <c r="V12" s="58" t="s">
        <v>15</v>
      </c>
      <c r="W12" s="58" t="s">
        <v>19</v>
      </c>
      <c r="X12" s="58" t="s">
        <v>15</v>
      </c>
      <c r="Y12" s="58">
        <v>1</v>
      </c>
      <c r="Z12" s="58">
        <v>1</v>
      </c>
      <c r="AA12" s="58">
        <v>0</v>
      </c>
      <c r="AB12" s="58">
        <v>0</v>
      </c>
      <c r="AC12" s="58">
        <v>0</v>
      </c>
      <c r="AD12" s="58">
        <v>0</v>
      </c>
      <c r="AE12" s="58">
        <v>0</v>
      </c>
      <c r="AF12" s="58">
        <v>0</v>
      </c>
      <c r="AG12" s="58">
        <v>0</v>
      </c>
      <c r="AH12" s="58">
        <v>1</v>
      </c>
      <c r="AI12" s="58" t="s">
        <v>144</v>
      </c>
      <c r="AJ12" s="58" t="s">
        <v>144</v>
      </c>
      <c r="AK12" s="58" t="s">
        <v>144</v>
      </c>
      <c r="AL12" s="58" t="s">
        <v>144</v>
      </c>
      <c r="AM12" s="58" t="s">
        <v>144</v>
      </c>
      <c r="AN12"/>
      <c r="AO12"/>
      <c r="AP12"/>
      <c r="AQ12"/>
      <c r="AR12"/>
      <c r="AS12"/>
      <c r="AT12"/>
      <c r="AU12"/>
      <c r="AV12"/>
      <c r="AW12"/>
      <c r="AX12"/>
      <c r="AY12"/>
      <c r="AZ12"/>
      <c r="BA12"/>
      <c r="BB12"/>
      <c r="BC12"/>
      <c r="BD12"/>
    </row>
    <row r="13" spans="1:56" x14ac:dyDescent="0.2">
      <c r="A13" s="4" t="str">
        <f>Hosting!A13</f>
        <v>Bolivar Foriberto</v>
      </c>
      <c r="B13" s="58">
        <v>1</v>
      </c>
      <c r="C13" s="58">
        <v>1</v>
      </c>
      <c r="D13" s="58">
        <v>200</v>
      </c>
      <c r="E13" s="58">
        <v>0</v>
      </c>
      <c r="F13" s="58">
        <v>0</v>
      </c>
      <c r="G13" s="58">
        <v>0</v>
      </c>
      <c r="H13" s="58">
        <v>0</v>
      </c>
      <c r="I13" s="58">
        <v>0</v>
      </c>
      <c r="J13" s="58">
        <v>0</v>
      </c>
      <c r="K13" s="58">
        <v>0</v>
      </c>
      <c r="L13" s="58">
        <v>0</v>
      </c>
      <c r="M13" s="58">
        <v>100</v>
      </c>
      <c r="N13" s="58">
        <v>50</v>
      </c>
      <c r="O13" s="58">
        <v>1</v>
      </c>
      <c r="P13" s="58">
        <v>100</v>
      </c>
      <c r="Q13" s="58" t="s">
        <v>19</v>
      </c>
      <c r="R13" s="58" t="s">
        <v>19</v>
      </c>
      <c r="S13" s="58" t="s">
        <v>19</v>
      </c>
      <c r="T13" s="58" t="s">
        <v>15</v>
      </c>
      <c r="U13" s="58" t="s">
        <v>15</v>
      </c>
      <c r="V13" s="58" t="s">
        <v>15</v>
      </c>
      <c r="W13" s="58" t="s">
        <v>19</v>
      </c>
      <c r="X13" s="58" t="s">
        <v>15</v>
      </c>
      <c r="Y13" s="58">
        <v>1</v>
      </c>
      <c r="Z13" s="58">
        <v>1</v>
      </c>
      <c r="AA13" s="58">
        <v>0</v>
      </c>
      <c r="AB13" s="58">
        <v>0</v>
      </c>
      <c r="AC13" s="58">
        <v>0</v>
      </c>
      <c r="AD13" s="58">
        <v>0</v>
      </c>
      <c r="AE13" s="58">
        <v>0</v>
      </c>
      <c r="AF13" s="58">
        <v>0</v>
      </c>
      <c r="AG13" s="58">
        <v>0</v>
      </c>
      <c r="AH13" s="58">
        <v>1</v>
      </c>
      <c r="AI13" s="58" t="s">
        <v>144</v>
      </c>
      <c r="AJ13" s="58" t="s">
        <v>144</v>
      </c>
      <c r="AK13" s="58" t="s">
        <v>144</v>
      </c>
      <c r="AL13" s="58" t="s">
        <v>144</v>
      </c>
      <c r="AM13" s="58" t="s">
        <v>144</v>
      </c>
      <c r="AN13"/>
      <c r="AO13"/>
      <c r="AP13"/>
      <c r="AQ13"/>
      <c r="AR13"/>
      <c r="AS13"/>
      <c r="AT13"/>
      <c r="AU13"/>
      <c r="AV13"/>
      <c r="AW13"/>
      <c r="AX13"/>
      <c r="AY13"/>
      <c r="AZ13"/>
      <c r="BA13"/>
      <c r="BB13"/>
      <c r="BC13"/>
      <c r="BD13"/>
    </row>
    <row r="14" spans="1:56" x14ac:dyDescent="0.2">
      <c r="A14" s="4" t="str">
        <f>Hosting!A14</f>
        <v>Silvino Omar</v>
      </c>
      <c r="B14" s="58">
        <v>1</v>
      </c>
      <c r="C14" s="58">
        <v>1</v>
      </c>
      <c r="D14" s="58">
        <v>200</v>
      </c>
      <c r="E14" s="58">
        <v>0</v>
      </c>
      <c r="F14" s="58">
        <v>0</v>
      </c>
      <c r="G14" s="58">
        <v>0</v>
      </c>
      <c r="H14" s="58">
        <v>0</v>
      </c>
      <c r="I14" s="58">
        <v>0</v>
      </c>
      <c r="J14" s="58">
        <v>0</v>
      </c>
      <c r="K14" s="58">
        <v>0</v>
      </c>
      <c r="L14" s="58">
        <v>0</v>
      </c>
      <c r="M14" s="58">
        <v>100</v>
      </c>
      <c r="N14" s="58">
        <v>50</v>
      </c>
      <c r="O14" s="58">
        <v>1</v>
      </c>
      <c r="P14" s="58">
        <v>100</v>
      </c>
      <c r="Q14" s="58" t="s">
        <v>19</v>
      </c>
      <c r="R14" s="58" t="s">
        <v>19</v>
      </c>
      <c r="S14" s="58" t="s">
        <v>19</v>
      </c>
      <c r="T14" s="58" t="s">
        <v>15</v>
      </c>
      <c r="U14" s="58" t="s">
        <v>15</v>
      </c>
      <c r="V14" s="58" t="s">
        <v>15</v>
      </c>
      <c r="W14" s="58" t="s">
        <v>19</v>
      </c>
      <c r="X14" s="58" t="s">
        <v>15</v>
      </c>
      <c r="Y14" s="58">
        <v>1</v>
      </c>
      <c r="Z14" s="58">
        <v>1</v>
      </c>
      <c r="AA14" s="58">
        <v>0</v>
      </c>
      <c r="AB14" s="58">
        <v>0</v>
      </c>
      <c r="AC14" s="58">
        <v>0</v>
      </c>
      <c r="AD14" s="58">
        <v>0</v>
      </c>
      <c r="AE14" s="58">
        <v>0</v>
      </c>
      <c r="AF14" s="58">
        <v>0</v>
      </c>
      <c r="AG14" s="58">
        <v>0</v>
      </c>
      <c r="AH14" s="58">
        <v>1</v>
      </c>
      <c r="AI14" s="58" t="s">
        <v>144</v>
      </c>
      <c r="AJ14" s="58" t="s">
        <v>144</v>
      </c>
      <c r="AK14" s="58" t="s">
        <v>144</v>
      </c>
      <c r="AL14" s="58" t="s">
        <v>144</v>
      </c>
      <c r="AM14" s="58" t="s">
        <v>144</v>
      </c>
      <c r="AN14"/>
      <c r="AO14"/>
      <c r="AP14"/>
      <c r="AQ14"/>
      <c r="AR14"/>
      <c r="AS14"/>
      <c r="AT14"/>
      <c r="AU14"/>
      <c r="AV14"/>
      <c r="AW14"/>
      <c r="AX14"/>
      <c r="AY14"/>
      <c r="AZ14"/>
      <c r="BA14"/>
      <c r="BB14"/>
      <c r="BC14"/>
      <c r="BD14"/>
    </row>
    <row r="15" spans="1:56" x14ac:dyDescent="0.2">
      <c r="A15" s="4" t="str">
        <f>Hosting!A15</f>
        <v>Alberto Delgado</v>
      </c>
      <c r="B15" s="58">
        <v>1</v>
      </c>
      <c r="C15" s="58">
        <v>1</v>
      </c>
      <c r="D15" s="58">
        <v>200</v>
      </c>
      <c r="E15" s="58">
        <v>0</v>
      </c>
      <c r="F15" s="58">
        <v>0</v>
      </c>
      <c r="G15" s="58">
        <v>0</v>
      </c>
      <c r="H15" s="58">
        <v>0</v>
      </c>
      <c r="I15" s="58">
        <v>0</v>
      </c>
      <c r="J15" s="58">
        <v>0</v>
      </c>
      <c r="K15" s="58">
        <v>0</v>
      </c>
      <c r="L15" s="58">
        <v>0</v>
      </c>
      <c r="M15" s="58">
        <v>100</v>
      </c>
      <c r="N15" s="58">
        <v>50</v>
      </c>
      <c r="O15" s="58">
        <v>1</v>
      </c>
      <c r="P15" s="58">
        <v>100</v>
      </c>
      <c r="Q15" s="58" t="s">
        <v>19</v>
      </c>
      <c r="R15" s="58" t="s">
        <v>19</v>
      </c>
      <c r="S15" s="58" t="s">
        <v>19</v>
      </c>
      <c r="T15" s="58" t="s">
        <v>15</v>
      </c>
      <c r="U15" s="58" t="s">
        <v>15</v>
      </c>
      <c r="V15" s="58" t="s">
        <v>15</v>
      </c>
      <c r="W15" s="58" t="s">
        <v>19</v>
      </c>
      <c r="X15" s="58" t="s">
        <v>15</v>
      </c>
      <c r="Y15" s="58">
        <v>1</v>
      </c>
      <c r="Z15" s="58">
        <v>1</v>
      </c>
      <c r="AA15" s="58">
        <v>0</v>
      </c>
      <c r="AB15" s="58">
        <v>0</v>
      </c>
      <c r="AC15" s="58">
        <v>0</v>
      </c>
      <c r="AD15" s="58">
        <v>0</v>
      </c>
      <c r="AE15" s="58">
        <v>0</v>
      </c>
      <c r="AF15" s="58">
        <v>0</v>
      </c>
      <c r="AG15" s="58">
        <v>0</v>
      </c>
      <c r="AH15" s="58">
        <v>1</v>
      </c>
      <c r="AI15" s="58" t="s">
        <v>144</v>
      </c>
      <c r="AJ15" s="58" t="s">
        <v>144</v>
      </c>
      <c r="AK15" s="58" t="s">
        <v>144</v>
      </c>
      <c r="AL15" s="58" t="s">
        <v>144</v>
      </c>
      <c r="AM15" s="58" t="s">
        <v>144</v>
      </c>
      <c r="AN15"/>
      <c r="AO15"/>
      <c r="AP15"/>
      <c r="AQ15"/>
      <c r="AR15"/>
      <c r="AS15"/>
      <c r="AT15"/>
      <c r="AU15"/>
      <c r="AV15"/>
      <c r="AW15"/>
      <c r="AX15"/>
      <c r="AY15"/>
      <c r="AZ15"/>
      <c r="BA15"/>
      <c r="BB15"/>
      <c r="BC15"/>
      <c r="BD15"/>
    </row>
    <row r="16" spans="1:56" x14ac:dyDescent="0.2">
      <c r="A16" s="4" t="str">
        <f>Hosting!A16</f>
        <v>Otilia Sanches</v>
      </c>
      <c r="B16" s="58">
        <v>1</v>
      </c>
      <c r="C16" s="58">
        <v>1</v>
      </c>
      <c r="D16" s="58">
        <v>200</v>
      </c>
      <c r="E16" s="58">
        <v>0</v>
      </c>
      <c r="F16" s="58">
        <v>0</v>
      </c>
      <c r="G16" s="58">
        <v>0</v>
      </c>
      <c r="H16" s="58">
        <v>0</v>
      </c>
      <c r="I16" s="58">
        <v>0</v>
      </c>
      <c r="J16" s="58">
        <v>0</v>
      </c>
      <c r="K16" s="58">
        <v>0</v>
      </c>
      <c r="L16" s="58">
        <v>0</v>
      </c>
      <c r="M16" s="58">
        <v>100</v>
      </c>
      <c r="N16" s="58">
        <v>50</v>
      </c>
      <c r="O16" s="58">
        <v>1</v>
      </c>
      <c r="P16" s="58">
        <v>100</v>
      </c>
      <c r="Q16" s="58" t="s">
        <v>19</v>
      </c>
      <c r="R16" s="58" t="s">
        <v>19</v>
      </c>
      <c r="S16" s="58" t="s">
        <v>19</v>
      </c>
      <c r="T16" s="58" t="s">
        <v>15</v>
      </c>
      <c r="U16" s="58" t="s">
        <v>15</v>
      </c>
      <c r="V16" s="58" t="s">
        <v>15</v>
      </c>
      <c r="W16" s="58" t="s">
        <v>19</v>
      </c>
      <c r="X16" s="58" t="s">
        <v>15</v>
      </c>
      <c r="Y16" s="58">
        <v>1</v>
      </c>
      <c r="Z16" s="58">
        <v>1</v>
      </c>
      <c r="AA16" s="58">
        <v>0</v>
      </c>
      <c r="AB16" s="58">
        <v>0</v>
      </c>
      <c r="AC16" s="58">
        <v>0</v>
      </c>
      <c r="AD16" s="58">
        <v>0</v>
      </c>
      <c r="AE16" s="58">
        <v>0</v>
      </c>
      <c r="AF16" s="58">
        <v>0</v>
      </c>
      <c r="AG16" s="58">
        <v>0</v>
      </c>
      <c r="AH16" s="58">
        <v>1</v>
      </c>
      <c r="AI16" s="58" t="s">
        <v>144</v>
      </c>
      <c r="AJ16" s="58" t="s">
        <v>144</v>
      </c>
      <c r="AK16" s="58" t="s">
        <v>144</v>
      </c>
      <c r="AL16" s="58" t="s">
        <v>144</v>
      </c>
      <c r="AM16" s="58" t="s">
        <v>144</v>
      </c>
      <c r="AN16"/>
      <c r="AO16"/>
      <c r="AP16"/>
      <c r="AQ16"/>
      <c r="AR16"/>
      <c r="AS16"/>
      <c r="AT16"/>
      <c r="AU16"/>
      <c r="AV16"/>
      <c r="AW16"/>
      <c r="AX16"/>
      <c r="AY16"/>
      <c r="AZ16"/>
      <c r="BA16"/>
      <c r="BB16"/>
      <c r="BC16"/>
      <c r="BD16"/>
    </row>
    <row r="17" spans="1:56" x14ac:dyDescent="0.2">
      <c r="A17" s="4" t="str">
        <f>Hosting!A17</f>
        <v>Emisora San Luis C.</v>
      </c>
      <c r="B17" s="58">
        <v>1</v>
      </c>
      <c r="C17" s="58">
        <v>1</v>
      </c>
      <c r="D17" s="58">
        <v>200</v>
      </c>
      <c r="E17" s="58">
        <v>0</v>
      </c>
      <c r="F17" s="58">
        <v>0</v>
      </c>
      <c r="G17" s="58">
        <v>0</v>
      </c>
      <c r="H17" s="58">
        <v>0</v>
      </c>
      <c r="I17" s="58">
        <v>0</v>
      </c>
      <c r="J17" s="58">
        <v>0</v>
      </c>
      <c r="K17" s="58">
        <v>0</v>
      </c>
      <c r="L17" s="58">
        <v>0</v>
      </c>
      <c r="M17" s="58">
        <v>100</v>
      </c>
      <c r="N17" s="58">
        <v>50</v>
      </c>
      <c r="O17" s="58">
        <v>1</v>
      </c>
      <c r="P17" s="58">
        <v>100</v>
      </c>
      <c r="Q17" s="58" t="s">
        <v>19</v>
      </c>
      <c r="R17" s="58" t="s">
        <v>19</v>
      </c>
      <c r="S17" s="58" t="s">
        <v>19</v>
      </c>
      <c r="T17" s="58" t="s">
        <v>15</v>
      </c>
      <c r="U17" s="58" t="s">
        <v>15</v>
      </c>
      <c r="V17" s="58" t="s">
        <v>15</v>
      </c>
      <c r="W17" s="58" t="s">
        <v>19</v>
      </c>
      <c r="X17" s="58" t="s">
        <v>15</v>
      </c>
      <c r="Y17" s="58">
        <v>1</v>
      </c>
      <c r="Z17" s="58">
        <v>1</v>
      </c>
      <c r="AA17" s="58">
        <v>0</v>
      </c>
      <c r="AB17" s="58">
        <v>0</v>
      </c>
      <c r="AC17" s="58">
        <v>0</v>
      </c>
      <c r="AD17" s="58">
        <v>0</v>
      </c>
      <c r="AE17" s="58">
        <v>0</v>
      </c>
      <c r="AF17" s="58">
        <v>0</v>
      </c>
      <c r="AG17" s="58">
        <v>0</v>
      </c>
      <c r="AH17" s="58">
        <v>1</v>
      </c>
      <c r="AI17" s="58" t="s">
        <v>144</v>
      </c>
      <c r="AJ17" s="58" t="s">
        <v>144</v>
      </c>
      <c r="AK17" s="58" t="s">
        <v>144</v>
      </c>
      <c r="AL17" s="58" t="s">
        <v>144</v>
      </c>
      <c r="AM17" s="58" t="s">
        <v>144</v>
      </c>
      <c r="AN17"/>
      <c r="AO17"/>
      <c r="AP17"/>
      <c r="AQ17"/>
      <c r="AR17"/>
      <c r="AS17"/>
      <c r="AT17"/>
      <c r="AU17"/>
      <c r="AV17"/>
      <c r="AW17"/>
      <c r="AX17"/>
      <c r="AY17"/>
      <c r="AZ17"/>
      <c r="BA17"/>
      <c r="BB17"/>
      <c r="BC17"/>
      <c r="BD17"/>
    </row>
    <row r="18" spans="1:56" x14ac:dyDescent="0.2">
      <c r="A18" s="4" t="str">
        <f>Hosting!A18</f>
        <v>Emisora Raquira</v>
      </c>
      <c r="B18" s="58">
        <v>1</v>
      </c>
      <c r="C18" s="58">
        <v>1</v>
      </c>
      <c r="D18" s="58">
        <v>200</v>
      </c>
      <c r="E18" s="58">
        <v>0</v>
      </c>
      <c r="F18" s="58">
        <v>0</v>
      </c>
      <c r="G18" s="58">
        <v>0</v>
      </c>
      <c r="H18" s="58">
        <v>0</v>
      </c>
      <c r="I18" s="58">
        <v>0</v>
      </c>
      <c r="J18" s="58">
        <v>0</v>
      </c>
      <c r="K18" s="58">
        <v>0</v>
      </c>
      <c r="L18" s="58">
        <v>0</v>
      </c>
      <c r="M18" s="58">
        <v>100</v>
      </c>
      <c r="N18" s="58">
        <v>50</v>
      </c>
      <c r="O18" s="58">
        <v>1</v>
      </c>
      <c r="P18" s="58">
        <v>100</v>
      </c>
      <c r="Q18" s="58" t="s">
        <v>19</v>
      </c>
      <c r="R18" s="58" t="s">
        <v>19</v>
      </c>
      <c r="S18" s="58" t="s">
        <v>19</v>
      </c>
      <c r="T18" s="58" t="s">
        <v>15</v>
      </c>
      <c r="U18" s="58" t="s">
        <v>15</v>
      </c>
      <c r="V18" s="58" t="s">
        <v>15</v>
      </c>
      <c r="W18" s="58" t="s">
        <v>19</v>
      </c>
      <c r="X18" s="58" t="s">
        <v>15</v>
      </c>
      <c r="Y18" s="58">
        <v>1</v>
      </c>
      <c r="Z18" s="58">
        <v>1</v>
      </c>
      <c r="AA18" s="58">
        <v>0</v>
      </c>
      <c r="AB18" s="58">
        <v>0</v>
      </c>
      <c r="AC18" s="58">
        <v>0</v>
      </c>
      <c r="AD18" s="58">
        <v>0</v>
      </c>
      <c r="AE18" s="58">
        <v>0</v>
      </c>
      <c r="AF18" s="58">
        <v>0</v>
      </c>
      <c r="AG18" s="58">
        <v>0</v>
      </c>
      <c r="AH18" s="58">
        <v>1</v>
      </c>
      <c r="AI18" s="58" t="s">
        <v>144</v>
      </c>
      <c r="AJ18" s="58" t="s">
        <v>144</v>
      </c>
      <c r="AK18" s="58" t="s">
        <v>144</v>
      </c>
      <c r="AL18" s="58" t="s">
        <v>144</v>
      </c>
      <c r="AM18" s="58" t="s">
        <v>144</v>
      </c>
      <c r="AN18"/>
      <c r="AO18"/>
      <c r="AP18"/>
      <c r="AQ18"/>
      <c r="AR18"/>
      <c r="AS18"/>
      <c r="AT18"/>
      <c r="AU18"/>
      <c r="AV18"/>
      <c r="AW18"/>
      <c r="AX18"/>
      <c r="AY18"/>
      <c r="AZ18"/>
      <c r="BA18"/>
      <c r="BB18"/>
      <c r="BC18"/>
      <c r="BD18"/>
    </row>
    <row r="19" spans="1:56" x14ac:dyDescent="0.2">
      <c r="A19" s="4" t="str">
        <f>Hosting!A19</f>
        <v>Emisora Sotaquira</v>
      </c>
      <c r="B19" s="58">
        <v>1</v>
      </c>
      <c r="C19" s="58">
        <v>1</v>
      </c>
      <c r="D19" s="58">
        <v>200</v>
      </c>
      <c r="E19" s="58">
        <v>0</v>
      </c>
      <c r="F19" s="58">
        <v>0</v>
      </c>
      <c r="G19" s="58">
        <v>0</v>
      </c>
      <c r="H19" s="58">
        <v>0</v>
      </c>
      <c r="I19" s="58">
        <v>0</v>
      </c>
      <c r="J19" s="58">
        <v>0</v>
      </c>
      <c r="K19" s="58">
        <v>0</v>
      </c>
      <c r="L19" s="58">
        <v>0</v>
      </c>
      <c r="M19" s="58">
        <v>100</v>
      </c>
      <c r="N19" s="58">
        <v>50</v>
      </c>
      <c r="O19" s="58">
        <v>1</v>
      </c>
      <c r="P19" s="58">
        <v>100</v>
      </c>
      <c r="Q19" s="58" t="s">
        <v>19</v>
      </c>
      <c r="R19" s="58" t="s">
        <v>19</v>
      </c>
      <c r="S19" s="58" t="s">
        <v>19</v>
      </c>
      <c r="T19" s="58" t="s">
        <v>15</v>
      </c>
      <c r="U19" s="58" t="s">
        <v>15</v>
      </c>
      <c r="V19" s="58" t="s">
        <v>15</v>
      </c>
      <c r="W19" s="58" t="s">
        <v>19</v>
      </c>
      <c r="X19" s="58" t="s">
        <v>15</v>
      </c>
      <c r="Y19" s="58">
        <v>1</v>
      </c>
      <c r="Z19" s="58">
        <v>1</v>
      </c>
      <c r="AA19" s="58">
        <v>0</v>
      </c>
      <c r="AB19" s="58">
        <v>0</v>
      </c>
      <c r="AC19" s="58">
        <v>0</v>
      </c>
      <c r="AD19" s="58">
        <v>0</v>
      </c>
      <c r="AE19" s="58">
        <v>0</v>
      </c>
      <c r="AF19" s="58">
        <v>0</v>
      </c>
      <c r="AG19" s="58">
        <v>0</v>
      </c>
      <c r="AH19" s="58">
        <v>1</v>
      </c>
      <c r="AI19" s="58" t="s">
        <v>144</v>
      </c>
      <c r="AJ19" s="58" t="s">
        <v>144</v>
      </c>
      <c r="AK19" s="58" t="s">
        <v>144</v>
      </c>
      <c r="AL19" s="58" t="s">
        <v>144</v>
      </c>
      <c r="AM19" s="58" t="s">
        <v>144</v>
      </c>
      <c r="AN19"/>
      <c r="AO19"/>
      <c r="AP19"/>
      <c r="AQ19"/>
      <c r="AR19"/>
      <c r="AS19"/>
      <c r="AT19"/>
      <c r="AU19"/>
      <c r="AV19"/>
      <c r="AW19"/>
      <c r="AX19"/>
      <c r="AY19"/>
      <c r="AZ19"/>
      <c r="BA19"/>
      <c r="BB19"/>
      <c r="BC19"/>
      <c r="BD19"/>
    </row>
    <row r="20" spans="1:56" x14ac:dyDescent="0.2">
      <c r="A20" s="4" t="str">
        <f>Hosting!A20</f>
        <v>Emisora Paipa</v>
      </c>
      <c r="B20" s="58">
        <v>1</v>
      </c>
      <c r="C20" s="58">
        <v>1</v>
      </c>
      <c r="D20" s="58">
        <v>200</v>
      </c>
      <c r="E20" s="58">
        <v>0</v>
      </c>
      <c r="F20" s="58">
        <v>0</v>
      </c>
      <c r="G20" s="58">
        <v>0</v>
      </c>
      <c r="H20" s="58">
        <v>0</v>
      </c>
      <c r="I20" s="58">
        <v>0</v>
      </c>
      <c r="J20" s="58">
        <v>0</v>
      </c>
      <c r="K20" s="58">
        <v>0</v>
      </c>
      <c r="L20" s="58">
        <v>0</v>
      </c>
      <c r="M20" s="58">
        <v>100</v>
      </c>
      <c r="N20" s="58">
        <v>50</v>
      </c>
      <c r="O20" s="58">
        <v>1</v>
      </c>
      <c r="P20" s="58">
        <v>100</v>
      </c>
      <c r="Q20" s="58" t="s">
        <v>19</v>
      </c>
      <c r="R20" s="58" t="s">
        <v>19</v>
      </c>
      <c r="S20" s="58" t="s">
        <v>19</v>
      </c>
      <c r="T20" s="58" t="s">
        <v>15</v>
      </c>
      <c r="U20" s="58" t="s">
        <v>15</v>
      </c>
      <c r="V20" s="58" t="s">
        <v>15</v>
      </c>
      <c r="W20" s="58" t="s">
        <v>19</v>
      </c>
      <c r="X20" s="58" t="s">
        <v>15</v>
      </c>
      <c r="Y20" s="58">
        <v>1</v>
      </c>
      <c r="Z20" s="58">
        <v>1</v>
      </c>
      <c r="AA20" s="58">
        <v>0</v>
      </c>
      <c r="AB20" s="58">
        <v>0</v>
      </c>
      <c r="AC20" s="58">
        <v>0</v>
      </c>
      <c r="AD20" s="58">
        <v>0</v>
      </c>
      <c r="AE20" s="58">
        <v>0</v>
      </c>
      <c r="AF20" s="58">
        <v>0</v>
      </c>
      <c r="AG20" s="58">
        <v>0</v>
      </c>
      <c r="AH20" s="58">
        <v>1</v>
      </c>
      <c r="AI20" s="58" t="s">
        <v>144</v>
      </c>
      <c r="AJ20" s="58" t="s">
        <v>144</v>
      </c>
      <c r="AK20" s="58" t="s">
        <v>144</v>
      </c>
      <c r="AL20" s="58" t="s">
        <v>144</v>
      </c>
      <c r="AM20" s="58" t="s">
        <v>144</v>
      </c>
      <c r="AN20"/>
      <c r="AO20"/>
      <c r="AP20"/>
      <c r="AQ20"/>
      <c r="AR20"/>
      <c r="AS20"/>
      <c r="AT20"/>
      <c r="AU20"/>
      <c r="AV20"/>
      <c r="AW20"/>
      <c r="AX20"/>
      <c r="AY20"/>
      <c r="AZ20"/>
      <c r="BA20"/>
      <c r="BB20"/>
      <c r="BC20"/>
      <c r="BD20"/>
    </row>
    <row r="21" spans="1:56" x14ac:dyDescent="0.2">
      <c r="A21" s="4">
        <f>Hosting!A21</f>
        <v>0</v>
      </c>
      <c r="B21" s="58">
        <v>1</v>
      </c>
      <c r="C21" s="58">
        <v>1</v>
      </c>
      <c r="D21" s="58">
        <v>200</v>
      </c>
      <c r="E21" s="58">
        <v>0</v>
      </c>
      <c r="F21" s="58">
        <v>0</v>
      </c>
      <c r="G21" s="58">
        <v>0</v>
      </c>
      <c r="H21" s="58">
        <v>0</v>
      </c>
      <c r="I21" s="58">
        <v>0</v>
      </c>
      <c r="J21" s="58">
        <v>0</v>
      </c>
      <c r="K21" s="58">
        <v>0</v>
      </c>
      <c r="L21" s="58">
        <v>0</v>
      </c>
      <c r="M21" s="58">
        <v>100</v>
      </c>
      <c r="N21" s="58">
        <v>50</v>
      </c>
      <c r="O21" s="58">
        <v>1</v>
      </c>
      <c r="P21" s="58">
        <v>100</v>
      </c>
      <c r="Q21" s="58" t="s">
        <v>19</v>
      </c>
      <c r="R21" s="58" t="s">
        <v>19</v>
      </c>
      <c r="S21" s="58" t="s">
        <v>19</v>
      </c>
      <c r="T21" s="58" t="s">
        <v>15</v>
      </c>
      <c r="U21" s="58" t="s">
        <v>15</v>
      </c>
      <c r="V21" s="58" t="s">
        <v>15</v>
      </c>
      <c r="W21" s="58" t="s">
        <v>19</v>
      </c>
      <c r="X21" s="58" t="s">
        <v>15</v>
      </c>
      <c r="Y21" s="58">
        <v>1</v>
      </c>
      <c r="Z21" s="58">
        <v>1</v>
      </c>
      <c r="AA21" s="58">
        <v>0</v>
      </c>
      <c r="AB21" s="58">
        <v>0</v>
      </c>
      <c r="AC21" s="58">
        <v>0</v>
      </c>
      <c r="AD21" s="58">
        <v>0</v>
      </c>
      <c r="AE21" s="58">
        <v>0</v>
      </c>
      <c r="AF21" s="58">
        <v>0</v>
      </c>
      <c r="AG21" s="58">
        <v>0</v>
      </c>
      <c r="AH21" s="58">
        <v>1</v>
      </c>
      <c r="AI21" s="58" t="s">
        <v>144</v>
      </c>
      <c r="AJ21" s="58" t="s">
        <v>144</v>
      </c>
      <c r="AK21" s="58" t="s">
        <v>144</v>
      </c>
      <c r="AL21" s="58" t="s">
        <v>144</v>
      </c>
      <c r="AM21" s="58" t="s">
        <v>144</v>
      </c>
      <c r="AN21"/>
      <c r="AO21"/>
      <c r="AP21"/>
      <c r="AQ21"/>
      <c r="AR21"/>
      <c r="AS21"/>
      <c r="AT21"/>
      <c r="AU21"/>
      <c r="AV21"/>
      <c r="AW21"/>
      <c r="AX21"/>
      <c r="AY21"/>
      <c r="AZ21"/>
      <c r="BA21"/>
      <c r="BB21"/>
      <c r="BC21"/>
      <c r="BD21"/>
    </row>
    <row r="22" spans="1:56" x14ac:dyDescent="0.2">
      <c r="A22" s="4">
        <f>Hosting!A22</f>
        <v>0</v>
      </c>
      <c r="B22" s="58">
        <v>1</v>
      </c>
      <c r="C22" s="58">
        <v>1</v>
      </c>
      <c r="D22" s="58">
        <v>200</v>
      </c>
      <c r="E22" s="58">
        <v>0</v>
      </c>
      <c r="F22" s="58">
        <v>0</v>
      </c>
      <c r="G22" s="58">
        <v>0</v>
      </c>
      <c r="H22" s="58">
        <v>0</v>
      </c>
      <c r="I22" s="58">
        <v>0</v>
      </c>
      <c r="J22" s="58">
        <v>0</v>
      </c>
      <c r="K22" s="58">
        <v>0</v>
      </c>
      <c r="L22" s="58">
        <v>0</v>
      </c>
      <c r="M22" s="58">
        <v>100</v>
      </c>
      <c r="N22" s="58">
        <v>50</v>
      </c>
      <c r="O22" s="58">
        <v>1</v>
      </c>
      <c r="P22" s="58">
        <v>100</v>
      </c>
      <c r="Q22" s="58" t="s">
        <v>19</v>
      </c>
      <c r="R22" s="58" t="s">
        <v>19</v>
      </c>
      <c r="S22" s="58" t="s">
        <v>19</v>
      </c>
      <c r="T22" s="58" t="s">
        <v>15</v>
      </c>
      <c r="U22" s="58" t="s">
        <v>15</v>
      </c>
      <c r="V22" s="58" t="s">
        <v>15</v>
      </c>
      <c r="W22" s="58" t="s">
        <v>19</v>
      </c>
      <c r="X22" s="58" t="s">
        <v>15</v>
      </c>
      <c r="Y22" s="58">
        <v>1</v>
      </c>
      <c r="Z22" s="58">
        <v>1</v>
      </c>
      <c r="AA22" s="58">
        <v>0</v>
      </c>
      <c r="AB22" s="58">
        <v>0</v>
      </c>
      <c r="AC22" s="58">
        <v>0</v>
      </c>
      <c r="AD22" s="58">
        <v>0</v>
      </c>
      <c r="AE22" s="58">
        <v>0</v>
      </c>
      <c r="AF22" s="58">
        <v>0</v>
      </c>
      <c r="AG22" s="58">
        <v>0</v>
      </c>
      <c r="AH22" s="58">
        <v>1</v>
      </c>
      <c r="AI22" s="58" t="s">
        <v>144</v>
      </c>
      <c r="AJ22" s="58" t="s">
        <v>144</v>
      </c>
      <c r="AK22" s="58" t="s">
        <v>144</v>
      </c>
      <c r="AL22" s="58" t="s">
        <v>144</v>
      </c>
      <c r="AM22" s="58" t="s">
        <v>144</v>
      </c>
      <c r="AN22"/>
      <c r="AO22"/>
      <c r="AP22"/>
      <c r="AQ22"/>
      <c r="AR22"/>
      <c r="AS22"/>
      <c r="AT22"/>
      <c r="AU22"/>
      <c r="AV22"/>
      <c r="AW22"/>
      <c r="AX22"/>
      <c r="AY22"/>
      <c r="AZ22"/>
      <c r="BA22"/>
      <c r="BB22"/>
      <c r="BC22"/>
      <c r="BD22"/>
    </row>
    <row r="23" spans="1:56" x14ac:dyDescent="0.2">
      <c r="A23" s="4">
        <f>Hosting!A23</f>
        <v>0</v>
      </c>
      <c r="B23" s="58">
        <v>1</v>
      </c>
      <c r="C23" s="58">
        <v>1</v>
      </c>
      <c r="D23" s="58">
        <v>200</v>
      </c>
      <c r="E23" s="58">
        <v>0</v>
      </c>
      <c r="F23" s="58">
        <v>0</v>
      </c>
      <c r="G23" s="58">
        <v>0</v>
      </c>
      <c r="H23" s="58">
        <v>0</v>
      </c>
      <c r="I23" s="58">
        <v>0</v>
      </c>
      <c r="J23" s="58">
        <v>0</v>
      </c>
      <c r="K23" s="58">
        <v>0</v>
      </c>
      <c r="L23" s="58">
        <v>0</v>
      </c>
      <c r="M23" s="58">
        <v>100</v>
      </c>
      <c r="N23" s="58">
        <v>50</v>
      </c>
      <c r="O23" s="58">
        <v>1</v>
      </c>
      <c r="P23" s="58">
        <v>100</v>
      </c>
      <c r="Q23" s="58" t="s">
        <v>19</v>
      </c>
      <c r="R23" s="58" t="s">
        <v>19</v>
      </c>
      <c r="S23" s="58" t="s">
        <v>19</v>
      </c>
      <c r="T23" s="58" t="s">
        <v>15</v>
      </c>
      <c r="U23" s="58" t="s">
        <v>15</v>
      </c>
      <c r="V23" s="58" t="s">
        <v>15</v>
      </c>
      <c r="W23" s="58" t="s">
        <v>19</v>
      </c>
      <c r="X23" s="58" t="s">
        <v>15</v>
      </c>
      <c r="Y23" s="58">
        <v>1</v>
      </c>
      <c r="Z23" s="58">
        <v>1</v>
      </c>
      <c r="AA23" s="58">
        <v>0</v>
      </c>
      <c r="AB23" s="58">
        <v>0</v>
      </c>
      <c r="AC23" s="58">
        <v>0</v>
      </c>
      <c r="AD23" s="58">
        <v>0</v>
      </c>
      <c r="AE23" s="58">
        <v>0</v>
      </c>
      <c r="AF23" s="58">
        <v>0</v>
      </c>
      <c r="AG23" s="58">
        <v>0</v>
      </c>
      <c r="AH23" s="58">
        <v>1</v>
      </c>
      <c r="AI23" s="58" t="s">
        <v>144</v>
      </c>
      <c r="AJ23" s="58" t="s">
        <v>144</v>
      </c>
      <c r="AK23" s="58" t="s">
        <v>144</v>
      </c>
      <c r="AL23" s="58" t="s">
        <v>144</v>
      </c>
      <c r="AM23" s="58" t="s">
        <v>144</v>
      </c>
    </row>
    <row r="24" spans="1:56" x14ac:dyDescent="0.2">
      <c r="A24" s="4">
        <f>Hosting!A24</f>
        <v>0</v>
      </c>
      <c r="B24" s="58">
        <v>1</v>
      </c>
      <c r="C24" s="58">
        <v>1</v>
      </c>
      <c r="D24" s="58">
        <v>200</v>
      </c>
      <c r="E24" s="58">
        <v>0</v>
      </c>
      <c r="F24" s="58">
        <v>0</v>
      </c>
      <c r="G24" s="58">
        <v>0</v>
      </c>
      <c r="H24" s="58">
        <v>0</v>
      </c>
      <c r="I24" s="58">
        <v>0</v>
      </c>
      <c r="J24" s="58">
        <v>0</v>
      </c>
      <c r="K24" s="58">
        <v>0</v>
      </c>
      <c r="L24" s="58">
        <v>0</v>
      </c>
      <c r="M24" s="58">
        <v>100</v>
      </c>
      <c r="N24" s="58">
        <v>50</v>
      </c>
      <c r="O24" s="58">
        <v>1</v>
      </c>
      <c r="P24" s="58">
        <v>100</v>
      </c>
      <c r="Q24" s="58" t="s">
        <v>19</v>
      </c>
      <c r="R24" s="58" t="s">
        <v>19</v>
      </c>
      <c r="S24" s="58" t="s">
        <v>19</v>
      </c>
      <c r="T24" s="58" t="s">
        <v>15</v>
      </c>
      <c r="U24" s="58" t="s">
        <v>15</v>
      </c>
      <c r="V24" s="58" t="s">
        <v>15</v>
      </c>
      <c r="W24" s="58" t="s">
        <v>19</v>
      </c>
      <c r="X24" s="58" t="s">
        <v>15</v>
      </c>
      <c r="Y24" s="58">
        <v>1</v>
      </c>
      <c r="Z24" s="58">
        <v>1</v>
      </c>
      <c r="AA24" s="58">
        <v>0</v>
      </c>
      <c r="AB24" s="58">
        <v>0</v>
      </c>
      <c r="AC24" s="58">
        <v>0</v>
      </c>
      <c r="AD24" s="58">
        <v>0</v>
      </c>
      <c r="AE24" s="58">
        <v>0</v>
      </c>
      <c r="AF24" s="58">
        <v>0</v>
      </c>
      <c r="AG24" s="58">
        <v>0</v>
      </c>
      <c r="AH24" s="58">
        <v>1</v>
      </c>
      <c r="AI24" s="58" t="s">
        <v>144</v>
      </c>
      <c r="AJ24" s="58" t="s">
        <v>144</v>
      </c>
      <c r="AK24" s="58" t="s">
        <v>144</v>
      </c>
      <c r="AL24" s="58" t="s">
        <v>144</v>
      </c>
      <c r="AM24" s="58" t="s">
        <v>144</v>
      </c>
    </row>
    <row r="25" spans="1:56" x14ac:dyDescent="0.2">
      <c r="A25" s="4">
        <f>Hosting!A25</f>
        <v>0</v>
      </c>
      <c r="B25" s="58">
        <v>1</v>
      </c>
      <c r="C25" s="58">
        <v>1</v>
      </c>
      <c r="D25" s="58">
        <v>200</v>
      </c>
      <c r="E25" s="58">
        <v>0</v>
      </c>
      <c r="F25" s="58">
        <v>0</v>
      </c>
      <c r="G25" s="58">
        <v>0</v>
      </c>
      <c r="H25" s="58">
        <v>0</v>
      </c>
      <c r="I25" s="58">
        <v>0</v>
      </c>
      <c r="J25" s="58">
        <v>0</v>
      </c>
      <c r="K25" s="58">
        <v>0</v>
      </c>
      <c r="L25" s="58">
        <v>0</v>
      </c>
      <c r="M25" s="58">
        <v>100</v>
      </c>
      <c r="N25" s="58">
        <v>50</v>
      </c>
      <c r="O25" s="58">
        <v>1</v>
      </c>
      <c r="P25" s="58">
        <v>100</v>
      </c>
      <c r="Q25" s="58" t="s">
        <v>19</v>
      </c>
      <c r="R25" s="58" t="s">
        <v>19</v>
      </c>
      <c r="S25" s="58" t="s">
        <v>19</v>
      </c>
      <c r="T25" s="58" t="s">
        <v>15</v>
      </c>
      <c r="U25" s="58" t="s">
        <v>15</v>
      </c>
      <c r="V25" s="58" t="s">
        <v>15</v>
      </c>
      <c r="W25" s="58" t="s">
        <v>19</v>
      </c>
      <c r="X25" s="58" t="s">
        <v>15</v>
      </c>
      <c r="Y25" s="58">
        <v>1</v>
      </c>
      <c r="Z25" s="58">
        <v>1</v>
      </c>
      <c r="AA25" s="58">
        <v>0</v>
      </c>
      <c r="AB25" s="58">
        <v>0</v>
      </c>
      <c r="AC25" s="58">
        <v>0</v>
      </c>
      <c r="AD25" s="58">
        <v>0</v>
      </c>
      <c r="AE25" s="58">
        <v>0</v>
      </c>
      <c r="AF25" s="58">
        <v>0</v>
      </c>
      <c r="AG25" s="58">
        <v>0</v>
      </c>
      <c r="AH25" s="58">
        <v>1</v>
      </c>
      <c r="AI25" s="58" t="s">
        <v>144</v>
      </c>
      <c r="AJ25" s="58" t="s">
        <v>144</v>
      </c>
      <c r="AK25" s="58" t="s">
        <v>144</v>
      </c>
      <c r="AL25" s="58" t="s">
        <v>144</v>
      </c>
      <c r="AM25" s="58" t="s">
        <v>144</v>
      </c>
    </row>
    <row r="26" spans="1:56" x14ac:dyDescent="0.2">
      <c r="A26" s="4">
        <f>Hosting!A26</f>
        <v>0</v>
      </c>
      <c r="B26" s="58">
        <v>1</v>
      </c>
      <c r="C26" s="58">
        <v>1</v>
      </c>
      <c r="D26" s="58">
        <v>200</v>
      </c>
      <c r="E26" s="58">
        <v>0</v>
      </c>
      <c r="F26" s="58">
        <v>0</v>
      </c>
      <c r="G26" s="58">
        <v>0</v>
      </c>
      <c r="H26" s="58">
        <v>0</v>
      </c>
      <c r="I26" s="58">
        <v>0</v>
      </c>
      <c r="J26" s="58">
        <v>0</v>
      </c>
      <c r="K26" s="58">
        <v>0</v>
      </c>
      <c r="L26" s="58">
        <v>0</v>
      </c>
      <c r="M26" s="58">
        <v>100</v>
      </c>
      <c r="N26" s="58">
        <v>50</v>
      </c>
      <c r="O26" s="58">
        <v>1</v>
      </c>
      <c r="P26" s="58">
        <v>100</v>
      </c>
      <c r="Q26" s="58" t="s">
        <v>19</v>
      </c>
      <c r="R26" s="58" t="s">
        <v>19</v>
      </c>
      <c r="S26" s="58" t="s">
        <v>19</v>
      </c>
      <c r="T26" s="58" t="s">
        <v>15</v>
      </c>
      <c r="U26" s="58" t="s">
        <v>15</v>
      </c>
      <c r="V26" s="58" t="s">
        <v>15</v>
      </c>
      <c r="W26" s="58" t="s">
        <v>19</v>
      </c>
      <c r="X26" s="58" t="s">
        <v>15</v>
      </c>
      <c r="Y26" s="58">
        <v>1</v>
      </c>
      <c r="Z26" s="58">
        <v>1</v>
      </c>
      <c r="AA26" s="58">
        <v>0</v>
      </c>
      <c r="AB26" s="58">
        <v>0</v>
      </c>
      <c r="AC26" s="58">
        <v>0</v>
      </c>
      <c r="AD26" s="58">
        <v>0</v>
      </c>
      <c r="AE26" s="58">
        <v>0</v>
      </c>
      <c r="AF26" s="58">
        <v>0</v>
      </c>
      <c r="AG26" s="58">
        <v>0</v>
      </c>
      <c r="AH26" s="58">
        <v>1</v>
      </c>
      <c r="AI26" s="58" t="s">
        <v>144</v>
      </c>
      <c r="AJ26" s="58" t="s">
        <v>144</v>
      </c>
      <c r="AK26" s="58" t="s">
        <v>144</v>
      </c>
      <c r="AL26" s="58" t="s">
        <v>144</v>
      </c>
      <c r="AM26" s="58" t="s">
        <v>144</v>
      </c>
    </row>
    <row r="27" spans="1:56" x14ac:dyDescent="0.2">
      <c r="A27" s="4">
        <f>Hosting!A27</f>
        <v>0</v>
      </c>
      <c r="B27" s="58">
        <v>1</v>
      </c>
      <c r="C27" s="58">
        <v>1</v>
      </c>
      <c r="D27" s="58">
        <v>200</v>
      </c>
      <c r="E27" s="58">
        <v>0</v>
      </c>
      <c r="F27" s="58">
        <v>0</v>
      </c>
      <c r="G27" s="58">
        <v>0</v>
      </c>
      <c r="H27" s="58">
        <v>0</v>
      </c>
      <c r="I27" s="58">
        <v>0</v>
      </c>
      <c r="J27" s="58">
        <v>0</v>
      </c>
      <c r="K27" s="58">
        <v>0</v>
      </c>
      <c r="L27" s="58">
        <v>0</v>
      </c>
      <c r="M27" s="58">
        <v>100</v>
      </c>
      <c r="N27" s="58">
        <v>50</v>
      </c>
      <c r="O27" s="58">
        <v>1</v>
      </c>
      <c r="P27" s="58">
        <v>100</v>
      </c>
      <c r="Q27" s="58" t="s">
        <v>19</v>
      </c>
      <c r="R27" s="58" t="s">
        <v>19</v>
      </c>
      <c r="S27" s="58" t="s">
        <v>19</v>
      </c>
      <c r="T27" s="58" t="s">
        <v>15</v>
      </c>
      <c r="U27" s="58" t="s">
        <v>15</v>
      </c>
      <c r="V27" s="58" t="s">
        <v>15</v>
      </c>
      <c r="W27" s="58" t="s">
        <v>19</v>
      </c>
      <c r="X27" s="58" t="s">
        <v>15</v>
      </c>
      <c r="Y27" s="58">
        <v>1</v>
      </c>
      <c r="Z27" s="58">
        <v>1</v>
      </c>
      <c r="AA27" s="58">
        <v>0</v>
      </c>
      <c r="AB27" s="58">
        <v>0</v>
      </c>
      <c r="AC27" s="58">
        <v>0</v>
      </c>
      <c r="AD27" s="58">
        <v>0</v>
      </c>
      <c r="AE27" s="58">
        <v>0</v>
      </c>
      <c r="AF27" s="58">
        <v>0</v>
      </c>
      <c r="AG27" s="58">
        <v>0</v>
      </c>
      <c r="AH27" s="58">
        <v>1</v>
      </c>
      <c r="AI27" s="58" t="s">
        <v>144</v>
      </c>
      <c r="AJ27" s="58" t="s">
        <v>144</v>
      </c>
      <c r="AK27" s="58" t="s">
        <v>144</v>
      </c>
      <c r="AL27" s="58" t="s">
        <v>144</v>
      </c>
      <c r="AM27" s="58" t="s">
        <v>144</v>
      </c>
    </row>
    <row r="28" spans="1:56" x14ac:dyDescent="0.2">
      <c r="A28" s="4">
        <f>Hosting!A28</f>
        <v>0</v>
      </c>
      <c r="B28" s="58">
        <v>1</v>
      </c>
      <c r="C28" s="58">
        <v>1</v>
      </c>
      <c r="D28" s="58">
        <v>200</v>
      </c>
      <c r="E28" s="58">
        <v>0</v>
      </c>
      <c r="F28" s="58">
        <v>0</v>
      </c>
      <c r="G28" s="58">
        <v>0</v>
      </c>
      <c r="H28" s="58">
        <v>0</v>
      </c>
      <c r="I28" s="58">
        <v>0</v>
      </c>
      <c r="J28" s="58">
        <v>0</v>
      </c>
      <c r="K28" s="58">
        <v>0</v>
      </c>
      <c r="L28" s="58">
        <v>0</v>
      </c>
      <c r="M28" s="58">
        <v>100</v>
      </c>
      <c r="N28" s="58">
        <v>50</v>
      </c>
      <c r="O28" s="58">
        <v>1</v>
      </c>
      <c r="P28" s="58">
        <v>100</v>
      </c>
      <c r="Q28" s="58" t="s">
        <v>19</v>
      </c>
      <c r="R28" s="58" t="s">
        <v>19</v>
      </c>
      <c r="S28" s="58" t="s">
        <v>19</v>
      </c>
      <c r="T28" s="58" t="s">
        <v>15</v>
      </c>
      <c r="U28" s="58" t="s">
        <v>15</v>
      </c>
      <c r="V28" s="58" t="s">
        <v>15</v>
      </c>
      <c r="W28" s="58" t="s">
        <v>19</v>
      </c>
      <c r="X28" s="58" t="s">
        <v>15</v>
      </c>
      <c r="Y28" s="58">
        <v>1</v>
      </c>
      <c r="Z28" s="58">
        <v>1</v>
      </c>
      <c r="AA28" s="58">
        <v>0</v>
      </c>
      <c r="AB28" s="58">
        <v>0</v>
      </c>
      <c r="AC28" s="58">
        <v>0</v>
      </c>
      <c r="AD28" s="58">
        <v>0</v>
      </c>
      <c r="AE28" s="58">
        <v>0</v>
      </c>
      <c r="AF28" s="58">
        <v>0</v>
      </c>
      <c r="AG28" s="58">
        <v>0</v>
      </c>
      <c r="AH28" s="58">
        <v>1</v>
      </c>
      <c r="AI28" s="58" t="s">
        <v>144</v>
      </c>
      <c r="AJ28" s="58" t="s">
        <v>144</v>
      </c>
      <c r="AK28" s="58" t="s">
        <v>144</v>
      </c>
      <c r="AL28" s="58" t="s">
        <v>144</v>
      </c>
      <c r="AM28" s="58" t="s">
        <v>144</v>
      </c>
    </row>
    <row r="29" spans="1:56" x14ac:dyDescent="0.2">
      <c r="A29" s="4">
        <f>Hosting!A29</f>
        <v>0</v>
      </c>
      <c r="B29" s="58">
        <v>1</v>
      </c>
      <c r="C29" s="58">
        <v>1</v>
      </c>
      <c r="D29" s="58">
        <v>200</v>
      </c>
      <c r="E29" s="58">
        <v>0</v>
      </c>
      <c r="F29" s="58">
        <v>0</v>
      </c>
      <c r="G29" s="58">
        <v>0</v>
      </c>
      <c r="H29" s="58">
        <v>0</v>
      </c>
      <c r="I29" s="58">
        <v>0</v>
      </c>
      <c r="J29" s="58">
        <v>0</v>
      </c>
      <c r="K29" s="58">
        <v>0</v>
      </c>
      <c r="L29" s="58">
        <v>0</v>
      </c>
      <c r="M29" s="58">
        <v>100</v>
      </c>
      <c r="N29" s="58">
        <v>50</v>
      </c>
      <c r="O29" s="58">
        <v>1</v>
      </c>
      <c r="P29" s="58">
        <v>100</v>
      </c>
      <c r="Q29" s="58" t="s">
        <v>19</v>
      </c>
      <c r="R29" s="58" t="s">
        <v>19</v>
      </c>
      <c r="S29" s="58" t="s">
        <v>19</v>
      </c>
      <c r="T29" s="58" t="s">
        <v>15</v>
      </c>
      <c r="U29" s="58" t="s">
        <v>15</v>
      </c>
      <c r="V29" s="58" t="s">
        <v>15</v>
      </c>
      <c r="W29" s="58" t="s">
        <v>19</v>
      </c>
      <c r="X29" s="58" t="s">
        <v>15</v>
      </c>
      <c r="Y29" s="58">
        <v>1</v>
      </c>
      <c r="Z29" s="58">
        <v>1</v>
      </c>
      <c r="AA29" s="58">
        <v>0</v>
      </c>
      <c r="AB29" s="58">
        <v>0</v>
      </c>
      <c r="AC29" s="58">
        <v>0</v>
      </c>
      <c r="AD29" s="58">
        <v>0</v>
      </c>
      <c r="AE29" s="58">
        <v>0</v>
      </c>
      <c r="AF29" s="58">
        <v>0</v>
      </c>
      <c r="AG29" s="58">
        <v>0</v>
      </c>
      <c r="AH29" s="58">
        <v>1</v>
      </c>
      <c r="AI29" s="58" t="s">
        <v>144</v>
      </c>
      <c r="AJ29" s="58" t="s">
        <v>144</v>
      </c>
      <c r="AK29" s="58" t="s">
        <v>144</v>
      </c>
      <c r="AL29" s="58" t="s">
        <v>144</v>
      </c>
      <c r="AM29" s="58" t="s">
        <v>144</v>
      </c>
    </row>
    <row r="30" spans="1:56" x14ac:dyDescent="0.2">
      <c r="A30" s="4">
        <f>Hosting!A30</f>
        <v>0</v>
      </c>
      <c r="B30" s="58">
        <v>1</v>
      </c>
      <c r="C30" s="58">
        <v>1</v>
      </c>
      <c r="D30" s="58">
        <v>200</v>
      </c>
      <c r="E30" s="58">
        <v>0</v>
      </c>
      <c r="F30" s="58">
        <v>0</v>
      </c>
      <c r="G30" s="58">
        <v>0</v>
      </c>
      <c r="H30" s="58">
        <v>0</v>
      </c>
      <c r="I30" s="58">
        <v>0</v>
      </c>
      <c r="J30" s="58">
        <v>0</v>
      </c>
      <c r="K30" s="58">
        <v>0</v>
      </c>
      <c r="L30" s="58">
        <v>0</v>
      </c>
      <c r="M30" s="58">
        <v>100</v>
      </c>
      <c r="N30" s="58">
        <v>50</v>
      </c>
      <c r="O30" s="58">
        <v>1</v>
      </c>
      <c r="P30" s="58">
        <v>100</v>
      </c>
      <c r="Q30" s="58" t="s">
        <v>19</v>
      </c>
      <c r="R30" s="58" t="s">
        <v>19</v>
      </c>
      <c r="S30" s="58" t="s">
        <v>19</v>
      </c>
      <c r="T30" s="58" t="s">
        <v>15</v>
      </c>
      <c r="U30" s="58" t="s">
        <v>15</v>
      </c>
      <c r="V30" s="58" t="s">
        <v>15</v>
      </c>
      <c r="W30" s="58" t="s">
        <v>19</v>
      </c>
      <c r="X30" s="58" t="s">
        <v>15</v>
      </c>
      <c r="Y30" s="58">
        <v>1</v>
      </c>
      <c r="Z30" s="58">
        <v>1</v>
      </c>
      <c r="AA30" s="58">
        <v>0</v>
      </c>
      <c r="AB30" s="58">
        <v>0</v>
      </c>
      <c r="AC30" s="58">
        <v>0</v>
      </c>
      <c r="AD30" s="58">
        <v>0</v>
      </c>
      <c r="AE30" s="58">
        <v>0</v>
      </c>
      <c r="AF30" s="58">
        <v>0</v>
      </c>
      <c r="AG30" s="58">
        <v>0</v>
      </c>
      <c r="AH30" s="58">
        <v>1</v>
      </c>
      <c r="AI30" s="58" t="s">
        <v>144</v>
      </c>
      <c r="AJ30" s="58" t="s">
        <v>144</v>
      </c>
      <c r="AK30" s="58" t="s">
        <v>144</v>
      </c>
      <c r="AL30" s="58" t="s">
        <v>144</v>
      </c>
      <c r="AM30" s="58" t="s">
        <v>144</v>
      </c>
    </row>
    <row r="31" spans="1:56" x14ac:dyDescent="0.2">
      <c r="A31" s="4">
        <f>Hosting!A31</f>
        <v>0</v>
      </c>
      <c r="B31" s="58">
        <v>1</v>
      </c>
      <c r="C31" s="58">
        <v>1</v>
      </c>
      <c r="D31" s="58">
        <v>200</v>
      </c>
      <c r="E31" s="58">
        <v>0</v>
      </c>
      <c r="F31" s="58">
        <v>0</v>
      </c>
      <c r="G31" s="58">
        <v>0</v>
      </c>
      <c r="H31" s="58">
        <v>0</v>
      </c>
      <c r="I31" s="58">
        <v>0</v>
      </c>
      <c r="J31" s="58">
        <v>0</v>
      </c>
      <c r="K31" s="58">
        <v>0</v>
      </c>
      <c r="L31" s="58">
        <v>0</v>
      </c>
      <c r="M31" s="58">
        <v>100</v>
      </c>
      <c r="N31" s="58">
        <v>50</v>
      </c>
      <c r="O31" s="58">
        <v>1</v>
      </c>
      <c r="P31" s="58">
        <v>100</v>
      </c>
      <c r="Q31" s="58" t="s">
        <v>19</v>
      </c>
      <c r="R31" s="58" t="s">
        <v>19</v>
      </c>
      <c r="S31" s="58" t="s">
        <v>19</v>
      </c>
      <c r="T31" s="58" t="s">
        <v>15</v>
      </c>
      <c r="U31" s="58" t="s">
        <v>15</v>
      </c>
      <c r="V31" s="58" t="s">
        <v>15</v>
      </c>
      <c r="W31" s="58" t="s">
        <v>19</v>
      </c>
      <c r="X31" s="58" t="s">
        <v>15</v>
      </c>
      <c r="Y31" s="58">
        <v>1</v>
      </c>
      <c r="Z31" s="58">
        <v>1</v>
      </c>
      <c r="AA31" s="58">
        <v>0</v>
      </c>
      <c r="AB31" s="58">
        <v>0</v>
      </c>
      <c r="AC31" s="58">
        <v>0</v>
      </c>
      <c r="AD31" s="58">
        <v>0</v>
      </c>
      <c r="AE31" s="58">
        <v>0</v>
      </c>
      <c r="AF31" s="58">
        <v>0</v>
      </c>
      <c r="AG31" s="58">
        <v>0</v>
      </c>
      <c r="AH31" s="58">
        <v>1</v>
      </c>
      <c r="AI31" s="58" t="s">
        <v>144</v>
      </c>
      <c r="AJ31" s="58" t="s">
        <v>144</v>
      </c>
      <c r="AK31" s="58" t="s">
        <v>144</v>
      </c>
      <c r="AL31" s="58" t="s">
        <v>144</v>
      </c>
      <c r="AM31" s="58" t="s">
        <v>144</v>
      </c>
    </row>
    <row r="32" spans="1:56" x14ac:dyDescent="0.2">
      <c r="A32" s="4">
        <f>Hosting!A32</f>
        <v>0</v>
      </c>
      <c r="B32" s="58">
        <v>1</v>
      </c>
      <c r="C32" s="58">
        <v>1</v>
      </c>
      <c r="D32" s="58">
        <v>200</v>
      </c>
      <c r="E32" s="58">
        <v>0</v>
      </c>
      <c r="F32" s="58">
        <v>0</v>
      </c>
      <c r="G32" s="58">
        <v>0</v>
      </c>
      <c r="H32" s="58">
        <v>0</v>
      </c>
      <c r="I32" s="58">
        <v>0</v>
      </c>
      <c r="J32" s="58">
        <v>0</v>
      </c>
      <c r="K32" s="58">
        <v>0</v>
      </c>
      <c r="L32" s="58">
        <v>0</v>
      </c>
      <c r="M32" s="58">
        <v>100</v>
      </c>
      <c r="N32" s="58">
        <v>50</v>
      </c>
      <c r="O32" s="58">
        <v>1</v>
      </c>
      <c r="P32" s="58">
        <v>100</v>
      </c>
      <c r="Q32" s="58" t="s">
        <v>19</v>
      </c>
      <c r="R32" s="58" t="s">
        <v>19</v>
      </c>
      <c r="S32" s="58" t="s">
        <v>19</v>
      </c>
      <c r="T32" s="58" t="s">
        <v>15</v>
      </c>
      <c r="U32" s="58" t="s">
        <v>15</v>
      </c>
      <c r="V32" s="58" t="s">
        <v>15</v>
      </c>
      <c r="W32" s="58" t="s">
        <v>19</v>
      </c>
      <c r="X32" s="58" t="s">
        <v>15</v>
      </c>
      <c r="Y32" s="58">
        <v>1</v>
      </c>
      <c r="Z32" s="58">
        <v>1</v>
      </c>
      <c r="AA32" s="58">
        <v>0</v>
      </c>
      <c r="AB32" s="58">
        <v>0</v>
      </c>
      <c r="AC32" s="58">
        <v>0</v>
      </c>
      <c r="AD32" s="58">
        <v>0</v>
      </c>
      <c r="AE32" s="58">
        <v>0</v>
      </c>
      <c r="AF32" s="58">
        <v>0</v>
      </c>
      <c r="AG32" s="58">
        <v>0</v>
      </c>
      <c r="AH32" s="58">
        <v>1</v>
      </c>
      <c r="AI32" s="58" t="s">
        <v>144</v>
      </c>
      <c r="AJ32" s="58" t="s">
        <v>144</v>
      </c>
      <c r="AK32" s="58" t="s">
        <v>144</v>
      </c>
      <c r="AL32" s="58" t="s">
        <v>144</v>
      </c>
      <c r="AM32" s="58" t="s">
        <v>144</v>
      </c>
    </row>
    <row r="33" spans="1:39" x14ac:dyDescent="0.2">
      <c r="A33" s="4">
        <f>Hosting!A33</f>
        <v>0</v>
      </c>
      <c r="B33" s="58">
        <v>1</v>
      </c>
      <c r="C33" s="58">
        <v>1</v>
      </c>
      <c r="D33" s="58">
        <v>200</v>
      </c>
      <c r="E33" s="58">
        <v>0</v>
      </c>
      <c r="F33" s="58">
        <v>0</v>
      </c>
      <c r="G33" s="58">
        <v>0</v>
      </c>
      <c r="H33" s="58">
        <v>0</v>
      </c>
      <c r="I33" s="58">
        <v>0</v>
      </c>
      <c r="J33" s="58">
        <v>0</v>
      </c>
      <c r="K33" s="58">
        <v>0</v>
      </c>
      <c r="L33" s="58">
        <v>0</v>
      </c>
      <c r="M33" s="58">
        <v>100</v>
      </c>
      <c r="N33" s="58">
        <v>50</v>
      </c>
      <c r="O33" s="58">
        <v>1</v>
      </c>
      <c r="P33" s="58">
        <v>100</v>
      </c>
      <c r="Q33" s="58" t="s">
        <v>19</v>
      </c>
      <c r="R33" s="58" t="s">
        <v>19</v>
      </c>
      <c r="S33" s="58" t="s">
        <v>19</v>
      </c>
      <c r="T33" s="58" t="s">
        <v>15</v>
      </c>
      <c r="U33" s="58" t="s">
        <v>15</v>
      </c>
      <c r="V33" s="58" t="s">
        <v>15</v>
      </c>
      <c r="W33" s="58" t="s">
        <v>19</v>
      </c>
      <c r="X33" s="58" t="s">
        <v>15</v>
      </c>
      <c r="Y33" s="58">
        <v>1</v>
      </c>
      <c r="Z33" s="58">
        <v>1</v>
      </c>
      <c r="AA33" s="58">
        <v>0</v>
      </c>
      <c r="AB33" s="58">
        <v>0</v>
      </c>
      <c r="AC33" s="58">
        <v>0</v>
      </c>
      <c r="AD33" s="58">
        <v>0</v>
      </c>
      <c r="AE33" s="58">
        <v>0</v>
      </c>
      <c r="AF33" s="58">
        <v>0</v>
      </c>
      <c r="AG33" s="58">
        <v>0</v>
      </c>
      <c r="AH33" s="58">
        <v>1</v>
      </c>
      <c r="AI33" s="58" t="s">
        <v>144</v>
      </c>
      <c r="AJ33" s="58" t="s">
        <v>144</v>
      </c>
      <c r="AK33" s="58" t="s">
        <v>144</v>
      </c>
      <c r="AL33" s="58" t="s">
        <v>144</v>
      </c>
      <c r="AM33" s="58" t="s">
        <v>144</v>
      </c>
    </row>
    <row r="34" spans="1:39" x14ac:dyDescent="0.2">
      <c r="A34" s="4">
        <f>Hosting!A34</f>
        <v>0</v>
      </c>
      <c r="B34" s="58">
        <v>1</v>
      </c>
      <c r="C34" s="58">
        <v>1</v>
      </c>
      <c r="D34" s="58">
        <v>200</v>
      </c>
      <c r="E34" s="58">
        <v>0</v>
      </c>
      <c r="F34" s="58">
        <v>0</v>
      </c>
      <c r="G34" s="58">
        <v>0</v>
      </c>
      <c r="H34" s="58">
        <v>0</v>
      </c>
      <c r="I34" s="58">
        <v>0</v>
      </c>
      <c r="J34" s="58">
        <v>0</v>
      </c>
      <c r="K34" s="58">
        <v>0</v>
      </c>
      <c r="L34" s="58">
        <v>0</v>
      </c>
      <c r="M34" s="58">
        <v>100</v>
      </c>
      <c r="N34" s="58">
        <v>50</v>
      </c>
      <c r="O34" s="58">
        <v>1</v>
      </c>
      <c r="P34" s="58">
        <v>100</v>
      </c>
      <c r="Q34" s="58" t="s">
        <v>19</v>
      </c>
      <c r="R34" s="58" t="s">
        <v>19</v>
      </c>
      <c r="S34" s="58" t="s">
        <v>19</v>
      </c>
      <c r="T34" s="58" t="s">
        <v>15</v>
      </c>
      <c r="U34" s="58" t="s">
        <v>15</v>
      </c>
      <c r="V34" s="58" t="s">
        <v>15</v>
      </c>
      <c r="W34" s="58" t="s">
        <v>19</v>
      </c>
      <c r="X34" s="58" t="s">
        <v>15</v>
      </c>
      <c r="Y34" s="58">
        <v>1</v>
      </c>
      <c r="Z34" s="58">
        <v>1</v>
      </c>
      <c r="AA34" s="58">
        <v>0</v>
      </c>
      <c r="AB34" s="58">
        <v>0</v>
      </c>
      <c r="AC34" s="58">
        <v>0</v>
      </c>
      <c r="AD34" s="58">
        <v>0</v>
      </c>
      <c r="AE34" s="58">
        <v>0</v>
      </c>
      <c r="AF34" s="58">
        <v>0</v>
      </c>
      <c r="AG34" s="58">
        <v>0</v>
      </c>
      <c r="AH34" s="58">
        <v>1</v>
      </c>
      <c r="AI34" s="58" t="s">
        <v>144</v>
      </c>
      <c r="AJ34" s="58" t="s">
        <v>144</v>
      </c>
      <c r="AK34" s="58" t="s">
        <v>144</v>
      </c>
      <c r="AL34" s="58" t="s">
        <v>144</v>
      </c>
      <c r="AM34" s="58" t="s">
        <v>144</v>
      </c>
    </row>
    <row r="35" spans="1:39" x14ac:dyDescent="0.2">
      <c r="A35" s="4">
        <f>Hosting!A35</f>
        <v>0</v>
      </c>
      <c r="B35" s="58">
        <v>1</v>
      </c>
      <c r="C35" s="58">
        <v>1</v>
      </c>
      <c r="D35" s="58">
        <v>200</v>
      </c>
      <c r="E35" s="58">
        <v>0</v>
      </c>
      <c r="F35" s="58">
        <v>0</v>
      </c>
      <c r="G35" s="58">
        <v>0</v>
      </c>
      <c r="H35" s="58">
        <v>0</v>
      </c>
      <c r="I35" s="58">
        <v>0</v>
      </c>
      <c r="J35" s="58">
        <v>0</v>
      </c>
      <c r="K35" s="58">
        <v>0</v>
      </c>
      <c r="L35" s="58">
        <v>0</v>
      </c>
      <c r="M35" s="58">
        <v>100</v>
      </c>
      <c r="N35" s="58">
        <v>50</v>
      </c>
      <c r="O35" s="58">
        <v>1</v>
      </c>
      <c r="P35" s="58">
        <v>100</v>
      </c>
      <c r="Q35" s="58" t="s">
        <v>19</v>
      </c>
      <c r="R35" s="58" t="s">
        <v>19</v>
      </c>
      <c r="S35" s="58" t="s">
        <v>19</v>
      </c>
      <c r="T35" s="58" t="s">
        <v>15</v>
      </c>
      <c r="U35" s="58" t="s">
        <v>15</v>
      </c>
      <c r="V35" s="58" t="s">
        <v>15</v>
      </c>
      <c r="W35" s="58" t="s">
        <v>19</v>
      </c>
      <c r="X35" s="58" t="s">
        <v>15</v>
      </c>
      <c r="Y35" s="58">
        <v>1</v>
      </c>
      <c r="Z35" s="58">
        <v>1</v>
      </c>
      <c r="AA35" s="58">
        <v>0</v>
      </c>
      <c r="AB35" s="58">
        <v>0</v>
      </c>
      <c r="AC35" s="58">
        <v>0</v>
      </c>
      <c r="AD35" s="58">
        <v>0</v>
      </c>
      <c r="AE35" s="58">
        <v>0</v>
      </c>
      <c r="AF35" s="58">
        <v>0</v>
      </c>
      <c r="AG35" s="58">
        <v>0</v>
      </c>
      <c r="AH35" s="58">
        <v>1</v>
      </c>
      <c r="AI35" s="58" t="s">
        <v>144</v>
      </c>
      <c r="AJ35" s="58" t="s">
        <v>144</v>
      </c>
      <c r="AK35" s="58" t="s">
        <v>144</v>
      </c>
      <c r="AL35" s="58" t="s">
        <v>144</v>
      </c>
      <c r="AM35" s="58" t="s">
        <v>144</v>
      </c>
    </row>
    <row r="36" spans="1:39" x14ac:dyDescent="0.2">
      <c r="A36" s="4">
        <f>Hosting!A36</f>
        <v>0</v>
      </c>
      <c r="B36" s="58">
        <v>1</v>
      </c>
      <c r="C36" s="58">
        <v>1</v>
      </c>
      <c r="D36" s="58">
        <v>200</v>
      </c>
      <c r="E36" s="58">
        <v>0</v>
      </c>
      <c r="F36" s="58">
        <v>0</v>
      </c>
      <c r="G36" s="58">
        <v>0</v>
      </c>
      <c r="H36" s="58">
        <v>0</v>
      </c>
      <c r="I36" s="58">
        <v>0</v>
      </c>
      <c r="J36" s="58">
        <v>0</v>
      </c>
      <c r="K36" s="58">
        <v>0</v>
      </c>
      <c r="L36" s="58">
        <v>0</v>
      </c>
      <c r="M36" s="58">
        <v>100</v>
      </c>
      <c r="N36" s="58">
        <v>50</v>
      </c>
      <c r="O36" s="58">
        <v>1</v>
      </c>
      <c r="P36" s="58">
        <v>100</v>
      </c>
      <c r="Q36" s="58" t="s">
        <v>19</v>
      </c>
      <c r="R36" s="58" t="s">
        <v>19</v>
      </c>
      <c r="S36" s="58" t="s">
        <v>19</v>
      </c>
      <c r="T36" s="58" t="s">
        <v>15</v>
      </c>
      <c r="U36" s="58" t="s">
        <v>15</v>
      </c>
      <c r="V36" s="58" t="s">
        <v>15</v>
      </c>
      <c r="W36" s="58" t="s">
        <v>19</v>
      </c>
      <c r="X36" s="58" t="s">
        <v>15</v>
      </c>
      <c r="Y36" s="58">
        <v>1</v>
      </c>
      <c r="Z36" s="58">
        <v>1</v>
      </c>
      <c r="AA36" s="58">
        <v>0</v>
      </c>
      <c r="AB36" s="58">
        <v>0</v>
      </c>
      <c r="AC36" s="58">
        <v>0</v>
      </c>
      <c r="AD36" s="58">
        <v>0</v>
      </c>
      <c r="AE36" s="58">
        <v>0</v>
      </c>
      <c r="AF36" s="58">
        <v>0</v>
      </c>
      <c r="AG36" s="58">
        <v>0</v>
      </c>
      <c r="AH36" s="58">
        <v>1</v>
      </c>
      <c r="AI36" s="58" t="s">
        <v>144</v>
      </c>
      <c r="AJ36" s="58" t="s">
        <v>144</v>
      </c>
      <c r="AK36" s="58" t="s">
        <v>144</v>
      </c>
      <c r="AL36" s="58" t="s">
        <v>144</v>
      </c>
      <c r="AM36" s="58" t="s">
        <v>144</v>
      </c>
    </row>
    <row r="37" spans="1:39" x14ac:dyDescent="0.2">
      <c r="A37" s="4">
        <f>Hosting!A37</f>
        <v>0</v>
      </c>
      <c r="B37" s="58">
        <v>1</v>
      </c>
      <c r="C37" s="58">
        <v>1</v>
      </c>
      <c r="D37" s="58">
        <v>200</v>
      </c>
      <c r="E37" s="58">
        <v>0</v>
      </c>
      <c r="F37" s="58">
        <v>0</v>
      </c>
      <c r="G37" s="58">
        <v>0</v>
      </c>
      <c r="H37" s="58">
        <v>0</v>
      </c>
      <c r="I37" s="58">
        <v>0</v>
      </c>
      <c r="J37" s="58">
        <v>0</v>
      </c>
      <c r="K37" s="58">
        <v>0</v>
      </c>
      <c r="L37" s="58">
        <v>0</v>
      </c>
      <c r="M37" s="58">
        <v>100</v>
      </c>
      <c r="N37" s="58">
        <v>50</v>
      </c>
      <c r="O37" s="58">
        <v>1</v>
      </c>
      <c r="P37" s="58">
        <v>100</v>
      </c>
      <c r="Q37" s="58" t="s">
        <v>19</v>
      </c>
      <c r="R37" s="58" t="s">
        <v>19</v>
      </c>
      <c r="S37" s="58" t="s">
        <v>19</v>
      </c>
      <c r="T37" s="58" t="s">
        <v>15</v>
      </c>
      <c r="U37" s="58" t="s">
        <v>15</v>
      </c>
      <c r="V37" s="58" t="s">
        <v>15</v>
      </c>
      <c r="W37" s="58" t="s">
        <v>19</v>
      </c>
      <c r="X37" s="58" t="s">
        <v>15</v>
      </c>
      <c r="Y37" s="58">
        <v>1</v>
      </c>
      <c r="Z37" s="58">
        <v>1</v>
      </c>
      <c r="AA37" s="58">
        <v>0</v>
      </c>
      <c r="AB37" s="58">
        <v>0</v>
      </c>
      <c r="AC37" s="58">
        <v>0</v>
      </c>
      <c r="AD37" s="58">
        <v>0</v>
      </c>
      <c r="AE37" s="58">
        <v>0</v>
      </c>
      <c r="AF37" s="58">
        <v>0</v>
      </c>
      <c r="AG37" s="58">
        <v>0</v>
      </c>
      <c r="AH37" s="58">
        <v>1</v>
      </c>
      <c r="AI37" s="58" t="s">
        <v>144</v>
      </c>
      <c r="AJ37" s="58" t="s">
        <v>144</v>
      </c>
      <c r="AK37" s="58" t="s">
        <v>144</v>
      </c>
      <c r="AL37" s="58" t="s">
        <v>144</v>
      </c>
      <c r="AM37" s="58" t="s">
        <v>144</v>
      </c>
    </row>
    <row r="38" spans="1:39" x14ac:dyDescent="0.2">
      <c r="A38" s="4">
        <f>Hosting!A38</f>
        <v>0</v>
      </c>
      <c r="B38" s="58">
        <v>1</v>
      </c>
      <c r="C38" s="58">
        <v>1</v>
      </c>
      <c r="D38" s="58">
        <v>200</v>
      </c>
      <c r="E38" s="58">
        <v>0</v>
      </c>
      <c r="F38" s="58">
        <v>0</v>
      </c>
      <c r="G38" s="58">
        <v>0</v>
      </c>
      <c r="H38" s="58">
        <v>0</v>
      </c>
      <c r="I38" s="58">
        <v>0</v>
      </c>
      <c r="J38" s="58">
        <v>0</v>
      </c>
      <c r="K38" s="58">
        <v>0</v>
      </c>
      <c r="L38" s="58">
        <v>0</v>
      </c>
      <c r="M38" s="58">
        <v>100</v>
      </c>
      <c r="N38" s="58">
        <v>50</v>
      </c>
      <c r="O38" s="58">
        <v>1</v>
      </c>
      <c r="P38" s="58">
        <v>100</v>
      </c>
      <c r="Q38" s="58" t="s">
        <v>19</v>
      </c>
      <c r="R38" s="58" t="s">
        <v>19</v>
      </c>
      <c r="S38" s="58" t="s">
        <v>19</v>
      </c>
      <c r="T38" s="58" t="s">
        <v>15</v>
      </c>
      <c r="U38" s="58" t="s">
        <v>15</v>
      </c>
      <c r="V38" s="58" t="s">
        <v>15</v>
      </c>
      <c r="W38" s="58" t="s">
        <v>19</v>
      </c>
      <c r="X38" s="58" t="s">
        <v>15</v>
      </c>
      <c r="Y38" s="58">
        <v>1</v>
      </c>
      <c r="Z38" s="58">
        <v>1</v>
      </c>
      <c r="AA38" s="58">
        <v>0</v>
      </c>
      <c r="AB38" s="58">
        <v>0</v>
      </c>
      <c r="AC38" s="58">
        <v>0</v>
      </c>
      <c r="AD38" s="58">
        <v>0</v>
      </c>
      <c r="AE38" s="58">
        <v>0</v>
      </c>
      <c r="AF38" s="58">
        <v>0</v>
      </c>
      <c r="AG38" s="58">
        <v>0</v>
      </c>
      <c r="AH38" s="58">
        <v>1</v>
      </c>
      <c r="AI38" s="58" t="s">
        <v>144</v>
      </c>
      <c r="AJ38" s="58" t="s">
        <v>144</v>
      </c>
      <c r="AK38" s="58" t="s">
        <v>144</v>
      </c>
      <c r="AL38" s="58" t="s">
        <v>144</v>
      </c>
      <c r="AM38" s="58" t="s">
        <v>144</v>
      </c>
    </row>
    <row r="39" spans="1:39" x14ac:dyDescent="0.2">
      <c r="A39" s="4">
        <f>Hosting!A39</f>
        <v>0</v>
      </c>
      <c r="B39" s="58">
        <v>1</v>
      </c>
      <c r="C39" s="58">
        <v>1</v>
      </c>
      <c r="D39" s="58">
        <v>200</v>
      </c>
      <c r="E39" s="58">
        <v>0</v>
      </c>
      <c r="F39" s="58">
        <v>0</v>
      </c>
      <c r="G39" s="58">
        <v>0</v>
      </c>
      <c r="H39" s="58">
        <v>0</v>
      </c>
      <c r="I39" s="58">
        <v>0</v>
      </c>
      <c r="J39" s="58">
        <v>0</v>
      </c>
      <c r="K39" s="58">
        <v>0</v>
      </c>
      <c r="L39" s="58">
        <v>0</v>
      </c>
      <c r="M39" s="58">
        <v>100</v>
      </c>
      <c r="N39" s="58">
        <v>50</v>
      </c>
      <c r="O39" s="58">
        <v>1</v>
      </c>
      <c r="P39" s="58">
        <v>100</v>
      </c>
      <c r="Q39" s="58" t="s">
        <v>19</v>
      </c>
      <c r="R39" s="58" t="s">
        <v>19</v>
      </c>
      <c r="S39" s="58" t="s">
        <v>19</v>
      </c>
      <c r="T39" s="58" t="s">
        <v>15</v>
      </c>
      <c r="U39" s="58" t="s">
        <v>15</v>
      </c>
      <c r="V39" s="58" t="s">
        <v>15</v>
      </c>
      <c r="W39" s="58" t="s">
        <v>19</v>
      </c>
      <c r="X39" s="58" t="s">
        <v>15</v>
      </c>
      <c r="Y39" s="58">
        <v>1</v>
      </c>
      <c r="Z39" s="58">
        <v>1</v>
      </c>
      <c r="AA39" s="58">
        <v>0</v>
      </c>
      <c r="AB39" s="58">
        <v>0</v>
      </c>
      <c r="AC39" s="58">
        <v>0</v>
      </c>
      <c r="AD39" s="58">
        <v>0</v>
      </c>
      <c r="AE39" s="58">
        <v>0</v>
      </c>
      <c r="AF39" s="58">
        <v>0</v>
      </c>
      <c r="AG39" s="58">
        <v>0</v>
      </c>
      <c r="AH39" s="58">
        <v>1</v>
      </c>
      <c r="AI39" s="58" t="s">
        <v>144</v>
      </c>
      <c r="AJ39" s="58" t="s">
        <v>144</v>
      </c>
      <c r="AK39" s="58" t="s">
        <v>144</v>
      </c>
      <c r="AL39" s="58" t="s">
        <v>144</v>
      </c>
      <c r="AM39" s="58" t="s">
        <v>144</v>
      </c>
    </row>
    <row r="40" spans="1:39" x14ac:dyDescent="0.2">
      <c r="A40" s="4">
        <f>Hosting!A40</f>
        <v>0</v>
      </c>
      <c r="B40" s="58">
        <v>1</v>
      </c>
      <c r="C40" s="58">
        <v>1</v>
      </c>
      <c r="D40" s="58">
        <v>200</v>
      </c>
      <c r="E40" s="58">
        <v>0</v>
      </c>
      <c r="F40" s="58">
        <v>0</v>
      </c>
      <c r="G40" s="58">
        <v>0</v>
      </c>
      <c r="H40" s="58">
        <v>0</v>
      </c>
      <c r="I40" s="58">
        <v>0</v>
      </c>
      <c r="J40" s="58">
        <v>0</v>
      </c>
      <c r="K40" s="58">
        <v>0</v>
      </c>
      <c r="L40" s="58">
        <v>0</v>
      </c>
      <c r="M40" s="58">
        <v>100</v>
      </c>
      <c r="N40" s="58">
        <v>50</v>
      </c>
      <c r="O40" s="58">
        <v>1</v>
      </c>
      <c r="P40" s="58">
        <v>100</v>
      </c>
      <c r="Q40" s="58" t="s">
        <v>19</v>
      </c>
      <c r="R40" s="58" t="s">
        <v>19</v>
      </c>
      <c r="S40" s="58" t="s">
        <v>19</v>
      </c>
      <c r="T40" s="58" t="s">
        <v>15</v>
      </c>
      <c r="U40" s="58" t="s">
        <v>15</v>
      </c>
      <c r="V40" s="58" t="s">
        <v>15</v>
      </c>
      <c r="W40" s="58" t="s">
        <v>19</v>
      </c>
      <c r="X40" s="58" t="s">
        <v>15</v>
      </c>
      <c r="Y40" s="58">
        <v>1</v>
      </c>
      <c r="Z40" s="58">
        <v>1</v>
      </c>
      <c r="AA40" s="58">
        <v>0</v>
      </c>
      <c r="AB40" s="58">
        <v>0</v>
      </c>
      <c r="AC40" s="58">
        <v>0</v>
      </c>
      <c r="AD40" s="58">
        <v>0</v>
      </c>
      <c r="AE40" s="58">
        <v>0</v>
      </c>
      <c r="AF40" s="58">
        <v>0</v>
      </c>
      <c r="AG40" s="58">
        <v>0</v>
      </c>
      <c r="AH40" s="58">
        <v>1</v>
      </c>
      <c r="AI40" s="58" t="s">
        <v>144</v>
      </c>
      <c r="AJ40" s="58" t="s">
        <v>144</v>
      </c>
      <c r="AK40" s="58" t="s">
        <v>144</v>
      </c>
      <c r="AL40" s="58" t="s">
        <v>144</v>
      </c>
      <c r="AM40" s="58" t="s">
        <v>144</v>
      </c>
    </row>
    <row r="41" spans="1:39" x14ac:dyDescent="0.2">
      <c r="A41" s="4">
        <f>Hosting!A41</f>
        <v>0</v>
      </c>
      <c r="B41" s="58">
        <v>1</v>
      </c>
      <c r="C41" s="58">
        <v>1</v>
      </c>
      <c r="D41" s="58">
        <v>200</v>
      </c>
      <c r="E41" s="58">
        <v>0</v>
      </c>
      <c r="F41" s="58">
        <v>0</v>
      </c>
      <c r="G41" s="58">
        <v>0</v>
      </c>
      <c r="H41" s="58">
        <v>0</v>
      </c>
      <c r="I41" s="58">
        <v>0</v>
      </c>
      <c r="J41" s="58">
        <v>0</v>
      </c>
      <c r="K41" s="58">
        <v>0</v>
      </c>
      <c r="L41" s="58">
        <v>0</v>
      </c>
      <c r="M41" s="58">
        <v>100</v>
      </c>
      <c r="N41" s="58">
        <v>50</v>
      </c>
      <c r="O41" s="58">
        <v>1</v>
      </c>
      <c r="P41" s="58">
        <v>100</v>
      </c>
      <c r="Q41" s="58" t="s">
        <v>19</v>
      </c>
      <c r="R41" s="58" t="s">
        <v>19</v>
      </c>
      <c r="S41" s="58" t="s">
        <v>19</v>
      </c>
      <c r="T41" s="58" t="s">
        <v>15</v>
      </c>
      <c r="U41" s="58" t="s">
        <v>15</v>
      </c>
      <c r="V41" s="58" t="s">
        <v>15</v>
      </c>
      <c r="W41" s="58" t="s">
        <v>19</v>
      </c>
      <c r="X41" s="58" t="s">
        <v>15</v>
      </c>
      <c r="Y41" s="58">
        <v>1</v>
      </c>
      <c r="Z41" s="58">
        <v>1</v>
      </c>
      <c r="AA41" s="58">
        <v>0</v>
      </c>
      <c r="AB41" s="58">
        <v>0</v>
      </c>
      <c r="AC41" s="58">
        <v>0</v>
      </c>
      <c r="AD41" s="58">
        <v>0</v>
      </c>
      <c r="AE41" s="58">
        <v>0</v>
      </c>
      <c r="AF41" s="58">
        <v>0</v>
      </c>
      <c r="AG41" s="58">
        <v>0</v>
      </c>
      <c r="AH41" s="58">
        <v>1</v>
      </c>
      <c r="AI41" s="58" t="s">
        <v>144</v>
      </c>
      <c r="AJ41" s="58" t="s">
        <v>144</v>
      </c>
      <c r="AK41" s="58" t="s">
        <v>144</v>
      </c>
      <c r="AL41" s="58" t="s">
        <v>144</v>
      </c>
      <c r="AM41" s="58" t="s">
        <v>144</v>
      </c>
    </row>
    <row r="42" spans="1:39" x14ac:dyDescent="0.2">
      <c r="A42" s="4">
        <f>Hosting!A42</f>
        <v>0</v>
      </c>
      <c r="B42" s="58">
        <v>1</v>
      </c>
      <c r="C42" s="58">
        <v>1</v>
      </c>
      <c r="D42" s="58">
        <v>200</v>
      </c>
      <c r="E42" s="58">
        <v>0</v>
      </c>
      <c r="F42" s="58">
        <v>0</v>
      </c>
      <c r="G42" s="58">
        <v>0</v>
      </c>
      <c r="H42" s="58">
        <v>0</v>
      </c>
      <c r="I42" s="58">
        <v>0</v>
      </c>
      <c r="J42" s="58">
        <v>0</v>
      </c>
      <c r="K42" s="58">
        <v>0</v>
      </c>
      <c r="L42" s="58">
        <v>0</v>
      </c>
      <c r="M42" s="58">
        <v>100</v>
      </c>
      <c r="N42" s="58">
        <v>50</v>
      </c>
      <c r="O42" s="58">
        <v>1</v>
      </c>
      <c r="P42" s="58">
        <v>100</v>
      </c>
      <c r="Q42" s="58" t="s">
        <v>19</v>
      </c>
      <c r="R42" s="58" t="s">
        <v>19</v>
      </c>
      <c r="S42" s="58" t="s">
        <v>19</v>
      </c>
      <c r="T42" s="58" t="s">
        <v>15</v>
      </c>
      <c r="U42" s="58" t="s">
        <v>15</v>
      </c>
      <c r="V42" s="58" t="s">
        <v>15</v>
      </c>
      <c r="W42" s="58" t="s">
        <v>19</v>
      </c>
      <c r="X42" s="58" t="s">
        <v>15</v>
      </c>
      <c r="Y42" s="58">
        <v>1</v>
      </c>
      <c r="Z42" s="58">
        <v>1</v>
      </c>
      <c r="AA42" s="58">
        <v>0</v>
      </c>
      <c r="AB42" s="58">
        <v>0</v>
      </c>
      <c r="AC42" s="58">
        <v>0</v>
      </c>
      <c r="AD42" s="58">
        <v>0</v>
      </c>
      <c r="AE42" s="58">
        <v>0</v>
      </c>
      <c r="AF42" s="58">
        <v>0</v>
      </c>
      <c r="AG42" s="58">
        <v>0</v>
      </c>
      <c r="AH42" s="58">
        <v>1</v>
      </c>
      <c r="AI42" s="58" t="s">
        <v>144</v>
      </c>
      <c r="AJ42" s="58" t="s">
        <v>144</v>
      </c>
      <c r="AK42" s="58" t="s">
        <v>144</v>
      </c>
      <c r="AL42" s="58" t="s">
        <v>144</v>
      </c>
      <c r="AM42" s="58" t="s">
        <v>144</v>
      </c>
    </row>
    <row r="43" spans="1:39" x14ac:dyDescent="0.2">
      <c r="A43" s="4">
        <f>Hosting!A43</f>
        <v>0</v>
      </c>
      <c r="B43" s="58">
        <v>1</v>
      </c>
      <c r="C43" s="58">
        <v>1</v>
      </c>
      <c r="D43" s="58">
        <v>200</v>
      </c>
      <c r="E43" s="58">
        <v>0</v>
      </c>
      <c r="F43" s="58">
        <v>0</v>
      </c>
      <c r="G43" s="58">
        <v>0</v>
      </c>
      <c r="H43" s="58">
        <v>0</v>
      </c>
      <c r="I43" s="58">
        <v>0</v>
      </c>
      <c r="J43" s="58">
        <v>0</v>
      </c>
      <c r="K43" s="58">
        <v>0</v>
      </c>
      <c r="L43" s="58">
        <v>0</v>
      </c>
      <c r="M43" s="58">
        <v>100</v>
      </c>
      <c r="N43" s="58">
        <v>50</v>
      </c>
      <c r="O43" s="58">
        <v>1</v>
      </c>
      <c r="P43" s="58">
        <v>100</v>
      </c>
      <c r="Q43" s="58" t="s">
        <v>19</v>
      </c>
      <c r="R43" s="58" t="s">
        <v>19</v>
      </c>
      <c r="S43" s="58" t="s">
        <v>19</v>
      </c>
      <c r="T43" s="58" t="s">
        <v>15</v>
      </c>
      <c r="U43" s="58" t="s">
        <v>15</v>
      </c>
      <c r="V43" s="58" t="s">
        <v>15</v>
      </c>
      <c r="W43" s="58" t="s">
        <v>19</v>
      </c>
      <c r="X43" s="58" t="s">
        <v>15</v>
      </c>
      <c r="Y43" s="58">
        <v>1</v>
      </c>
      <c r="Z43" s="58">
        <v>1</v>
      </c>
      <c r="AA43" s="58">
        <v>0</v>
      </c>
      <c r="AB43" s="58">
        <v>0</v>
      </c>
      <c r="AC43" s="58">
        <v>0</v>
      </c>
      <c r="AD43" s="58">
        <v>0</v>
      </c>
      <c r="AE43" s="58">
        <v>0</v>
      </c>
      <c r="AF43" s="58">
        <v>0</v>
      </c>
      <c r="AG43" s="58">
        <v>0</v>
      </c>
      <c r="AH43" s="58">
        <v>1</v>
      </c>
      <c r="AI43" s="58" t="s">
        <v>144</v>
      </c>
      <c r="AJ43" s="58" t="s">
        <v>144</v>
      </c>
      <c r="AK43" s="58" t="s">
        <v>144</v>
      </c>
      <c r="AL43" s="58" t="s">
        <v>144</v>
      </c>
      <c r="AM43" s="58" t="s">
        <v>144</v>
      </c>
    </row>
    <row r="44" spans="1:39" x14ac:dyDescent="0.2">
      <c r="A44" s="4">
        <f>Hosting!A44</f>
        <v>0</v>
      </c>
      <c r="B44" s="58">
        <v>1</v>
      </c>
      <c r="C44" s="58">
        <v>1</v>
      </c>
      <c r="D44" s="58">
        <v>200</v>
      </c>
      <c r="E44" s="58">
        <v>0</v>
      </c>
      <c r="F44" s="58">
        <v>0</v>
      </c>
      <c r="G44" s="58">
        <v>0</v>
      </c>
      <c r="H44" s="58">
        <v>0</v>
      </c>
      <c r="I44" s="58">
        <v>0</v>
      </c>
      <c r="J44" s="58">
        <v>0</v>
      </c>
      <c r="K44" s="58">
        <v>0</v>
      </c>
      <c r="L44" s="58">
        <v>0</v>
      </c>
      <c r="M44" s="58">
        <v>100</v>
      </c>
      <c r="N44" s="58">
        <v>50</v>
      </c>
      <c r="O44" s="58">
        <v>1</v>
      </c>
      <c r="P44" s="58">
        <v>100</v>
      </c>
      <c r="Q44" s="58" t="s">
        <v>19</v>
      </c>
      <c r="R44" s="58" t="s">
        <v>19</v>
      </c>
      <c r="S44" s="58" t="s">
        <v>19</v>
      </c>
      <c r="T44" s="58" t="s">
        <v>15</v>
      </c>
      <c r="U44" s="58" t="s">
        <v>15</v>
      </c>
      <c r="V44" s="58" t="s">
        <v>15</v>
      </c>
      <c r="W44" s="58" t="s">
        <v>19</v>
      </c>
      <c r="X44" s="58" t="s">
        <v>15</v>
      </c>
      <c r="Y44" s="58">
        <v>1</v>
      </c>
      <c r="Z44" s="58">
        <v>1</v>
      </c>
      <c r="AA44" s="58">
        <v>0</v>
      </c>
      <c r="AB44" s="58">
        <v>0</v>
      </c>
      <c r="AC44" s="58">
        <v>0</v>
      </c>
      <c r="AD44" s="58">
        <v>0</v>
      </c>
      <c r="AE44" s="58">
        <v>0</v>
      </c>
      <c r="AF44" s="58">
        <v>0</v>
      </c>
      <c r="AG44" s="58">
        <v>0</v>
      </c>
      <c r="AH44" s="58">
        <v>1</v>
      </c>
      <c r="AI44" s="58" t="s">
        <v>144</v>
      </c>
      <c r="AJ44" s="58" t="s">
        <v>144</v>
      </c>
      <c r="AK44" s="58" t="s">
        <v>144</v>
      </c>
      <c r="AL44" s="58" t="s">
        <v>144</v>
      </c>
      <c r="AM44" s="58" t="s">
        <v>144</v>
      </c>
    </row>
    <row r="45" spans="1:39" x14ac:dyDescent="0.2">
      <c r="A45" s="4">
        <f>Hosting!A45</f>
        <v>0</v>
      </c>
      <c r="B45" s="58">
        <v>1</v>
      </c>
      <c r="C45" s="58">
        <v>1</v>
      </c>
      <c r="D45" s="58">
        <v>200</v>
      </c>
      <c r="E45" s="58">
        <v>0</v>
      </c>
      <c r="F45" s="58">
        <v>0</v>
      </c>
      <c r="G45" s="58">
        <v>0</v>
      </c>
      <c r="H45" s="58">
        <v>0</v>
      </c>
      <c r="I45" s="58">
        <v>0</v>
      </c>
      <c r="J45" s="58">
        <v>0</v>
      </c>
      <c r="K45" s="58">
        <v>0</v>
      </c>
      <c r="L45" s="58">
        <v>0</v>
      </c>
      <c r="M45" s="58">
        <v>100</v>
      </c>
      <c r="N45" s="58">
        <v>50</v>
      </c>
      <c r="O45" s="58">
        <v>1</v>
      </c>
      <c r="P45" s="58">
        <v>100</v>
      </c>
      <c r="Q45" s="58" t="s">
        <v>19</v>
      </c>
      <c r="R45" s="58" t="s">
        <v>19</v>
      </c>
      <c r="S45" s="58" t="s">
        <v>19</v>
      </c>
      <c r="T45" s="58" t="s">
        <v>15</v>
      </c>
      <c r="U45" s="58" t="s">
        <v>15</v>
      </c>
      <c r="V45" s="58" t="s">
        <v>15</v>
      </c>
      <c r="W45" s="58" t="s">
        <v>19</v>
      </c>
      <c r="X45" s="58" t="s">
        <v>15</v>
      </c>
      <c r="Y45" s="58">
        <v>1</v>
      </c>
      <c r="Z45" s="58">
        <v>1</v>
      </c>
      <c r="AA45" s="58">
        <v>0</v>
      </c>
      <c r="AB45" s="58">
        <v>0</v>
      </c>
      <c r="AC45" s="58">
        <v>0</v>
      </c>
      <c r="AD45" s="58">
        <v>0</v>
      </c>
      <c r="AE45" s="58">
        <v>0</v>
      </c>
      <c r="AF45" s="58">
        <v>0</v>
      </c>
      <c r="AG45" s="58">
        <v>0</v>
      </c>
      <c r="AH45" s="58">
        <v>1</v>
      </c>
      <c r="AI45" s="58" t="s">
        <v>144</v>
      </c>
      <c r="AJ45" s="58" t="s">
        <v>144</v>
      </c>
      <c r="AK45" s="58" t="s">
        <v>144</v>
      </c>
      <c r="AL45" s="58" t="s">
        <v>144</v>
      </c>
      <c r="AM45" s="58" t="s">
        <v>144</v>
      </c>
    </row>
    <row r="46" spans="1:39" x14ac:dyDescent="0.2">
      <c r="A46" s="4">
        <f>Hosting!A46</f>
        <v>0</v>
      </c>
      <c r="B46" s="58">
        <v>1</v>
      </c>
      <c r="C46" s="58">
        <v>1</v>
      </c>
      <c r="D46" s="58">
        <v>200</v>
      </c>
      <c r="E46" s="58">
        <v>0</v>
      </c>
      <c r="F46" s="58">
        <v>0</v>
      </c>
      <c r="G46" s="58">
        <v>0</v>
      </c>
      <c r="H46" s="58">
        <v>0</v>
      </c>
      <c r="I46" s="58">
        <v>0</v>
      </c>
      <c r="J46" s="58">
        <v>0</v>
      </c>
      <c r="K46" s="58">
        <v>0</v>
      </c>
      <c r="L46" s="58">
        <v>0</v>
      </c>
      <c r="M46" s="58">
        <v>100</v>
      </c>
      <c r="N46" s="58">
        <v>50</v>
      </c>
      <c r="O46" s="58">
        <v>1</v>
      </c>
      <c r="P46" s="58">
        <v>100</v>
      </c>
      <c r="Q46" s="58" t="s">
        <v>19</v>
      </c>
      <c r="R46" s="58" t="s">
        <v>19</v>
      </c>
      <c r="S46" s="58" t="s">
        <v>19</v>
      </c>
      <c r="T46" s="58" t="s">
        <v>15</v>
      </c>
      <c r="U46" s="58" t="s">
        <v>15</v>
      </c>
      <c r="V46" s="58" t="s">
        <v>15</v>
      </c>
      <c r="W46" s="58" t="s">
        <v>19</v>
      </c>
      <c r="X46" s="58" t="s">
        <v>15</v>
      </c>
      <c r="Y46" s="58">
        <v>1</v>
      </c>
      <c r="Z46" s="58">
        <v>1</v>
      </c>
      <c r="AA46" s="58">
        <v>0</v>
      </c>
      <c r="AB46" s="58">
        <v>0</v>
      </c>
      <c r="AC46" s="58">
        <v>0</v>
      </c>
      <c r="AD46" s="58">
        <v>0</v>
      </c>
      <c r="AE46" s="58">
        <v>0</v>
      </c>
      <c r="AF46" s="58">
        <v>0</v>
      </c>
      <c r="AG46" s="58">
        <v>0</v>
      </c>
      <c r="AH46" s="58">
        <v>1</v>
      </c>
      <c r="AI46" s="58" t="s">
        <v>144</v>
      </c>
      <c r="AJ46" s="58" t="s">
        <v>144</v>
      </c>
      <c r="AK46" s="58" t="s">
        <v>144</v>
      </c>
      <c r="AL46" s="58" t="s">
        <v>144</v>
      </c>
      <c r="AM46" s="58" t="s">
        <v>144</v>
      </c>
    </row>
    <row r="47" spans="1:39" x14ac:dyDescent="0.2">
      <c r="A47" s="4">
        <f>Hosting!A47</f>
        <v>0</v>
      </c>
      <c r="B47" s="58">
        <v>1</v>
      </c>
      <c r="C47" s="58">
        <v>1</v>
      </c>
      <c r="D47" s="58">
        <v>200</v>
      </c>
      <c r="E47" s="58">
        <v>0</v>
      </c>
      <c r="F47" s="58">
        <v>0</v>
      </c>
      <c r="G47" s="58">
        <v>0</v>
      </c>
      <c r="H47" s="58">
        <v>0</v>
      </c>
      <c r="I47" s="58">
        <v>0</v>
      </c>
      <c r="J47" s="58">
        <v>0</v>
      </c>
      <c r="K47" s="58">
        <v>0</v>
      </c>
      <c r="L47" s="58">
        <v>0</v>
      </c>
      <c r="M47" s="58">
        <v>100</v>
      </c>
      <c r="N47" s="58">
        <v>50</v>
      </c>
      <c r="O47" s="58">
        <v>1</v>
      </c>
      <c r="P47" s="58">
        <v>100</v>
      </c>
      <c r="Q47" s="58" t="s">
        <v>19</v>
      </c>
      <c r="R47" s="58" t="s">
        <v>19</v>
      </c>
      <c r="S47" s="58" t="s">
        <v>19</v>
      </c>
      <c r="T47" s="58" t="s">
        <v>15</v>
      </c>
      <c r="U47" s="58" t="s">
        <v>15</v>
      </c>
      <c r="V47" s="58" t="s">
        <v>15</v>
      </c>
      <c r="W47" s="58" t="s">
        <v>19</v>
      </c>
      <c r="X47" s="58" t="s">
        <v>15</v>
      </c>
      <c r="Y47" s="58">
        <v>1</v>
      </c>
      <c r="Z47" s="58">
        <v>1</v>
      </c>
      <c r="AA47" s="58">
        <v>0</v>
      </c>
      <c r="AB47" s="58">
        <v>0</v>
      </c>
      <c r="AC47" s="58">
        <v>0</v>
      </c>
      <c r="AD47" s="58">
        <v>0</v>
      </c>
      <c r="AE47" s="58">
        <v>0</v>
      </c>
      <c r="AF47" s="58">
        <v>0</v>
      </c>
      <c r="AG47" s="58">
        <v>0</v>
      </c>
      <c r="AH47" s="58">
        <v>1</v>
      </c>
      <c r="AI47" s="58" t="s">
        <v>144</v>
      </c>
      <c r="AJ47" s="58" t="s">
        <v>144</v>
      </c>
      <c r="AK47" s="58" t="s">
        <v>144</v>
      </c>
      <c r="AL47" s="58" t="s">
        <v>144</v>
      </c>
      <c r="AM47" s="58" t="s">
        <v>144</v>
      </c>
    </row>
    <row r="48" spans="1:39" x14ac:dyDescent="0.2">
      <c r="A48" s="4">
        <f>Hosting!A48</f>
        <v>0</v>
      </c>
      <c r="B48" s="58">
        <v>1</v>
      </c>
      <c r="C48" s="58">
        <v>1</v>
      </c>
      <c r="D48" s="58">
        <v>200</v>
      </c>
      <c r="E48" s="58">
        <v>0</v>
      </c>
      <c r="F48" s="58">
        <v>0</v>
      </c>
      <c r="G48" s="58">
        <v>0</v>
      </c>
      <c r="H48" s="58">
        <v>0</v>
      </c>
      <c r="I48" s="58">
        <v>0</v>
      </c>
      <c r="J48" s="58">
        <v>0</v>
      </c>
      <c r="K48" s="58">
        <v>0</v>
      </c>
      <c r="L48" s="58">
        <v>0</v>
      </c>
      <c r="M48" s="58">
        <v>100</v>
      </c>
      <c r="N48" s="58">
        <v>50</v>
      </c>
      <c r="O48" s="58">
        <v>1</v>
      </c>
      <c r="P48" s="58">
        <v>100</v>
      </c>
      <c r="Q48" s="58" t="s">
        <v>19</v>
      </c>
      <c r="R48" s="58" t="s">
        <v>19</v>
      </c>
      <c r="S48" s="58" t="s">
        <v>19</v>
      </c>
      <c r="T48" s="58" t="s">
        <v>15</v>
      </c>
      <c r="U48" s="58" t="s">
        <v>15</v>
      </c>
      <c r="V48" s="58" t="s">
        <v>15</v>
      </c>
      <c r="W48" s="58" t="s">
        <v>19</v>
      </c>
      <c r="X48" s="58" t="s">
        <v>15</v>
      </c>
      <c r="Y48" s="58">
        <v>1</v>
      </c>
      <c r="Z48" s="58">
        <v>1</v>
      </c>
      <c r="AA48" s="58">
        <v>0</v>
      </c>
      <c r="AB48" s="58">
        <v>0</v>
      </c>
      <c r="AC48" s="58">
        <v>0</v>
      </c>
      <c r="AD48" s="58">
        <v>0</v>
      </c>
      <c r="AE48" s="58">
        <v>0</v>
      </c>
      <c r="AF48" s="58">
        <v>0</v>
      </c>
      <c r="AG48" s="58">
        <v>0</v>
      </c>
      <c r="AH48" s="58">
        <v>1</v>
      </c>
      <c r="AI48" s="58" t="s">
        <v>144</v>
      </c>
      <c r="AJ48" s="58" t="s">
        <v>144</v>
      </c>
      <c r="AK48" s="58" t="s">
        <v>144</v>
      </c>
      <c r="AL48" s="58" t="s">
        <v>144</v>
      </c>
      <c r="AM48" s="58" t="s">
        <v>144</v>
      </c>
    </row>
    <row r="49" spans="1:39" x14ac:dyDescent="0.2">
      <c r="A49" s="4">
        <f>Hosting!A49</f>
        <v>0</v>
      </c>
      <c r="B49" s="58">
        <v>1</v>
      </c>
      <c r="C49" s="58">
        <v>1</v>
      </c>
      <c r="D49" s="58">
        <v>200</v>
      </c>
      <c r="E49" s="58">
        <v>0</v>
      </c>
      <c r="F49" s="58">
        <v>0</v>
      </c>
      <c r="G49" s="58">
        <v>0</v>
      </c>
      <c r="H49" s="58">
        <v>0</v>
      </c>
      <c r="I49" s="58">
        <v>0</v>
      </c>
      <c r="J49" s="58">
        <v>0</v>
      </c>
      <c r="K49" s="58">
        <v>0</v>
      </c>
      <c r="L49" s="58">
        <v>0</v>
      </c>
      <c r="M49" s="58">
        <v>100</v>
      </c>
      <c r="N49" s="58">
        <v>50</v>
      </c>
      <c r="O49" s="58">
        <v>1</v>
      </c>
      <c r="P49" s="58">
        <v>100</v>
      </c>
      <c r="Q49" s="58" t="s">
        <v>19</v>
      </c>
      <c r="R49" s="58" t="s">
        <v>19</v>
      </c>
      <c r="S49" s="58" t="s">
        <v>19</v>
      </c>
      <c r="T49" s="58" t="s">
        <v>15</v>
      </c>
      <c r="U49" s="58" t="s">
        <v>15</v>
      </c>
      <c r="V49" s="58" t="s">
        <v>15</v>
      </c>
      <c r="W49" s="58" t="s">
        <v>19</v>
      </c>
      <c r="X49" s="58" t="s">
        <v>15</v>
      </c>
      <c r="Y49" s="58">
        <v>1</v>
      </c>
      <c r="Z49" s="58">
        <v>1</v>
      </c>
      <c r="AA49" s="58">
        <v>0</v>
      </c>
      <c r="AB49" s="58">
        <v>0</v>
      </c>
      <c r="AC49" s="58">
        <v>0</v>
      </c>
      <c r="AD49" s="58">
        <v>0</v>
      </c>
      <c r="AE49" s="58">
        <v>0</v>
      </c>
      <c r="AF49" s="58">
        <v>0</v>
      </c>
      <c r="AG49" s="58">
        <v>0</v>
      </c>
      <c r="AH49" s="58">
        <v>1</v>
      </c>
      <c r="AI49" s="58" t="s">
        <v>144</v>
      </c>
      <c r="AJ49" s="58" t="s">
        <v>144</v>
      </c>
      <c r="AK49" s="58" t="s">
        <v>144</v>
      </c>
      <c r="AL49" s="58" t="s">
        <v>144</v>
      </c>
      <c r="AM49" s="58" t="s">
        <v>144</v>
      </c>
    </row>
    <row r="50" spans="1:39" x14ac:dyDescent="0.2">
      <c r="A50" s="4">
        <f>Hosting!A50</f>
        <v>0</v>
      </c>
      <c r="B50" s="58">
        <v>1</v>
      </c>
      <c r="C50" s="58">
        <v>1</v>
      </c>
      <c r="D50" s="58">
        <v>200</v>
      </c>
      <c r="E50" s="58">
        <v>0</v>
      </c>
      <c r="F50" s="58">
        <v>0</v>
      </c>
      <c r="G50" s="58">
        <v>0</v>
      </c>
      <c r="H50" s="58">
        <v>0</v>
      </c>
      <c r="I50" s="58">
        <v>0</v>
      </c>
      <c r="J50" s="58">
        <v>0</v>
      </c>
      <c r="K50" s="58">
        <v>0</v>
      </c>
      <c r="L50" s="58">
        <v>0</v>
      </c>
      <c r="M50" s="58">
        <v>100</v>
      </c>
      <c r="N50" s="58">
        <v>50</v>
      </c>
      <c r="O50" s="58">
        <v>1</v>
      </c>
      <c r="P50" s="58">
        <v>100</v>
      </c>
      <c r="Q50" s="58" t="s">
        <v>19</v>
      </c>
      <c r="R50" s="58" t="s">
        <v>19</v>
      </c>
      <c r="S50" s="58" t="s">
        <v>19</v>
      </c>
      <c r="T50" s="58" t="s">
        <v>15</v>
      </c>
      <c r="U50" s="58" t="s">
        <v>15</v>
      </c>
      <c r="V50" s="58" t="s">
        <v>15</v>
      </c>
      <c r="W50" s="58" t="s">
        <v>19</v>
      </c>
      <c r="X50" s="58" t="s">
        <v>15</v>
      </c>
      <c r="Y50" s="58">
        <v>1</v>
      </c>
      <c r="Z50" s="58">
        <v>1</v>
      </c>
      <c r="AA50" s="58">
        <v>0</v>
      </c>
      <c r="AB50" s="58">
        <v>0</v>
      </c>
      <c r="AC50" s="58">
        <v>0</v>
      </c>
      <c r="AD50" s="58">
        <v>0</v>
      </c>
      <c r="AE50" s="58">
        <v>0</v>
      </c>
      <c r="AF50" s="58">
        <v>0</v>
      </c>
      <c r="AG50" s="58">
        <v>0</v>
      </c>
      <c r="AH50" s="58">
        <v>1</v>
      </c>
      <c r="AI50" s="58" t="s">
        <v>144</v>
      </c>
      <c r="AJ50" s="58" t="s">
        <v>144</v>
      </c>
      <c r="AK50" s="58" t="s">
        <v>144</v>
      </c>
      <c r="AL50" s="58" t="s">
        <v>144</v>
      </c>
      <c r="AM50" s="58" t="s">
        <v>144</v>
      </c>
    </row>
    <row r="51" spans="1:39" x14ac:dyDescent="0.2">
      <c r="A51" s="4">
        <f>Hosting!A51</f>
        <v>0</v>
      </c>
      <c r="B51" s="58">
        <v>1</v>
      </c>
      <c r="C51" s="58">
        <v>1</v>
      </c>
      <c r="D51" s="58">
        <v>200</v>
      </c>
      <c r="E51" s="58">
        <v>0</v>
      </c>
      <c r="F51" s="58">
        <v>0</v>
      </c>
      <c r="G51" s="58">
        <v>0</v>
      </c>
      <c r="H51" s="58">
        <v>0</v>
      </c>
      <c r="I51" s="58">
        <v>0</v>
      </c>
      <c r="J51" s="58">
        <v>0</v>
      </c>
      <c r="K51" s="58">
        <v>0</v>
      </c>
      <c r="L51" s="58">
        <v>0</v>
      </c>
      <c r="M51" s="58">
        <v>100</v>
      </c>
      <c r="N51" s="58">
        <v>50</v>
      </c>
      <c r="O51" s="58">
        <v>1</v>
      </c>
      <c r="P51" s="58">
        <v>100</v>
      </c>
      <c r="Q51" s="58" t="s">
        <v>19</v>
      </c>
      <c r="R51" s="58" t="s">
        <v>19</v>
      </c>
      <c r="S51" s="58" t="s">
        <v>19</v>
      </c>
      <c r="T51" s="58" t="s">
        <v>15</v>
      </c>
      <c r="U51" s="58" t="s">
        <v>15</v>
      </c>
      <c r="V51" s="58" t="s">
        <v>15</v>
      </c>
      <c r="W51" s="58" t="s">
        <v>19</v>
      </c>
      <c r="X51" s="58" t="s">
        <v>15</v>
      </c>
      <c r="Y51" s="58">
        <v>1</v>
      </c>
      <c r="Z51" s="58">
        <v>1</v>
      </c>
      <c r="AA51" s="58">
        <v>0</v>
      </c>
      <c r="AB51" s="58">
        <v>0</v>
      </c>
      <c r="AC51" s="58">
        <v>0</v>
      </c>
      <c r="AD51" s="58">
        <v>0</v>
      </c>
      <c r="AE51" s="58">
        <v>0</v>
      </c>
      <c r="AF51" s="58">
        <v>0</v>
      </c>
      <c r="AG51" s="58">
        <v>0</v>
      </c>
      <c r="AH51" s="58">
        <v>1</v>
      </c>
      <c r="AI51" s="58" t="s">
        <v>144</v>
      </c>
      <c r="AJ51" s="58" t="s">
        <v>144</v>
      </c>
      <c r="AK51" s="58" t="s">
        <v>144</v>
      </c>
      <c r="AL51" s="58" t="s">
        <v>144</v>
      </c>
      <c r="AM51" s="58" t="s">
        <v>144</v>
      </c>
    </row>
    <row r="52" spans="1:39" x14ac:dyDescent="0.2">
      <c r="A52" s="4">
        <f>Hosting!A52</f>
        <v>0</v>
      </c>
      <c r="B52" s="58">
        <v>1</v>
      </c>
      <c r="C52" s="58">
        <v>1</v>
      </c>
      <c r="D52" s="58">
        <v>200</v>
      </c>
      <c r="E52" s="58">
        <v>0</v>
      </c>
      <c r="F52" s="58">
        <v>0</v>
      </c>
      <c r="G52" s="58">
        <v>0</v>
      </c>
      <c r="H52" s="58">
        <v>0</v>
      </c>
      <c r="I52" s="58">
        <v>0</v>
      </c>
      <c r="J52" s="58">
        <v>0</v>
      </c>
      <c r="K52" s="58">
        <v>0</v>
      </c>
      <c r="L52" s="58">
        <v>0</v>
      </c>
      <c r="M52" s="58">
        <v>100</v>
      </c>
      <c r="N52" s="58">
        <v>50</v>
      </c>
      <c r="O52" s="58">
        <v>1</v>
      </c>
      <c r="P52" s="58">
        <v>100</v>
      </c>
      <c r="Q52" s="58" t="s">
        <v>19</v>
      </c>
      <c r="R52" s="58" t="s">
        <v>19</v>
      </c>
      <c r="S52" s="58" t="s">
        <v>19</v>
      </c>
      <c r="T52" s="58" t="s">
        <v>15</v>
      </c>
      <c r="U52" s="58" t="s">
        <v>15</v>
      </c>
      <c r="V52" s="58" t="s">
        <v>15</v>
      </c>
      <c r="W52" s="58" t="s">
        <v>19</v>
      </c>
      <c r="X52" s="58" t="s">
        <v>15</v>
      </c>
      <c r="Y52" s="58">
        <v>1</v>
      </c>
      <c r="Z52" s="58">
        <v>1</v>
      </c>
      <c r="AA52" s="58">
        <v>0</v>
      </c>
      <c r="AB52" s="58">
        <v>0</v>
      </c>
      <c r="AC52" s="58">
        <v>0</v>
      </c>
      <c r="AD52" s="58">
        <v>0</v>
      </c>
      <c r="AE52" s="58">
        <v>0</v>
      </c>
      <c r="AF52" s="58">
        <v>0</v>
      </c>
      <c r="AG52" s="58">
        <v>0</v>
      </c>
      <c r="AH52" s="58">
        <v>1</v>
      </c>
      <c r="AI52" s="58" t="s">
        <v>144</v>
      </c>
      <c r="AJ52" s="58" t="s">
        <v>144</v>
      </c>
      <c r="AK52" s="58" t="s">
        <v>144</v>
      </c>
      <c r="AL52" s="58" t="s">
        <v>144</v>
      </c>
      <c r="AM52" s="58" t="s">
        <v>144</v>
      </c>
    </row>
    <row r="53" spans="1:39" x14ac:dyDescent="0.2">
      <c r="A53" s="4">
        <f>Hosting!A53</f>
        <v>0</v>
      </c>
      <c r="B53" s="58">
        <v>1</v>
      </c>
      <c r="C53" s="58">
        <v>1</v>
      </c>
      <c r="D53" s="58">
        <v>200</v>
      </c>
      <c r="E53" s="58">
        <v>0</v>
      </c>
      <c r="F53" s="58">
        <v>0</v>
      </c>
      <c r="G53" s="58">
        <v>0</v>
      </c>
      <c r="H53" s="58">
        <v>0</v>
      </c>
      <c r="I53" s="58">
        <v>0</v>
      </c>
      <c r="J53" s="58">
        <v>0</v>
      </c>
      <c r="K53" s="58">
        <v>0</v>
      </c>
      <c r="L53" s="58">
        <v>0</v>
      </c>
      <c r="M53" s="58">
        <v>100</v>
      </c>
      <c r="N53" s="58">
        <v>50</v>
      </c>
      <c r="O53" s="58">
        <v>1</v>
      </c>
      <c r="P53" s="58">
        <v>100</v>
      </c>
      <c r="Q53" s="58" t="s">
        <v>19</v>
      </c>
      <c r="R53" s="58" t="s">
        <v>19</v>
      </c>
      <c r="S53" s="58" t="s">
        <v>19</v>
      </c>
      <c r="T53" s="58" t="s">
        <v>15</v>
      </c>
      <c r="U53" s="58" t="s">
        <v>15</v>
      </c>
      <c r="V53" s="58" t="s">
        <v>15</v>
      </c>
      <c r="W53" s="58" t="s">
        <v>19</v>
      </c>
      <c r="X53" s="58" t="s">
        <v>15</v>
      </c>
      <c r="Y53" s="58">
        <v>1</v>
      </c>
      <c r="Z53" s="58">
        <v>1</v>
      </c>
      <c r="AA53" s="58">
        <v>0</v>
      </c>
      <c r="AB53" s="58">
        <v>0</v>
      </c>
      <c r="AC53" s="58">
        <v>0</v>
      </c>
      <c r="AD53" s="58">
        <v>0</v>
      </c>
      <c r="AE53" s="58">
        <v>0</v>
      </c>
      <c r="AF53" s="58">
        <v>0</v>
      </c>
      <c r="AG53" s="58">
        <v>0</v>
      </c>
      <c r="AH53" s="58">
        <v>1</v>
      </c>
      <c r="AI53" s="58" t="s">
        <v>144</v>
      </c>
      <c r="AJ53" s="58" t="s">
        <v>144</v>
      </c>
      <c r="AK53" s="58" t="s">
        <v>144</v>
      </c>
      <c r="AL53" s="58" t="s">
        <v>144</v>
      </c>
      <c r="AM53" s="58" t="s">
        <v>144</v>
      </c>
    </row>
    <row r="54" spans="1:39" x14ac:dyDescent="0.2">
      <c r="A54" s="4">
        <f>Hosting!A54</f>
        <v>0</v>
      </c>
      <c r="B54" s="58">
        <v>1</v>
      </c>
      <c r="C54" s="58">
        <v>1</v>
      </c>
      <c r="D54" s="58">
        <v>200</v>
      </c>
      <c r="E54" s="58">
        <v>0</v>
      </c>
      <c r="F54" s="58">
        <v>0</v>
      </c>
      <c r="G54" s="58">
        <v>0</v>
      </c>
      <c r="H54" s="58">
        <v>0</v>
      </c>
      <c r="I54" s="58">
        <v>0</v>
      </c>
      <c r="J54" s="58">
        <v>0</v>
      </c>
      <c r="K54" s="58">
        <v>0</v>
      </c>
      <c r="L54" s="58">
        <v>0</v>
      </c>
      <c r="M54" s="58">
        <v>100</v>
      </c>
      <c r="N54" s="58">
        <v>50</v>
      </c>
      <c r="O54" s="58">
        <v>1</v>
      </c>
      <c r="P54" s="58">
        <v>100</v>
      </c>
      <c r="Q54" s="58" t="s">
        <v>19</v>
      </c>
      <c r="R54" s="58" t="s">
        <v>19</v>
      </c>
      <c r="S54" s="58" t="s">
        <v>19</v>
      </c>
      <c r="T54" s="58" t="s">
        <v>15</v>
      </c>
      <c r="U54" s="58" t="s">
        <v>15</v>
      </c>
      <c r="V54" s="58" t="s">
        <v>15</v>
      </c>
      <c r="W54" s="58" t="s">
        <v>19</v>
      </c>
      <c r="X54" s="58" t="s">
        <v>15</v>
      </c>
      <c r="Y54" s="58">
        <v>1</v>
      </c>
      <c r="Z54" s="58">
        <v>1</v>
      </c>
      <c r="AA54" s="58">
        <v>0</v>
      </c>
      <c r="AB54" s="58">
        <v>0</v>
      </c>
      <c r="AC54" s="58">
        <v>0</v>
      </c>
      <c r="AD54" s="58">
        <v>0</v>
      </c>
      <c r="AE54" s="58">
        <v>0</v>
      </c>
      <c r="AF54" s="58">
        <v>0</v>
      </c>
      <c r="AG54" s="58">
        <v>0</v>
      </c>
      <c r="AH54" s="58">
        <v>1</v>
      </c>
      <c r="AI54" s="58" t="s">
        <v>144</v>
      </c>
      <c r="AJ54" s="58" t="s">
        <v>144</v>
      </c>
      <c r="AK54" s="58" t="s">
        <v>144</v>
      </c>
      <c r="AL54" s="58" t="s">
        <v>144</v>
      </c>
      <c r="AM54" s="58" t="s">
        <v>144</v>
      </c>
    </row>
    <row r="55" spans="1:39" x14ac:dyDescent="0.2">
      <c r="A55" s="4">
        <f>Hosting!A55</f>
        <v>0</v>
      </c>
      <c r="B55" s="58">
        <v>1</v>
      </c>
      <c r="C55" s="58">
        <v>1</v>
      </c>
      <c r="D55" s="58">
        <v>200</v>
      </c>
      <c r="E55" s="58">
        <v>0</v>
      </c>
      <c r="F55" s="58">
        <v>0</v>
      </c>
      <c r="G55" s="58">
        <v>0</v>
      </c>
      <c r="H55" s="58">
        <v>0</v>
      </c>
      <c r="I55" s="58">
        <v>0</v>
      </c>
      <c r="J55" s="58">
        <v>0</v>
      </c>
      <c r="K55" s="58">
        <v>0</v>
      </c>
      <c r="L55" s="58">
        <v>0</v>
      </c>
      <c r="M55" s="58">
        <v>100</v>
      </c>
      <c r="N55" s="58">
        <v>50</v>
      </c>
      <c r="O55" s="58">
        <v>1</v>
      </c>
      <c r="P55" s="58">
        <v>100</v>
      </c>
      <c r="Q55" s="58" t="s">
        <v>19</v>
      </c>
      <c r="R55" s="58" t="s">
        <v>19</v>
      </c>
      <c r="S55" s="58" t="s">
        <v>19</v>
      </c>
      <c r="T55" s="58" t="s">
        <v>15</v>
      </c>
      <c r="U55" s="58" t="s">
        <v>15</v>
      </c>
      <c r="V55" s="58" t="s">
        <v>15</v>
      </c>
      <c r="W55" s="58" t="s">
        <v>19</v>
      </c>
      <c r="X55" s="58" t="s">
        <v>15</v>
      </c>
      <c r="Y55" s="58">
        <v>1</v>
      </c>
      <c r="Z55" s="58">
        <v>1</v>
      </c>
      <c r="AA55" s="58">
        <v>0</v>
      </c>
      <c r="AB55" s="58">
        <v>0</v>
      </c>
      <c r="AC55" s="58">
        <v>0</v>
      </c>
      <c r="AD55" s="58">
        <v>0</v>
      </c>
      <c r="AE55" s="58">
        <v>0</v>
      </c>
      <c r="AF55" s="58">
        <v>0</v>
      </c>
      <c r="AG55" s="58">
        <v>0</v>
      </c>
      <c r="AH55" s="58">
        <v>1</v>
      </c>
      <c r="AI55" s="58" t="s">
        <v>144</v>
      </c>
      <c r="AJ55" s="58" t="s">
        <v>144</v>
      </c>
      <c r="AK55" s="58" t="s">
        <v>144</v>
      </c>
      <c r="AL55" s="58" t="s">
        <v>144</v>
      </c>
      <c r="AM55" s="58" t="s">
        <v>144</v>
      </c>
    </row>
    <row r="56" spans="1:39" x14ac:dyDescent="0.2">
      <c r="A56" s="4">
        <f>Hosting!A56</f>
        <v>0</v>
      </c>
      <c r="B56" s="58">
        <v>1</v>
      </c>
      <c r="C56" s="58">
        <v>1</v>
      </c>
      <c r="D56" s="58">
        <v>200</v>
      </c>
      <c r="E56" s="58">
        <v>0</v>
      </c>
      <c r="F56" s="58">
        <v>0</v>
      </c>
      <c r="G56" s="58">
        <v>0</v>
      </c>
      <c r="H56" s="58">
        <v>0</v>
      </c>
      <c r="I56" s="58">
        <v>0</v>
      </c>
      <c r="J56" s="58">
        <v>0</v>
      </c>
      <c r="K56" s="58">
        <v>0</v>
      </c>
      <c r="L56" s="58">
        <v>0</v>
      </c>
      <c r="M56" s="58">
        <v>100</v>
      </c>
      <c r="N56" s="58">
        <v>50</v>
      </c>
      <c r="O56" s="58">
        <v>1</v>
      </c>
      <c r="P56" s="58">
        <v>100</v>
      </c>
      <c r="Q56" s="58" t="s">
        <v>19</v>
      </c>
      <c r="R56" s="58" t="s">
        <v>19</v>
      </c>
      <c r="S56" s="58" t="s">
        <v>19</v>
      </c>
      <c r="T56" s="58" t="s">
        <v>15</v>
      </c>
      <c r="U56" s="58" t="s">
        <v>15</v>
      </c>
      <c r="V56" s="58" t="s">
        <v>15</v>
      </c>
      <c r="W56" s="58" t="s">
        <v>19</v>
      </c>
      <c r="X56" s="58" t="s">
        <v>15</v>
      </c>
      <c r="Y56" s="58">
        <v>1</v>
      </c>
      <c r="Z56" s="58">
        <v>1</v>
      </c>
      <c r="AA56" s="58">
        <v>0</v>
      </c>
      <c r="AB56" s="58">
        <v>0</v>
      </c>
      <c r="AC56" s="58">
        <v>0</v>
      </c>
      <c r="AD56" s="58">
        <v>0</v>
      </c>
      <c r="AE56" s="58">
        <v>0</v>
      </c>
      <c r="AF56" s="58">
        <v>0</v>
      </c>
      <c r="AG56" s="58">
        <v>0</v>
      </c>
      <c r="AH56" s="58">
        <v>1</v>
      </c>
      <c r="AI56" s="58" t="s">
        <v>144</v>
      </c>
      <c r="AJ56" s="58" t="s">
        <v>144</v>
      </c>
      <c r="AK56" s="58" t="s">
        <v>144</v>
      </c>
      <c r="AL56" s="58" t="s">
        <v>144</v>
      </c>
      <c r="AM56" s="58" t="s">
        <v>144</v>
      </c>
    </row>
    <row r="57" spans="1:39" x14ac:dyDescent="0.2">
      <c r="A57" s="4">
        <f>Hosting!A57</f>
        <v>0</v>
      </c>
      <c r="B57" s="58">
        <v>1</v>
      </c>
      <c r="C57" s="58">
        <v>1</v>
      </c>
      <c r="D57" s="58">
        <v>200</v>
      </c>
      <c r="E57" s="58">
        <v>0</v>
      </c>
      <c r="F57" s="58">
        <v>0</v>
      </c>
      <c r="G57" s="58">
        <v>0</v>
      </c>
      <c r="H57" s="58">
        <v>0</v>
      </c>
      <c r="I57" s="58">
        <v>0</v>
      </c>
      <c r="J57" s="58">
        <v>0</v>
      </c>
      <c r="K57" s="58">
        <v>0</v>
      </c>
      <c r="L57" s="58">
        <v>0</v>
      </c>
      <c r="M57" s="58">
        <v>100</v>
      </c>
      <c r="N57" s="58">
        <v>50</v>
      </c>
      <c r="O57" s="58">
        <v>1</v>
      </c>
      <c r="P57" s="58">
        <v>100</v>
      </c>
      <c r="Q57" s="58" t="s">
        <v>19</v>
      </c>
      <c r="R57" s="58" t="s">
        <v>19</v>
      </c>
      <c r="S57" s="58" t="s">
        <v>19</v>
      </c>
      <c r="T57" s="58" t="s">
        <v>15</v>
      </c>
      <c r="U57" s="58" t="s">
        <v>15</v>
      </c>
      <c r="V57" s="58" t="s">
        <v>15</v>
      </c>
      <c r="W57" s="58" t="s">
        <v>19</v>
      </c>
      <c r="X57" s="58" t="s">
        <v>15</v>
      </c>
      <c r="Y57" s="58">
        <v>1</v>
      </c>
      <c r="Z57" s="58">
        <v>1</v>
      </c>
      <c r="AA57" s="58">
        <v>0</v>
      </c>
      <c r="AB57" s="58">
        <v>0</v>
      </c>
      <c r="AC57" s="58">
        <v>0</v>
      </c>
      <c r="AD57" s="58">
        <v>0</v>
      </c>
      <c r="AE57" s="58">
        <v>0</v>
      </c>
      <c r="AF57" s="58">
        <v>0</v>
      </c>
      <c r="AG57" s="58">
        <v>0</v>
      </c>
      <c r="AH57" s="58">
        <v>1</v>
      </c>
      <c r="AI57" s="58" t="s">
        <v>144</v>
      </c>
      <c r="AJ57" s="58" t="s">
        <v>144</v>
      </c>
      <c r="AK57" s="58" t="s">
        <v>144</v>
      </c>
      <c r="AL57" s="58" t="s">
        <v>144</v>
      </c>
      <c r="AM57" s="58" t="s">
        <v>144</v>
      </c>
    </row>
    <row r="58" spans="1:39" x14ac:dyDescent="0.2">
      <c r="A58" s="4">
        <f>Hosting!A58</f>
        <v>0</v>
      </c>
      <c r="B58" s="58">
        <v>1</v>
      </c>
      <c r="C58" s="58">
        <v>1</v>
      </c>
      <c r="D58" s="58">
        <v>200</v>
      </c>
      <c r="E58" s="58">
        <v>0</v>
      </c>
      <c r="F58" s="58">
        <v>0</v>
      </c>
      <c r="G58" s="58">
        <v>0</v>
      </c>
      <c r="H58" s="58">
        <v>0</v>
      </c>
      <c r="I58" s="58">
        <v>0</v>
      </c>
      <c r="J58" s="58">
        <v>0</v>
      </c>
      <c r="K58" s="58">
        <v>0</v>
      </c>
      <c r="L58" s="58">
        <v>0</v>
      </c>
      <c r="M58" s="58">
        <v>100</v>
      </c>
      <c r="N58" s="58">
        <v>50</v>
      </c>
      <c r="O58" s="58">
        <v>1</v>
      </c>
      <c r="P58" s="58">
        <v>100</v>
      </c>
      <c r="Q58" s="58" t="s">
        <v>19</v>
      </c>
      <c r="R58" s="58" t="s">
        <v>19</v>
      </c>
      <c r="S58" s="58" t="s">
        <v>19</v>
      </c>
      <c r="T58" s="58" t="s">
        <v>15</v>
      </c>
      <c r="U58" s="58" t="s">
        <v>15</v>
      </c>
      <c r="V58" s="58" t="s">
        <v>15</v>
      </c>
      <c r="W58" s="58" t="s">
        <v>19</v>
      </c>
      <c r="X58" s="58" t="s">
        <v>15</v>
      </c>
      <c r="Y58" s="58">
        <v>1</v>
      </c>
      <c r="Z58" s="58">
        <v>1</v>
      </c>
      <c r="AA58" s="58">
        <v>0</v>
      </c>
      <c r="AB58" s="58">
        <v>0</v>
      </c>
      <c r="AC58" s="58">
        <v>0</v>
      </c>
      <c r="AD58" s="58">
        <v>0</v>
      </c>
      <c r="AE58" s="58">
        <v>0</v>
      </c>
      <c r="AF58" s="58">
        <v>0</v>
      </c>
      <c r="AG58" s="58">
        <v>0</v>
      </c>
      <c r="AH58" s="58">
        <v>1</v>
      </c>
      <c r="AI58" s="58" t="s">
        <v>144</v>
      </c>
      <c r="AJ58" s="58" t="s">
        <v>144</v>
      </c>
      <c r="AK58" s="58" t="s">
        <v>144</v>
      </c>
      <c r="AL58" s="58" t="s">
        <v>144</v>
      </c>
      <c r="AM58" s="58" t="s">
        <v>144</v>
      </c>
    </row>
    <row r="59" spans="1:39" x14ac:dyDescent="0.2">
      <c r="A59" s="4">
        <f>Hosting!A59</f>
        <v>0</v>
      </c>
      <c r="B59" s="58">
        <v>1</v>
      </c>
      <c r="C59" s="58">
        <v>1</v>
      </c>
      <c r="D59" s="58">
        <v>200</v>
      </c>
      <c r="E59" s="58">
        <v>0</v>
      </c>
      <c r="F59" s="58">
        <v>0</v>
      </c>
      <c r="G59" s="58">
        <v>0</v>
      </c>
      <c r="H59" s="58">
        <v>0</v>
      </c>
      <c r="I59" s="58">
        <v>0</v>
      </c>
      <c r="J59" s="58">
        <v>0</v>
      </c>
      <c r="K59" s="58">
        <v>0</v>
      </c>
      <c r="L59" s="58">
        <v>0</v>
      </c>
      <c r="M59" s="58">
        <v>100</v>
      </c>
      <c r="N59" s="58">
        <v>50</v>
      </c>
      <c r="O59" s="58">
        <v>1</v>
      </c>
      <c r="P59" s="58">
        <v>100</v>
      </c>
      <c r="Q59" s="58" t="s">
        <v>19</v>
      </c>
      <c r="R59" s="58" t="s">
        <v>19</v>
      </c>
      <c r="S59" s="58" t="s">
        <v>19</v>
      </c>
      <c r="T59" s="58" t="s">
        <v>15</v>
      </c>
      <c r="U59" s="58" t="s">
        <v>15</v>
      </c>
      <c r="V59" s="58" t="s">
        <v>15</v>
      </c>
      <c r="W59" s="58" t="s">
        <v>19</v>
      </c>
      <c r="X59" s="58" t="s">
        <v>15</v>
      </c>
      <c r="Y59" s="58">
        <v>1</v>
      </c>
      <c r="Z59" s="58">
        <v>1</v>
      </c>
      <c r="AA59" s="58">
        <v>0</v>
      </c>
      <c r="AB59" s="58">
        <v>0</v>
      </c>
      <c r="AC59" s="58">
        <v>0</v>
      </c>
      <c r="AD59" s="58">
        <v>0</v>
      </c>
      <c r="AE59" s="58">
        <v>0</v>
      </c>
      <c r="AF59" s="58">
        <v>0</v>
      </c>
      <c r="AG59" s="58">
        <v>0</v>
      </c>
      <c r="AH59" s="58">
        <v>1</v>
      </c>
      <c r="AI59" s="58" t="s">
        <v>144</v>
      </c>
      <c r="AJ59" s="58" t="s">
        <v>144</v>
      </c>
      <c r="AK59" s="58" t="s">
        <v>144</v>
      </c>
      <c r="AL59" s="58" t="s">
        <v>144</v>
      </c>
      <c r="AM59" s="58" t="s">
        <v>144</v>
      </c>
    </row>
    <row r="60" spans="1:39" x14ac:dyDescent="0.2">
      <c r="A60" s="4">
        <f>Hosting!A60</f>
        <v>0</v>
      </c>
      <c r="B60" s="58">
        <v>1</v>
      </c>
      <c r="C60" s="58">
        <v>1</v>
      </c>
      <c r="D60" s="58">
        <v>200</v>
      </c>
      <c r="E60" s="58">
        <v>0</v>
      </c>
      <c r="F60" s="58">
        <v>0</v>
      </c>
      <c r="G60" s="58">
        <v>0</v>
      </c>
      <c r="H60" s="58">
        <v>0</v>
      </c>
      <c r="I60" s="58">
        <v>0</v>
      </c>
      <c r="J60" s="58">
        <v>0</v>
      </c>
      <c r="K60" s="58">
        <v>0</v>
      </c>
      <c r="L60" s="58">
        <v>0</v>
      </c>
      <c r="M60" s="58">
        <v>100</v>
      </c>
      <c r="N60" s="58">
        <v>50</v>
      </c>
      <c r="O60" s="58">
        <v>1</v>
      </c>
      <c r="P60" s="58">
        <v>100</v>
      </c>
      <c r="Q60" s="58" t="s">
        <v>19</v>
      </c>
      <c r="R60" s="58" t="s">
        <v>19</v>
      </c>
      <c r="S60" s="58" t="s">
        <v>19</v>
      </c>
      <c r="T60" s="58" t="s">
        <v>15</v>
      </c>
      <c r="U60" s="58" t="s">
        <v>15</v>
      </c>
      <c r="V60" s="58" t="s">
        <v>15</v>
      </c>
      <c r="W60" s="58" t="s">
        <v>19</v>
      </c>
      <c r="X60" s="58" t="s">
        <v>15</v>
      </c>
      <c r="Y60" s="58">
        <v>1</v>
      </c>
      <c r="Z60" s="58">
        <v>1</v>
      </c>
      <c r="AA60" s="58">
        <v>0</v>
      </c>
      <c r="AB60" s="58">
        <v>0</v>
      </c>
      <c r="AC60" s="58">
        <v>0</v>
      </c>
      <c r="AD60" s="58">
        <v>0</v>
      </c>
      <c r="AE60" s="58">
        <v>0</v>
      </c>
      <c r="AF60" s="58">
        <v>0</v>
      </c>
      <c r="AG60" s="58">
        <v>0</v>
      </c>
      <c r="AH60" s="58">
        <v>1</v>
      </c>
      <c r="AI60" s="58" t="s">
        <v>144</v>
      </c>
      <c r="AJ60" s="58" t="s">
        <v>144</v>
      </c>
      <c r="AK60" s="58" t="s">
        <v>144</v>
      </c>
      <c r="AL60" s="58" t="s">
        <v>144</v>
      </c>
      <c r="AM60" s="58" t="s">
        <v>144</v>
      </c>
    </row>
    <row r="61" spans="1:39" x14ac:dyDescent="0.2">
      <c r="A61" s="4">
        <f>Hosting!A61</f>
        <v>0</v>
      </c>
      <c r="B61" s="58">
        <v>1</v>
      </c>
      <c r="C61" s="58">
        <v>1</v>
      </c>
      <c r="D61" s="58">
        <v>200</v>
      </c>
      <c r="E61" s="58">
        <v>0</v>
      </c>
      <c r="F61" s="58">
        <v>0</v>
      </c>
      <c r="G61" s="58">
        <v>0</v>
      </c>
      <c r="H61" s="58">
        <v>0</v>
      </c>
      <c r="I61" s="58">
        <v>0</v>
      </c>
      <c r="J61" s="58">
        <v>0</v>
      </c>
      <c r="K61" s="58">
        <v>0</v>
      </c>
      <c r="L61" s="58">
        <v>0</v>
      </c>
      <c r="M61" s="58">
        <v>100</v>
      </c>
      <c r="N61" s="58">
        <v>50</v>
      </c>
      <c r="O61" s="58">
        <v>1</v>
      </c>
      <c r="P61" s="58">
        <v>100</v>
      </c>
      <c r="Q61" s="58" t="s">
        <v>19</v>
      </c>
      <c r="R61" s="58" t="s">
        <v>19</v>
      </c>
      <c r="S61" s="58" t="s">
        <v>19</v>
      </c>
      <c r="T61" s="58" t="s">
        <v>15</v>
      </c>
      <c r="U61" s="58" t="s">
        <v>15</v>
      </c>
      <c r="V61" s="58" t="s">
        <v>15</v>
      </c>
      <c r="W61" s="58" t="s">
        <v>19</v>
      </c>
      <c r="X61" s="58" t="s">
        <v>15</v>
      </c>
      <c r="Y61" s="58">
        <v>1</v>
      </c>
      <c r="Z61" s="58">
        <v>1</v>
      </c>
      <c r="AA61" s="58">
        <v>0</v>
      </c>
      <c r="AB61" s="58">
        <v>0</v>
      </c>
      <c r="AC61" s="58">
        <v>0</v>
      </c>
      <c r="AD61" s="58">
        <v>0</v>
      </c>
      <c r="AE61" s="58">
        <v>0</v>
      </c>
      <c r="AF61" s="58">
        <v>0</v>
      </c>
      <c r="AG61" s="58">
        <v>0</v>
      </c>
      <c r="AH61" s="58">
        <v>1</v>
      </c>
      <c r="AI61" s="58" t="s">
        <v>144</v>
      </c>
      <c r="AJ61" s="58" t="s">
        <v>144</v>
      </c>
      <c r="AK61" s="58" t="s">
        <v>144</v>
      </c>
      <c r="AL61" s="58" t="s">
        <v>144</v>
      </c>
      <c r="AM61" s="58" t="s">
        <v>144</v>
      </c>
    </row>
    <row r="62" spans="1:39" x14ac:dyDescent="0.2">
      <c r="A62" s="4">
        <f>Hosting!A62</f>
        <v>0</v>
      </c>
      <c r="B62" s="58">
        <v>1</v>
      </c>
      <c r="C62" s="58">
        <v>1</v>
      </c>
      <c r="D62" s="58">
        <v>200</v>
      </c>
      <c r="E62" s="58">
        <v>0</v>
      </c>
      <c r="F62" s="58">
        <v>0</v>
      </c>
      <c r="G62" s="58">
        <v>0</v>
      </c>
      <c r="H62" s="58">
        <v>0</v>
      </c>
      <c r="I62" s="58">
        <v>0</v>
      </c>
      <c r="J62" s="58">
        <v>0</v>
      </c>
      <c r="K62" s="58">
        <v>0</v>
      </c>
      <c r="L62" s="58">
        <v>0</v>
      </c>
      <c r="M62" s="58">
        <v>100</v>
      </c>
      <c r="N62" s="58">
        <v>50</v>
      </c>
      <c r="O62" s="58">
        <v>1</v>
      </c>
      <c r="P62" s="58">
        <v>100</v>
      </c>
      <c r="Q62" s="58" t="s">
        <v>19</v>
      </c>
      <c r="R62" s="58" t="s">
        <v>19</v>
      </c>
      <c r="S62" s="58" t="s">
        <v>19</v>
      </c>
      <c r="T62" s="58" t="s">
        <v>15</v>
      </c>
      <c r="U62" s="58" t="s">
        <v>15</v>
      </c>
      <c r="V62" s="58" t="s">
        <v>15</v>
      </c>
      <c r="W62" s="58" t="s">
        <v>19</v>
      </c>
      <c r="X62" s="58" t="s">
        <v>15</v>
      </c>
      <c r="Y62" s="58">
        <v>1</v>
      </c>
      <c r="Z62" s="58">
        <v>1</v>
      </c>
      <c r="AA62" s="58">
        <v>0</v>
      </c>
      <c r="AB62" s="58">
        <v>0</v>
      </c>
      <c r="AC62" s="58">
        <v>0</v>
      </c>
      <c r="AD62" s="58">
        <v>0</v>
      </c>
      <c r="AE62" s="58">
        <v>0</v>
      </c>
      <c r="AF62" s="58">
        <v>0</v>
      </c>
      <c r="AG62" s="58">
        <v>0</v>
      </c>
      <c r="AH62" s="58">
        <v>1</v>
      </c>
      <c r="AI62" s="58" t="s">
        <v>144</v>
      </c>
      <c r="AJ62" s="58" t="s">
        <v>144</v>
      </c>
      <c r="AK62" s="58" t="s">
        <v>144</v>
      </c>
      <c r="AL62" s="58" t="s">
        <v>144</v>
      </c>
      <c r="AM62" s="58" t="s">
        <v>144</v>
      </c>
    </row>
    <row r="63" spans="1:39" x14ac:dyDescent="0.2">
      <c r="A63" s="4">
        <f>Hosting!A63</f>
        <v>0</v>
      </c>
      <c r="B63" s="58">
        <v>1</v>
      </c>
      <c r="C63" s="58">
        <v>1</v>
      </c>
      <c r="D63" s="58">
        <v>200</v>
      </c>
      <c r="E63" s="58">
        <v>0</v>
      </c>
      <c r="F63" s="58">
        <v>0</v>
      </c>
      <c r="G63" s="58">
        <v>0</v>
      </c>
      <c r="H63" s="58">
        <v>0</v>
      </c>
      <c r="I63" s="58">
        <v>0</v>
      </c>
      <c r="J63" s="58">
        <v>0</v>
      </c>
      <c r="K63" s="58">
        <v>0</v>
      </c>
      <c r="L63" s="58">
        <v>0</v>
      </c>
      <c r="M63" s="58">
        <v>100</v>
      </c>
      <c r="N63" s="58">
        <v>50</v>
      </c>
      <c r="O63" s="58">
        <v>1</v>
      </c>
      <c r="P63" s="58">
        <v>100</v>
      </c>
      <c r="Q63" s="58" t="s">
        <v>19</v>
      </c>
      <c r="R63" s="58" t="s">
        <v>19</v>
      </c>
      <c r="S63" s="58" t="s">
        <v>19</v>
      </c>
      <c r="T63" s="58" t="s">
        <v>15</v>
      </c>
      <c r="U63" s="58" t="s">
        <v>15</v>
      </c>
      <c r="V63" s="58" t="s">
        <v>15</v>
      </c>
      <c r="W63" s="58" t="s">
        <v>19</v>
      </c>
      <c r="X63" s="58" t="s">
        <v>15</v>
      </c>
      <c r="Y63" s="58">
        <v>1</v>
      </c>
      <c r="Z63" s="58">
        <v>1</v>
      </c>
      <c r="AA63" s="58">
        <v>0</v>
      </c>
      <c r="AB63" s="58">
        <v>0</v>
      </c>
      <c r="AC63" s="58">
        <v>0</v>
      </c>
      <c r="AD63" s="58">
        <v>0</v>
      </c>
      <c r="AE63" s="58">
        <v>0</v>
      </c>
      <c r="AF63" s="58">
        <v>0</v>
      </c>
      <c r="AG63" s="58">
        <v>0</v>
      </c>
      <c r="AH63" s="58">
        <v>1</v>
      </c>
      <c r="AI63" s="58" t="s">
        <v>144</v>
      </c>
      <c r="AJ63" s="58" t="s">
        <v>144</v>
      </c>
      <c r="AK63" s="58" t="s">
        <v>144</v>
      </c>
      <c r="AL63" s="58" t="s">
        <v>144</v>
      </c>
      <c r="AM63" s="58" t="s">
        <v>144</v>
      </c>
    </row>
    <row r="64" spans="1:39" x14ac:dyDescent="0.2">
      <c r="A64" s="4">
        <f>Hosting!A64</f>
        <v>0</v>
      </c>
      <c r="B64" s="58">
        <v>1</v>
      </c>
      <c r="C64" s="58">
        <v>1</v>
      </c>
      <c r="D64" s="58">
        <v>200</v>
      </c>
      <c r="E64" s="58">
        <v>0</v>
      </c>
      <c r="F64" s="58">
        <v>0</v>
      </c>
      <c r="G64" s="58">
        <v>0</v>
      </c>
      <c r="H64" s="58">
        <v>0</v>
      </c>
      <c r="I64" s="58">
        <v>0</v>
      </c>
      <c r="J64" s="58">
        <v>0</v>
      </c>
      <c r="K64" s="58">
        <v>0</v>
      </c>
      <c r="L64" s="58">
        <v>0</v>
      </c>
      <c r="M64" s="58">
        <v>100</v>
      </c>
      <c r="N64" s="58">
        <v>50</v>
      </c>
      <c r="O64" s="58">
        <v>1</v>
      </c>
      <c r="P64" s="58">
        <v>100</v>
      </c>
      <c r="Q64" s="58" t="s">
        <v>19</v>
      </c>
      <c r="R64" s="58" t="s">
        <v>19</v>
      </c>
      <c r="S64" s="58" t="s">
        <v>19</v>
      </c>
      <c r="T64" s="58" t="s">
        <v>15</v>
      </c>
      <c r="U64" s="58" t="s">
        <v>15</v>
      </c>
      <c r="V64" s="58" t="s">
        <v>15</v>
      </c>
      <c r="W64" s="58" t="s">
        <v>19</v>
      </c>
      <c r="X64" s="58" t="s">
        <v>15</v>
      </c>
      <c r="Y64" s="58">
        <v>1</v>
      </c>
      <c r="Z64" s="58">
        <v>1</v>
      </c>
      <c r="AA64" s="58">
        <v>0</v>
      </c>
      <c r="AB64" s="58">
        <v>0</v>
      </c>
      <c r="AC64" s="58">
        <v>0</v>
      </c>
      <c r="AD64" s="58">
        <v>0</v>
      </c>
      <c r="AE64" s="58">
        <v>0</v>
      </c>
      <c r="AF64" s="58">
        <v>0</v>
      </c>
      <c r="AG64" s="58">
        <v>0</v>
      </c>
      <c r="AH64" s="58">
        <v>1</v>
      </c>
      <c r="AI64" s="58" t="s">
        <v>144</v>
      </c>
      <c r="AJ64" s="58" t="s">
        <v>144</v>
      </c>
      <c r="AK64" s="58" t="s">
        <v>144</v>
      </c>
      <c r="AL64" s="58" t="s">
        <v>144</v>
      </c>
      <c r="AM64" s="58" t="s">
        <v>144</v>
      </c>
    </row>
    <row r="65" spans="1:39" x14ac:dyDescent="0.2">
      <c r="A65" s="4">
        <f>Hosting!A65</f>
        <v>0</v>
      </c>
      <c r="B65" s="58">
        <v>1</v>
      </c>
      <c r="C65" s="58">
        <v>1</v>
      </c>
      <c r="D65" s="58">
        <v>200</v>
      </c>
      <c r="E65" s="58">
        <v>0</v>
      </c>
      <c r="F65" s="58">
        <v>0</v>
      </c>
      <c r="G65" s="58">
        <v>0</v>
      </c>
      <c r="H65" s="58">
        <v>0</v>
      </c>
      <c r="I65" s="58">
        <v>0</v>
      </c>
      <c r="J65" s="58">
        <v>0</v>
      </c>
      <c r="K65" s="58">
        <v>0</v>
      </c>
      <c r="L65" s="58">
        <v>0</v>
      </c>
      <c r="M65" s="58">
        <v>100</v>
      </c>
      <c r="N65" s="58">
        <v>50</v>
      </c>
      <c r="O65" s="58">
        <v>1</v>
      </c>
      <c r="P65" s="58">
        <v>100</v>
      </c>
      <c r="Q65" s="58" t="s">
        <v>19</v>
      </c>
      <c r="R65" s="58" t="s">
        <v>19</v>
      </c>
      <c r="S65" s="58" t="s">
        <v>19</v>
      </c>
      <c r="T65" s="58" t="s">
        <v>15</v>
      </c>
      <c r="U65" s="58" t="s">
        <v>15</v>
      </c>
      <c r="V65" s="58" t="s">
        <v>15</v>
      </c>
      <c r="W65" s="58" t="s">
        <v>19</v>
      </c>
      <c r="X65" s="58" t="s">
        <v>15</v>
      </c>
      <c r="Y65" s="58">
        <v>1</v>
      </c>
      <c r="Z65" s="58">
        <v>1</v>
      </c>
      <c r="AA65" s="58">
        <v>0</v>
      </c>
      <c r="AB65" s="58">
        <v>0</v>
      </c>
      <c r="AC65" s="58">
        <v>0</v>
      </c>
      <c r="AD65" s="58">
        <v>0</v>
      </c>
      <c r="AE65" s="58">
        <v>0</v>
      </c>
      <c r="AF65" s="58">
        <v>0</v>
      </c>
      <c r="AG65" s="58">
        <v>0</v>
      </c>
      <c r="AH65" s="58">
        <v>1</v>
      </c>
      <c r="AI65" s="58" t="s">
        <v>144</v>
      </c>
      <c r="AJ65" s="58" t="s">
        <v>144</v>
      </c>
      <c r="AK65" s="58" t="s">
        <v>144</v>
      </c>
      <c r="AL65" s="58" t="s">
        <v>144</v>
      </c>
      <c r="AM65" s="58" t="s">
        <v>144</v>
      </c>
    </row>
    <row r="66" spans="1:39" x14ac:dyDescent="0.2">
      <c r="A66" s="4">
        <f>Hosting!A66</f>
        <v>0</v>
      </c>
      <c r="B66" s="58">
        <v>1</v>
      </c>
      <c r="C66" s="58">
        <v>1</v>
      </c>
      <c r="D66" s="58">
        <v>200</v>
      </c>
      <c r="E66" s="58">
        <v>0</v>
      </c>
      <c r="F66" s="58">
        <v>0</v>
      </c>
      <c r="G66" s="58">
        <v>0</v>
      </c>
      <c r="H66" s="58">
        <v>0</v>
      </c>
      <c r="I66" s="58">
        <v>0</v>
      </c>
      <c r="J66" s="58">
        <v>0</v>
      </c>
      <c r="K66" s="58">
        <v>0</v>
      </c>
      <c r="L66" s="58">
        <v>0</v>
      </c>
      <c r="M66" s="58">
        <v>100</v>
      </c>
      <c r="N66" s="58">
        <v>50</v>
      </c>
      <c r="O66" s="58">
        <v>1</v>
      </c>
      <c r="P66" s="58">
        <v>100</v>
      </c>
      <c r="Q66" s="58" t="s">
        <v>19</v>
      </c>
      <c r="R66" s="58" t="s">
        <v>19</v>
      </c>
      <c r="S66" s="58" t="s">
        <v>19</v>
      </c>
      <c r="T66" s="58" t="s">
        <v>15</v>
      </c>
      <c r="U66" s="58" t="s">
        <v>15</v>
      </c>
      <c r="V66" s="58" t="s">
        <v>15</v>
      </c>
      <c r="W66" s="58" t="s">
        <v>19</v>
      </c>
      <c r="X66" s="58" t="s">
        <v>15</v>
      </c>
      <c r="Y66" s="58">
        <v>1</v>
      </c>
      <c r="Z66" s="58">
        <v>1</v>
      </c>
      <c r="AA66" s="58">
        <v>0</v>
      </c>
      <c r="AB66" s="58">
        <v>0</v>
      </c>
      <c r="AC66" s="58">
        <v>0</v>
      </c>
      <c r="AD66" s="58">
        <v>0</v>
      </c>
      <c r="AE66" s="58">
        <v>0</v>
      </c>
      <c r="AF66" s="58">
        <v>0</v>
      </c>
      <c r="AG66" s="58">
        <v>0</v>
      </c>
      <c r="AH66" s="58">
        <v>1</v>
      </c>
      <c r="AI66" s="58" t="s">
        <v>144</v>
      </c>
      <c r="AJ66" s="58" t="s">
        <v>144</v>
      </c>
      <c r="AK66" s="58" t="s">
        <v>144</v>
      </c>
      <c r="AL66" s="58" t="s">
        <v>144</v>
      </c>
      <c r="AM66" s="58" t="s">
        <v>144</v>
      </c>
    </row>
    <row r="67" spans="1:39" x14ac:dyDescent="0.2">
      <c r="A67" s="4">
        <f>Hosting!A67</f>
        <v>0</v>
      </c>
      <c r="B67" s="58">
        <v>1</v>
      </c>
      <c r="C67" s="58">
        <v>1</v>
      </c>
      <c r="D67" s="58">
        <v>200</v>
      </c>
      <c r="E67" s="58">
        <v>0</v>
      </c>
      <c r="F67" s="58">
        <v>0</v>
      </c>
      <c r="G67" s="58">
        <v>0</v>
      </c>
      <c r="H67" s="58">
        <v>0</v>
      </c>
      <c r="I67" s="58">
        <v>0</v>
      </c>
      <c r="J67" s="58">
        <v>0</v>
      </c>
      <c r="K67" s="58">
        <v>0</v>
      </c>
      <c r="L67" s="58">
        <v>0</v>
      </c>
      <c r="M67" s="58">
        <v>100</v>
      </c>
      <c r="N67" s="58">
        <v>50</v>
      </c>
      <c r="O67" s="58">
        <v>1</v>
      </c>
      <c r="P67" s="58">
        <v>100</v>
      </c>
      <c r="Q67" s="58" t="s">
        <v>19</v>
      </c>
      <c r="R67" s="58" t="s">
        <v>19</v>
      </c>
      <c r="S67" s="58" t="s">
        <v>19</v>
      </c>
      <c r="T67" s="58" t="s">
        <v>15</v>
      </c>
      <c r="U67" s="58" t="s">
        <v>15</v>
      </c>
      <c r="V67" s="58" t="s">
        <v>15</v>
      </c>
      <c r="W67" s="58" t="s">
        <v>19</v>
      </c>
      <c r="X67" s="58" t="s">
        <v>15</v>
      </c>
      <c r="Y67" s="58">
        <v>1</v>
      </c>
      <c r="Z67" s="58">
        <v>1</v>
      </c>
      <c r="AA67" s="58">
        <v>0</v>
      </c>
      <c r="AB67" s="58">
        <v>0</v>
      </c>
      <c r="AC67" s="58">
        <v>0</v>
      </c>
      <c r="AD67" s="58">
        <v>0</v>
      </c>
      <c r="AE67" s="58">
        <v>0</v>
      </c>
      <c r="AF67" s="58">
        <v>0</v>
      </c>
      <c r="AG67" s="58">
        <v>0</v>
      </c>
      <c r="AH67" s="58">
        <v>1</v>
      </c>
      <c r="AI67" s="58" t="s">
        <v>144</v>
      </c>
      <c r="AJ67" s="58" t="s">
        <v>144</v>
      </c>
      <c r="AK67" s="58" t="s">
        <v>144</v>
      </c>
      <c r="AL67" s="58" t="s">
        <v>144</v>
      </c>
      <c r="AM67" s="58" t="s">
        <v>144</v>
      </c>
    </row>
    <row r="68" spans="1:39" x14ac:dyDescent="0.2">
      <c r="A68" s="4">
        <f>Hosting!A68</f>
        <v>0</v>
      </c>
      <c r="B68" s="58">
        <v>1</v>
      </c>
      <c r="C68" s="58">
        <v>1</v>
      </c>
      <c r="D68" s="58">
        <v>200</v>
      </c>
      <c r="E68" s="58">
        <v>0</v>
      </c>
      <c r="F68" s="58">
        <v>0</v>
      </c>
      <c r="G68" s="58">
        <v>0</v>
      </c>
      <c r="H68" s="58">
        <v>0</v>
      </c>
      <c r="I68" s="58">
        <v>0</v>
      </c>
      <c r="J68" s="58">
        <v>0</v>
      </c>
      <c r="K68" s="58">
        <v>0</v>
      </c>
      <c r="L68" s="58">
        <v>0</v>
      </c>
      <c r="M68" s="58">
        <v>100</v>
      </c>
      <c r="N68" s="58">
        <v>50</v>
      </c>
      <c r="O68" s="58">
        <v>1</v>
      </c>
      <c r="P68" s="58">
        <v>100</v>
      </c>
      <c r="Q68" s="58" t="s">
        <v>19</v>
      </c>
      <c r="R68" s="58" t="s">
        <v>19</v>
      </c>
      <c r="S68" s="58" t="s">
        <v>19</v>
      </c>
      <c r="T68" s="58" t="s">
        <v>15</v>
      </c>
      <c r="U68" s="58" t="s">
        <v>15</v>
      </c>
      <c r="V68" s="58" t="s">
        <v>15</v>
      </c>
      <c r="W68" s="58" t="s">
        <v>19</v>
      </c>
      <c r="X68" s="58" t="s">
        <v>15</v>
      </c>
      <c r="Y68" s="58">
        <v>1</v>
      </c>
      <c r="Z68" s="58">
        <v>1</v>
      </c>
      <c r="AA68" s="58">
        <v>0</v>
      </c>
      <c r="AB68" s="58">
        <v>0</v>
      </c>
      <c r="AC68" s="58">
        <v>0</v>
      </c>
      <c r="AD68" s="58">
        <v>0</v>
      </c>
      <c r="AE68" s="58">
        <v>0</v>
      </c>
      <c r="AF68" s="58">
        <v>0</v>
      </c>
      <c r="AG68" s="58">
        <v>0</v>
      </c>
      <c r="AH68" s="58">
        <v>1</v>
      </c>
      <c r="AI68" s="58" t="s">
        <v>144</v>
      </c>
      <c r="AJ68" s="58" t="s">
        <v>144</v>
      </c>
      <c r="AK68" s="58" t="s">
        <v>144</v>
      </c>
      <c r="AL68" s="58" t="s">
        <v>144</v>
      </c>
      <c r="AM68" s="58" t="s">
        <v>144</v>
      </c>
    </row>
    <row r="69" spans="1:39" x14ac:dyDescent="0.2">
      <c r="A69" s="4">
        <f>Hosting!A69</f>
        <v>0</v>
      </c>
      <c r="B69" s="58">
        <v>1</v>
      </c>
      <c r="C69" s="58">
        <v>1</v>
      </c>
      <c r="D69" s="58">
        <v>200</v>
      </c>
      <c r="E69" s="58">
        <v>0</v>
      </c>
      <c r="F69" s="58">
        <v>0</v>
      </c>
      <c r="G69" s="58">
        <v>0</v>
      </c>
      <c r="H69" s="58">
        <v>0</v>
      </c>
      <c r="I69" s="58">
        <v>0</v>
      </c>
      <c r="J69" s="58">
        <v>0</v>
      </c>
      <c r="K69" s="58">
        <v>0</v>
      </c>
      <c r="L69" s="58">
        <v>0</v>
      </c>
      <c r="M69" s="58">
        <v>100</v>
      </c>
      <c r="N69" s="58">
        <v>50</v>
      </c>
      <c r="O69" s="58">
        <v>1</v>
      </c>
      <c r="P69" s="58">
        <v>100</v>
      </c>
      <c r="Q69" s="58" t="s">
        <v>19</v>
      </c>
      <c r="R69" s="58" t="s">
        <v>19</v>
      </c>
      <c r="S69" s="58" t="s">
        <v>19</v>
      </c>
      <c r="T69" s="58" t="s">
        <v>15</v>
      </c>
      <c r="U69" s="58" t="s">
        <v>15</v>
      </c>
      <c r="V69" s="58" t="s">
        <v>15</v>
      </c>
      <c r="W69" s="58" t="s">
        <v>19</v>
      </c>
      <c r="X69" s="58" t="s">
        <v>15</v>
      </c>
      <c r="Y69" s="58">
        <v>1</v>
      </c>
      <c r="Z69" s="58">
        <v>1</v>
      </c>
      <c r="AA69" s="58">
        <v>0</v>
      </c>
      <c r="AB69" s="58">
        <v>0</v>
      </c>
      <c r="AC69" s="58">
        <v>0</v>
      </c>
      <c r="AD69" s="58">
        <v>0</v>
      </c>
      <c r="AE69" s="58">
        <v>0</v>
      </c>
      <c r="AF69" s="58">
        <v>0</v>
      </c>
      <c r="AG69" s="58">
        <v>0</v>
      </c>
      <c r="AH69" s="58">
        <v>1</v>
      </c>
      <c r="AI69" s="58" t="s">
        <v>144</v>
      </c>
      <c r="AJ69" s="58" t="s">
        <v>144</v>
      </c>
      <c r="AK69" s="58" t="s">
        <v>144</v>
      </c>
      <c r="AL69" s="58" t="s">
        <v>144</v>
      </c>
      <c r="AM69" s="58" t="s">
        <v>144</v>
      </c>
    </row>
    <row r="70" spans="1:39" x14ac:dyDescent="0.2">
      <c r="A70" s="4">
        <f>Hosting!A70</f>
        <v>0</v>
      </c>
      <c r="B70" s="58">
        <v>1</v>
      </c>
      <c r="C70" s="58">
        <v>1</v>
      </c>
      <c r="D70" s="58">
        <v>200</v>
      </c>
      <c r="E70" s="58">
        <v>0</v>
      </c>
      <c r="F70" s="58">
        <v>0</v>
      </c>
      <c r="G70" s="58">
        <v>0</v>
      </c>
      <c r="H70" s="58">
        <v>0</v>
      </c>
      <c r="I70" s="58">
        <v>0</v>
      </c>
      <c r="J70" s="58">
        <v>0</v>
      </c>
      <c r="K70" s="58">
        <v>0</v>
      </c>
      <c r="L70" s="58">
        <v>0</v>
      </c>
      <c r="M70" s="58">
        <v>100</v>
      </c>
      <c r="N70" s="58">
        <v>50</v>
      </c>
      <c r="O70" s="58">
        <v>1</v>
      </c>
      <c r="P70" s="58">
        <v>100</v>
      </c>
      <c r="Q70" s="58" t="s">
        <v>19</v>
      </c>
      <c r="R70" s="58" t="s">
        <v>19</v>
      </c>
      <c r="S70" s="58" t="s">
        <v>19</v>
      </c>
      <c r="T70" s="58" t="s">
        <v>15</v>
      </c>
      <c r="U70" s="58" t="s">
        <v>15</v>
      </c>
      <c r="V70" s="58" t="s">
        <v>15</v>
      </c>
      <c r="W70" s="58" t="s">
        <v>19</v>
      </c>
      <c r="X70" s="58" t="s">
        <v>15</v>
      </c>
      <c r="Y70" s="58">
        <v>1</v>
      </c>
      <c r="Z70" s="58">
        <v>1</v>
      </c>
      <c r="AA70" s="58">
        <v>0</v>
      </c>
      <c r="AB70" s="58">
        <v>0</v>
      </c>
      <c r="AC70" s="58">
        <v>0</v>
      </c>
      <c r="AD70" s="58">
        <v>0</v>
      </c>
      <c r="AE70" s="58">
        <v>0</v>
      </c>
      <c r="AF70" s="58">
        <v>0</v>
      </c>
      <c r="AG70" s="58">
        <v>0</v>
      </c>
      <c r="AH70" s="58">
        <v>1</v>
      </c>
      <c r="AI70" s="58" t="s">
        <v>144</v>
      </c>
      <c r="AJ70" s="58" t="s">
        <v>144</v>
      </c>
      <c r="AK70" s="58" t="s">
        <v>144</v>
      </c>
      <c r="AL70" s="58" t="s">
        <v>144</v>
      </c>
      <c r="AM70" s="58" t="s">
        <v>144</v>
      </c>
    </row>
    <row r="71" spans="1:39" x14ac:dyDescent="0.2">
      <c r="A71" s="4">
        <f>Hosting!A71</f>
        <v>0</v>
      </c>
      <c r="B71" s="58">
        <v>1</v>
      </c>
      <c r="C71" s="58">
        <v>1</v>
      </c>
      <c r="D71" s="58">
        <v>200</v>
      </c>
      <c r="E71" s="58">
        <v>0</v>
      </c>
      <c r="F71" s="58">
        <v>0</v>
      </c>
      <c r="G71" s="58">
        <v>0</v>
      </c>
      <c r="H71" s="58">
        <v>0</v>
      </c>
      <c r="I71" s="58">
        <v>0</v>
      </c>
      <c r="J71" s="58">
        <v>0</v>
      </c>
      <c r="K71" s="58">
        <v>0</v>
      </c>
      <c r="L71" s="58">
        <v>0</v>
      </c>
      <c r="M71" s="58">
        <v>100</v>
      </c>
      <c r="N71" s="58">
        <v>50</v>
      </c>
      <c r="O71" s="58">
        <v>1</v>
      </c>
      <c r="P71" s="58">
        <v>100</v>
      </c>
      <c r="Q71" s="58" t="s">
        <v>19</v>
      </c>
      <c r="R71" s="58" t="s">
        <v>19</v>
      </c>
      <c r="S71" s="58" t="s">
        <v>19</v>
      </c>
      <c r="T71" s="58" t="s">
        <v>15</v>
      </c>
      <c r="U71" s="58" t="s">
        <v>15</v>
      </c>
      <c r="V71" s="58" t="s">
        <v>15</v>
      </c>
      <c r="W71" s="58" t="s">
        <v>19</v>
      </c>
      <c r="X71" s="58" t="s">
        <v>15</v>
      </c>
      <c r="Y71" s="58">
        <v>1</v>
      </c>
      <c r="Z71" s="58">
        <v>1</v>
      </c>
      <c r="AA71" s="58">
        <v>0</v>
      </c>
      <c r="AB71" s="58">
        <v>0</v>
      </c>
      <c r="AC71" s="58">
        <v>0</v>
      </c>
      <c r="AD71" s="58">
        <v>0</v>
      </c>
      <c r="AE71" s="58">
        <v>0</v>
      </c>
      <c r="AF71" s="58">
        <v>0</v>
      </c>
      <c r="AG71" s="58">
        <v>0</v>
      </c>
      <c r="AH71" s="58">
        <v>1</v>
      </c>
      <c r="AI71" s="58" t="s">
        <v>144</v>
      </c>
      <c r="AJ71" s="58" t="s">
        <v>144</v>
      </c>
      <c r="AK71" s="58" t="s">
        <v>144</v>
      </c>
      <c r="AL71" s="58" t="s">
        <v>144</v>
      </c>
      <c r="AM71" s="58" t="s">
        <v>144</v>
      </c>
    </row>
    <row r="72" spans="1:39" x14ac:dyDescent="0.2">
      <c r="A72" s="4">
        <f>Hosting!A72</f>
        <v>0</v>
      </c>
      <c r="B72" s="58">
        <v>1</v>
      </c>
      <c r="C72" s="58">
        <v>1</v>
      </c>
      <c r="D72" s="58">
        <v>200</v>
      </c>
      <c r="E72" s="58">
        <v>0</v>
      </c>
      <c r="F72" s="58">
        <v>0</v>
      </c>
      <c r="G72" s="58">
        <v>0</v>
      </c>
      <c r="H72" s="58">
        <v>0</v>
      </c>
      <c r="I72" s="58">
        <v>0</v>
      </c>
      <c r="J72" s="58">
        <v>0</v>
      </c>
      <c r="K72" s="58">
        <v>0</v>
      </c>
      <c r="L72" s="58">
        <v>0</v>
      </c>
      <c r="M72" s="58">
        <v>100</v>
      </c>
      <c r="N72" s="58">
        <v>50</v>
      </c>
      <c r="O72" s="58">
        <v>1</v>
      </c>
      <c r="P72" s="58">
        <v>100</v>
      </c>
      <c r="Q72" s="58" t="s">
        <v>19</v>
      </c>
      <c r="R72" s="58" t="s">
        <v>19</v>
      </c>
      <c r="S72" s="58" t="s">
        <v>19</v>
      </c>
      <c r="T72" s="58" t="s">
        <v>15</v>
      </c>
      <c r="U72" s="58" t="s">
        <v>15</v>
      </c>
      <c r="V72" s="58" t="s">
        <v>15</v>
      </c>
      <c r="W72" s="58" t="s">
        <v>19</v>
      </c>
      <c r="X72" s="58" t="s">
        <v>15</v>
      </c>
      <c r="Y72" s="58">
        <v>1</v>
      </c>
      <c r="Z72" s="58">
        <v>1</v>
      </c>
      <c r="AA72" s="58">
        <v>0</v>
      </c>
      <c r="AB72" s="58">
        <v>0</v>
      </c>
      <c r="AC72" s="58">
        <v>0</v>
      </c>
      <c r="AD72" s="58">
        <v>0</v>
      </c>
      <c r="AE72" s="58">
        <v>0</v>
      </c>
      <c r="AF72" s="58">
        <v>0</v>
      </c>
      <c r="AG72" s="58">
        <v>0</v>
      </c>
      <c r="AH72" s="58">
        <v>1</v>
      </c>
      <c r="AI72" s="58" t="s">
        <v>144</v>
      </c>
      <c r="AJ72" s="58" t="s">
        <v>144</v>
      </c>
      <c r="AK72" s="58" t="s">
        <v>144</v>
      </c>
      <c r="AL72" s="58" t="s">
        <v>144</v>
      </c>
      <c r="AM72" s="58" t="s">
        <v>144</v>
      </c>
    </row>
    <row r="73" spans="1:39" x14ac:dyDescent="0.2">
      <c r="A73" s="4">
        <f>Hosting!A73</f>
        <v>0</v>
      </c>
      <c r="B73" s="58">
        <v>1</v>
      </c>
      <c r="C73" s="58">
        <v>1</v>
      </c>
      <c r="D73" s="58">
        <v>200</v>
      </c>
      <c r="E73" s="58">
        <v>0</v>
      </c>
      <c r="F73" s="58">
        <v>0</v>
      </c>
      <c r="G73" s="58">
        <v>0</v>
      </c>
      <c r="H73" s="58">
        <v>0</v>
      </c>
      <c r="I73" s="58">
        <v>0</v>
      </c>
      <c r="J73" s="58">
        <v>0</v>
      </c>
      <c r="K73" s="58">
        <v>0</v>
      </c>
      <c r="L73" s="58">
        <v>0</v>
      </c>
      <c r="M73" s="58">
        <v>100</v>
      </c>
      <c r="N73" s="58">
        <v>50</v>
      </c>
      <c r="O73" s="58">
        <v>1</v>
      </c>
      <c r="P73" s="58">
        <v>100</v>
      </c>
      <c r="Q73" s="58" t="s">
        <v>19</v>
      </c>
      <c r="R73" s="58" t="s">
        <v>19</v>
      </c>
      <c r="S73" s="58" t="s">
        <v>19</v>
      </c>
      <c r="T73" s="58" t="s">
        <v>15</v>
      </c>
      <c r="U73" s="58" t="s">
        <v>15</v>
      </c>
      <c r="V73" s="58" t="s">
        <v>15</v>
      </c>
      <c r="W73" s="58" t="s">
        <v>19</v>
      </c>
      <c r="X73" s="58" t="s">
        <v>15</v>
      </c>
      <c r="Y73" s="58">
        <v>1</v>
      </c>
      <c r="Z73" s="58">
        <v>1</v>
      </c>
      <c r="AA73" s="58">
        <v>0</v>
      </c>
      <c r="AB73" s="58">
        <v>0</v>
      </c>
      <c r="AC73" s="58">
        <v>0</v>
      </c>
      <c r="AD73" s="58">
        <v>0</v>
      </c>
      <c r="AE73" s="58">
        <v>0</v>
      </c>
      <c r="AF73" s="58">
        <v>0</v>
      </c>
      <c r="AG73" s="58">
        <v>0</v>
      </c>
      <c r="AH73" s="58">
        <v>1</v>
      </c>
      <c r="AI73" s="58" t="s">
        <v>144</v>
      </c>
      <c r="AJ73" s="58" t="s">
        <v>144</v>
      </c>
      <c r="AK73" s="58" t="s">
        <v>144</v>
      </c>
      <c r="AL73" s="58" t="s">
        <v>144</v>
      </c>
      <c r="AM73" s="58" t="s">
        <v>144</v>
      </c>
    </row>
    <row r="74" spans="1:39" x14ac:dyDescent="0.2">
      <c r="A74" s="4">
        <f>Hosting!A74</f>
        <v>0</v>
      </c>
      <c r="B74" s="58">
        <v>1</v>
      </c>
      <c r="C74" s="58">
        <v>1</v>
      </c>
      <c r="D74" s="58">
        <v>200</v>
      </c>
      <c r="E74" s="58">
        <v>0</v>
      </c>
      <c r="F74" s="58">
        <v>0</v>
      </c>
      <c r="G74" s="58">
        <v>0</v>
      </c>
      <c r="H74" s="58">
        <v>0</v>
      </c>
      <c r="I74" s="58">
        <v>0</v>
      </c>
      <c r="J74" s="58">
        <v>0</v>
      </c>
      <c r="K74" s="58">
        <v>0</v>
      </c>
      <c r="L74" s="58">
        <v>0</v>
      </c>
      <c r="M74" s="58">
        <v>100</v>
      </c>
      <c r="N74" s="58">
        <v>50</v>
      </c>
      <c r="O74" s="58">
        <v>1</v>
      </c>
      <c r="P74" s="58">
        <v>100</v>
      </c>
      <c r="Q74" s="58" t="s">
        <v>19</v>
      </c>
      <c r="R74" s="58" t="s">
        <v>19</v>
      </c>
      <c r="S74" s="58" t="s">
        <v>19</v>
      </c>
      <c r="T74" s="58" t="s">
        <v>15</v>
      </c>
      <c r="U74" s="58" t="s">
        <v>15</v>
      </c>
      <c r="V74" s="58" t="s">
        <v>15</v>
      </c>
      <c r="W74" s="58" t="s">
        <v>19</v>
      </c>
      <c r="X74" s="58" t="s">
        <v>15</v>
      </c>
      <c r="Y74" s="58">
        <v>1</v>
      </c>
      <c r="Z74" s="58">
        <v>1</v>
      </c>
      <c r="AA74" s="58">
        <v>0</v>
      </c>
      <c r="AB74" s="58">
        <v>0</v>
      </c>
      <c r="AC74" s="58">
        <v>0</v>
      </c>
      <c r="AD74" s="58">
        <v>0</v>
      </c>
      <c r="AE74" s="58">
        <v>0</v>
      </c>
      <c r="AF74" s="58">
        <v>0</v>
      </c>
      <c r="AG74" s="58">
        <v>0</v>
      </c>
      <c r="AH74" s="58">
        <v>1</v>
      </c>
      <c r="AI74" s="58" t="s">
        <v>144</v>
      </c>
      <c r="AJ74" s="58" t="s">
        <v>144</v>
      </c>
      <c r="AK74" s="58" t="s">
        <v>144</v>
      </c>
      <c r="AL74" s="58" t="s">
        <v>144</v>
      </c>
      <c r="AM74" s="58" t="s">
        <v>144</v>
      </c>
    </row>
    <row r="75" spans="1:39" x14ac:dyDescent="0.2">
      <c r="A75" s="4">
        <f>Hosting!A75</f>
        <v>0</v>
      </c>
      <c r="B75" s="58">
        <v>1</v>
      </c>
      <c r="C75" s="58">
        <v>1</v>
      </c>
      <c r="D75" s="58">
        <v>200</v>
      </c>
      <c r="E75" s="58">
        <v>0</v>
      </c>
      <c r="F75" s="58">
        <v>0</v>
      </c>
      <c r="G75" s="58">
        <v>0</v>
      </c>
      <c r="H75" s="58">
        <v>0</v>
      </c>
      <c r="I75" s="58">
        <v>0</v>
      </c>
      <c r="J75" s="58">
        <v>0</v>
      </c>
      <c r="K75" s="58">
        <v>0</v>
      </c>
      <c r="L75" s="58">
        <v>0</v>
      </c>
      <c r="M75" s="58">
        <v>100</v>
      </c>
      <c r="N75" s="58">
        <v>50</v>
      </c>
      <c r="O75" s="58">
        <v>1</v>
      </c>
      <c r="P75" s="58">
        <v>100</v>
      </c>
      <c r="Q75" s="58" t="s">
        <v>19</v>
      </c>
      <c r="R75" s="58" t="s">
        <v>19</v>
      </c>
      <c r="S75" s="58" t="s">
        <v>19</v>
      </c>
      <c r="T75" s="58" t="s">
        <v>15</v>
      </c>
      <c r="U75" s="58" t="s">
        <v>15</v>
      </c>
      <c r="V75" s="58" t="s">
        <v>15</v>
      </c>
      <c r="W75" s="58" t="s">
        <v>19</v>
      </c>
      <c r="X75" s="58" t="s">
        <v>15</v>
      </c>
      <c r="Y75" s="58">
        <v>1</v>
      </c>
      <c r="Z75" s="58">
        <v>1</v>
      </c>
      <c r="AA75" s="58">
        <v>0</v>
      </c>
      <c r="AB75" s="58">
        <v>0</v>
      </c>
      <c r="AC75" s="58">
        <v>0</v>
      </c>
      <c r="AD75" s="58">
        <v>0</v>
      </c>
      <c r="AE75" s="58">
        <v>0</v>
      </c>
      <c r="AF75" s="58">
        <v>0</v>
      </c>
      <c r="AG75" s="58">
        <v>0</v>
      </c>
      <c r="AH75" s="58">
        <v>1</v>
      </c>
      <c r="AI75" s="58" t="s">
        <v>144</v>
      </c>
      <c r="AJ75" s="58" t="s">
        <v>144</v>
      </c>
      <c r="AK75" s="58" t="s">
        <v>144</v>
      </c>
      <c r="AL75" s="58" t="s">
        <v>144</v>
      </c>
      <c r="AM75" s="58" t="s">
        <v>144</v>
      </c>
    </row>
    <row r="76" spans="1:39" x14ac:dyDescent="0.2">
      <c r="A76" s="4">
        <f>Hosting!A76</f>
        <v>0</v>
      </c>
      <c r="B76" s="58">
        <v>1</v>
      </c>
      <c r="C76" s="58">
        <v>1</v>
      </c>
      <c r="D76" s="58">
        <v>200</v>
      </c>
      <c r="E76" s="58">
        <v>0</v>
      </c>
      <c r="F76" s="58">
        <v>0</v>
      </c>
      <c r="G76" s="58">
        <v>0</v>
      </c>
      <c r="H76" s="58">
        <v>0</v>
      </c>
      <c r="I76" s="58">
        <v>0</v>
      </c>
      <c r="J76" s="58">
        <v>0</v>
      </c>
      <c r="K76" s="58">
        <v>0</v>
      </c>
      <c r="L76" s="58">
        <v>0</v>
      </c>
      <c r="M76" s="58">
        <v>100</v>
      </c>
      <c r="N76" s="58">
        <v>50</v>
      </c>
      <c r="O76" s="58">
        <v>1</v>
      </c>
      <c r="P76" s="58">
        <v>100</v>
      </c>
      <c r="Q76" s="58" t="s">
        <v>19</v>
      </c>
      <c r="R76" s="58" t="s">
        <v>19</v>
      </c>
      <c r="S76" s="58" t="s">
        <v>19</v>
      </c>
      <c r="T76" s="58" t="s">
        <v>15</v>
      </c>
      <c r="U76" s="58" t="s">
        <v>15</v>
      </c>
      <c r="V76" s="58" t="s">
        <v>15</v>
      </c>
      <c r="W76" s="58" t="s">
        <v>19</v>
      </c>
      <c r="X76" s="58" t="s">
        <v>15</v>
      </c>
      <c r="Y76" s="58">
        <v>1</v>
      </c>
      <c r="Z76" s="58">
        <v>1</v>
      </c>
      <c r="AA76" s="58">
        <v>0</v>
      </c>
      <c r="AB76" s="58">
        <v>0</v>
      </c>
      <c r="AC76" s="58">
        <v>0</v>
      </c>
      <c r="AD76" s="58">
        <v>0</v>
      </c>
      <c r="AE76" s="58">
        <v>0</v>
      </c>
      <c r="AF76" s="58">
        <v>0</v>
      </c>
      <c r="AG76" s="58">
        <v>0</v>
      </c>
      <c r="AH76" s="58">
        <v>1</v>
      </c>
      <c r="AI76" s="58" t="s">
        <v>144</v>
      </c>
      <c r="AJ76" s="58" t="s">
        <v>144</v>
      </c>
      <c r="AK76" s="58" t="s">
        <v>144</v>
      </c>
      <c r="AL76" s="58" t="s">
        <v>144</v>
      </c>
      <c r="AM76" s="58" t="s">
        <v>144</v>
      </c>
    </row>
    <row r="77" spans="1:39" x14ac:dyDescent="0.2">
      <c r="A77" s="4">
        <f>Hosting!A77</f>
        <v>0</v>
      </c>
      <c r="B77" s="58">
        <v>1</v>
      </c>
      <c r="C77" s="58">
        <v>1</v>
      </c>
      <c r="D77" s="58">
        <v>200</v>
      </c>
      <c r="E77" s="58">
        <v>0</v>
      </c>
      <c r="F77" s="58">
        <v>0</v>
      </c>
      <c r="G77" s="58">
        <v>0</v>
      </c>
      <c r="H77" s="58">
        <v>0</v>
      </c>
      <c r="I77" s="58">
        <v>0</v>
      </c>
      <c r="J77" s="58">
        <v>0</v>
      </c>
      <c r="K77" s="58">
        <v>0</v>
      </c>
      <c r="L77" s="58">
        <v>0</v>
      </c>
      <c r="M77" s="58">
        <v>100</v>
      </c>
      <c r="N77" s="58">
        <v>50</v>
      </c>
      <c r="O77" s="58">
        <v>1</v>
      </c>
      <c r="P77" s="58">
        <v>100</v>
      </c>
      <c r="Q77" s="58" t="s">
        <v>19</v>
      </c>
      <c r="R77" s="58" t="s">
        <v>19</v>
      </c>
      <c r="S77" s="58" t="s">
        <v>19</v>
      </c>
      <c r="T77" s="58" t="s">
        <v>15</v>
      </c>
      <c r="U77" s="58" t="s">
        <v>15</v>
      </c>
      <c r="V77" s="58" t="s">
        <v>15</v>
      </c>
      <c r="W77" s="58" t="s">
        <v>19</v>
      </c>
      <c r="X77" s="58" t="s">
        <v>15</v>
      </c>
      <c r="Y77" s="58">
        <v>1</v>
      </c>
      <c r="Z77" s="58">
        <v>1</v>
      </c>
      <c r="AA77" s="58">
        <v>0</v>
      </c>
      <c r="AB77" s="58">
        <v>0</v>
      </c>
      <c r="AC77" s="58">
        <v>0</v>
      </c>
      <c r="AD77" s="58">
        <v>0</v>
      </c>
      <c r="AE77" s="58">
        <v>0</v>
      </c>
      <c r="AF77" s="58">
        <v>0</v>
      </c>
      <c r="AG77" s="58">
        <v>0</v>
      </c>
      <c r="AH77" s="58">
        <v>1</v>
      </c>
      <c r="AI77" s="58" t="s">
        <v>144</v>
      </c>
      <c r="AJ77" s="58" t="s">
        <v>144</v>
      </c>
      <c r="AK77" s="58" t="s">
        <v>144</v>
      </c>
      <c r="AL77" s="58" t="s">
        <v>144</v>
      </c>
      <c r="AM77" s="58" t="s">
        <v>144</v>
      </c>
    </row>
    <row r="78" spans="1:39" x14ac:dyDescent="0.2">
      <c r="A78" s="4">
        <f>Hosting!A78</f>
        <v>0</v>
      </c>
      <c r="B78" s="58">
        <v>1</v>
      </c>
      <c r="C78" s="58">
        <v>1</v>
      </c>
      <c r="D78" s="58">
        <v>200</v>
      </c>
      <c r="E78" s="58">
        <v>0</v>
      </c>
      <c r="F78" s="58">
        <v>0</v>
      </c>
      <c r="G78" s="58">
        <v>0</v>
      </c>
      <c r="H78" s="58">
        <v>0</v>
      </c>
      <c r="I78" s="58">
        <v>0</v>
      </c>
      <c r="J78" s="58">
        <v>0</v>
      </c>
      <c r="K78" s="58">
        <v>0</v>
      </c>
      <c r="L78" s="58">
        <v>0</v>
      </c>
      <c r="M78" s="58">
        <v>100</v>
      </c>
      <c r="N78" s="58">
        <v>50</v>
      </c>
      <c r="O78" s="58">
        <v>1</v>
      </c>
      <c r="P78" s="58">
        <v>100</v>
      </c>
      <c r="Q78" s="58" t="s">
        <v>19</v>
      </c>
      <c r="R78" s="58" t="s">
        <v>19</v>
      </c>
      <c r="S78" s="58" t="s">
        <v>19</v>
      </c>
      <c r="T78" s="58" t="s">
        <v>15</v>
      </c>
      <c r="U78" s="58" t="s">
        <v>15</v>
      </c>
      <c r="V78" s="58" t="s">
        <v>15</v>
      </c>
      <c r="W78" s="58" t="s">
        <v>19</v>
      </c>
      <c r="X78" s="58" t="s">
        <v>15</v>
      </c>
      <c r="Y78" s="58">
        <v>1</v>
      </c>
      <c r="Z78" s="58">
        <v>1</v>
      </c>
      <c r="AA78" s="58">
        <v>0</v>
      </c>
      <c r="AB78" s="58">
        <v>0</v>
      </c>
      <c r="AC78" s="58">
        <v>0</v>
      </c>
      <c r="AD78" s="58">
        <v>0</v>
      </c>
      <c r="AE78" s="58">
        <v>0</v>
      </c>
      <c r="AF78" s="58">
        <v>0</v>
      </c>
      <c r="AG78" s="58">
        <v>0</v>
      </c>
      <c r="AH78" s="58">
        <v>1</v>
      </c>
      <c r="AI78" s="58" t="s">
        <v>144</v>
      </c>
      <c r="AJ78" s="58" t="s">
        <v>144</v>
      </c>
      <c r="AK78" s="58" t="s">
        <v>144</v>
      </c>
      <c r="AL78" s="58" t="s">
        <v>144</v>
      </c>
      <c r="AM78" s="58" t="s">
        <v>144</v>
      </c>
    </row>
    <row r="79" spans="1:39" x14ac:dyDescent="0.2">
      <c r="A79" s="4">
        <f>Hosting!A79</f>
        <v>0</v>
      </c>
      <c r="B79" s="58">
        <v>1</v>
      </c>
      <c r="C79" s="58">
        <v>1</v>
      </c>
      <c r="D79" s="58">
        <v>200</v>
      </c>
      <c r="E79" s="58">
        <v>0</v>
      </c>
      <c r="F79" s="58">
        <v>0</v>
      </c>
      <c r="G79" s="58">
        <v>0</v>
      </c>
      <c r="H79" s="58">
        <v>0</v>
      </c>
      <c r="I79" s="58">
        <v>0</v>
      </c>
      <c r="J79" s="58">
        <v>0</v>
      </c>
      <c r="K79" s="58">
        <v>0</v>
      </c>
      <c r="L79" s="58">
        <v>0</v>
      </c>
      <c r="M79" s="58">
        <v>100</v>
      </c>
      <c r="N79" s="58">
        <v>50</v>
      </c>
      <c r="O79" s="58">
        <v>1</v>
      </c>
      <c r="P79" s="58">
        <v>100</v>
      </c>
      <c r="Q79" s="58" t="s">
        <v>19</v>
      </c>
      <c r="R79" s="58" t="s">
        <v>19</v>
      </c>
      <c r="S79" s="58" t="s">
        <v>19</v>
      </c>
      <c r="T79" s="58" t="s">
        <v>15</v>
      </c>
      <c r="U79" s="58" t="s">
        <v>15</v>
      </c>
      <c r="V79" s="58" t="s">
        <v>15</v>
      </c>
      <c r="W79" s="58" t="s">
        <v>19</v>
      </c>
      <c r="X79" s="58" t="s">
        <v>15</v>
      </c>
      <c r="Y79" s="58">
        <v>1</v>
      </c>
      <c r="Z79" s="58">
        <v>1</v>
      </c>
      <c r="AA79" s="58">
        <v>0</v>
      </c>
      <c r="AB79" s="58">
        <v>0</v>
      </c>
      <c r="AC79" s="58">
        <v>0</v>
      </c>
      <c r="AD79" s="58">
        <v>0</v>
      </c>
      <c r="AE79" s="58">
        <v>0</v>
      </c>
      <c r="AF79" s="58">
        <v>0</v>
      </c>
      <c r="AG79" s="58">
        <v>0</v>
      </c>
      <c r="AH79" s="58">
        <v>1</v>
      </c>
      <c r="AI79" s="58" t="s">
        <v>144</v>
      </c>
      <c r="AJ79" s="58" t="s">
        <v>144</v>
      </c>
      <c r="AK79" s="58" t="s">
        <v>144</v>
      </c>
      <c r="AL79" s="58" t="s">
        <v>144</v>
      </c>
      <c r="AM79" s="58" t="s">
        <v>144</v>
      </c>
    </row>
    <row r="80" spans="1:39" x14ac:dyDescent="0.2">
      <c r="A80" s="4">
        <f>Hosting!A80</f>
        <v>0</v>
      </c>
      <c r="B80" s="58">
        <v>1</v>
      </c>
      <c r="C80" s="58">
        <v>1</v>
      </c>
      <c r="D80" s="58">
        <v>200</v>
      </c>
      <c r="E80" s="58">
        <v>0</v>
      </c>
      <c r="F80" s="58">
        <v>0</v>
      </c>
      <c r="G80" s="58">
        <v>0</v>
      </c>
      <c r="H80" s="58">
        <v>0</v>
      </c>
      <c r="I80" s="58">
        <v>0</v>
      </c>
      <c r="J80" s="58">
        <v>0</v>
      </c>
      <c r="K80" s="58">
        <v>0</v>
      </c>
      <c r="L80" s="58">
        <v>0</v>
      </c>
      <c r="M80" s="58">
        <v>100</v>
      </c>
      <c r="N80" s="58">
        <v>50</v>
      </c>
      <c r="O80" s="58">
        <v>1</v>
      </c>
      <c r="P80" s="58">
        <v>100</v>
      </c>
      <c r="Q80" s="58" t="s">
        <v>19</v>
      </c>
      <c r="R80" s="58" t="s">
        <v>19</v>
      </c>
      <c r="S80" s="58" t="s">
        <v>19</v>
      </c>
      <c r="T80" s="58" t="s">
        <v>15</v>
      </c>
      <c r="U80" s="58" t="s">
        <v>15</v>
      </c>
      <c r="V80" s="58" t="s">
        <v>15</v>
      </c>
      <c r="W80" s="58" t="s">
        <v>19</v>
      </c>
      <c r="X80" s="58" t="s">
        <v>15</v>
      </c>
      <c r="Y80" s="58">
        <v>1</v>
      </c>
      <c r="Z80" s="58">
        <v>1</v>
      </c>
      <c r="AA80" s="58">
        <v>0</v>
      </c>
      <c r="AB80" s="58">
        <v>0</v>
      </c>
      <c r="AC80" s="58">
        <v>0</v>
      </c>
      <c r="AD80" s="58">
        <v>0</v>
      </c>
      <c r="AE80" s="58">
        <v>0</v>
      </c>
      <c r="AF80" s="58">
        <v>0</v>
      </c>
      <c r="AG80" s="58">
        <v>0</v>
      </c>
      <c r="AH80" s="58">
        <v>1</v>
      </c>
      <c r="AI80" s="58" t="s">
        <v>144</v>
      </c>
      <c r="AJ80" s="58" t="s">
        <v>144</v>
      </c>
      <c r="AK80" s="58" t="s">
        <v>144</v>
      </c>
      <c r="AL80" s="58" t="s">
        <v>144</v>
      </c>
      <c r="AM80" s="58" t="s">
        <v>144</v>
      </c>
    </row>
    <row r="81" spans="1:39" x14ac:dyDescent="0.2">
      <c r="A81" s="4">
        <f>Hosting!A81</f>
        <v>0</v>
      </c>
      <c r="B81" s="58">
        <v>1</v>
      </c>
      <c r="C81" s="58">
        <v>1</v>
      </c>
      <c r="D81" s="58">
        <v>200</v>
      </c>
      <c r="E81" s="58">
        <v>0</v>
      </c>
      <c r="F81" s="58">
        <v>0</v>
      </c>
      <c r="G81" s="58">
        <v>0</v>
      </c>
      <c r="H81" s="58">
        <v>0</v>
      </c>
      <c r="I81" s="58">
        <v>0</v>
      </c>
      <c r="J81" s="58">
        <v>0</v>
      </c>
      <c r="K81" s="58">
        <v>0</v>
      </c>
      <c r="L81" s="58">
        <v>0</v>
      </c>
      <c r="M81" s="58">
        <v>100</v>
      </c>
      <c r="N81" s="58">
        <v>50</v>
      </c>
      <c r="O81" s="58">
        <v>1</v>
      </c>
      <c r="P81" s="58">
        <v>100</v>
      </c>
      <c r="Q81" s="58" t="s">
        <v>19</v>
      </c>
      <c r="R81" s="58" t="s">
        <v>19</v>
      </c>
      <c r="S81" s="58" t="s">
        <v>19</v>
      </c>
      <c r="T81" s="58" t="s">
        <v>15</v>
      </c>
      <c r="U81" s="58" t="s">
        <v>15</v>
      </c>
      <c r="V81" s="58" t="s">
        <v>15</v>
      </c>
      <c r="W81" s="58" t="s">
        <v>19</v>
      </c>
      <c r="X81" s="58" t="s">
        <v>15</v>
      </c>
      <c r="Y81" s="58">
        <v>1</v>
      </c>
      <c r="Z81" s="58">
        <v>1</v>
      </c>
      <c r="AA81" s="58">
        <v>0</v>
      </c>
      <c r="AB81" s="58">
        <v>0</v>
      </c>
      <c r="AC81" s="58">
        <v>0</v>
      </c>
      <c r="AD81" s="58">
        <v>0</v>
      </c>
      <c r="AE81" s="58">
        <v>0</v>
      </c>
      <c r="AF81" s="58">
        <v>0</v>
      </c>
      <c r="AG81" s="58">
        <v>0</v>
      </c>
      <c r="AH81" s="58">
        <v>1</v>
      </c>
      <c r="AI81" s="58" t="s">
        <v>144</v>
      </c>
      <c r="AJ81" s="58" t="s">
        <v>144</v>
      </c>
      <c r="AK81" s="58" t="s">
        <v>144</v>
      </c>
      <c r="AL81" s="58" t="s">
        <v>144</v>
      </c>
      <c r="AM81" s="58" t="s">
        <v>144</v>
      </c>
    </row>
    <row r="82" spans="1:39" x14ac:dyDescent="0.2">
      <c r="A82" s="4">
        <f>Hosting!A82</f>
        <v>0</v>
      </c>
      <c r="B82" s="58">
        <v>1</v>
      </c>
      <c r="C82" s="58">
        <v>1</v>
      </c>
      <c r="D82" s="58">
        <v>200</v>
      </c>
      <c r="E82" s="58">
        <v>0</v>
      </c>
      <c r="F82" s="58">
        <v>0</v>
      </c>
      <c r="G82" s="58">
        <v>0</v>
      </c>
      <c r="H82" s="58">
        <v>0</v>
      </c>
      <c r="I82" s="58">
        <v>0</v>
      </c>
      <c r="J82" s="58">
        <v>0</v>
      </c>
      <c r="K82" s="58">
        <v>0</v>
      </c>
      <c r="L82" s="58">
        <v>0</v>
      </c>
      <c r="M82" s="58">
        <v>100</v>
      </c>
      <c r="N82" s="58">
        <v>50</v>
      </c>
      <c r="O82" s="58">
        <v>1</v>
      </c>
      <c r="P82" s="58">
        <v>100</v>
      </c>
      <c r="Q82" s="58" t="s">
        <v>19</v>
      </c>
      <c r="R82" s="58" t="s">
        <v>19</v>
      </c>
      <c r="S82" s="58" t="s">
        <v>19</v>
      </c>
      <c r="T82" s="58" t="s">
        <v>15</v>
      </c>
      <c r="U82" s="58" t="s">
        <v>15</v>
      </c>
      <c r="V82" s="58" t="s">
        <v>15</v>
      </c>
      <c r="W82" s="58" t="s">
        <v>19</v>
      </c>
      <c r="X82" s="58" t="s">
        <v>15</v>
      </c>
      <c r="Y82" s="58">
        <v>1</v>
      </c>
      <c r="Z82" s="58">
        <v>1</v>
      </c>
      <c r="AA82" s="58">
        <v>0</v>
      </c>
      <c r="AB82" s="58">
        <v>0</v>
      </c>
      <c r="AC82" s="58">
        <v>0</v>
      </c>
      <c r="AD82" s="58">
        <v>0</v>
      </c>
      <c r="AE82" s="58">
        <v>0</v>
      </c>
      <c r="AF82" s="58">
        <v>0</v>
      </c>
      <c r="AG82" s="58">
        <v>0</v>
      </c>
      <c r="AH82" s="58">
        <v>1</v>
      </c>
      <c r="AI82" s="58" t="s">
        <v>144</v>
      </c>
      <c r="AJ82" s="58" t="s">
        <v>144</v>
      </c>
      <c r="AK82" s="58" t="s">
        <v>144</v>
      </c>
      <c r="AL82" s="58" t="s">
        <v>144</v>
      </c>
      <c r="AM82" s="58" t="s">
        <v>144</v>
      </c>
    </row>
    <row r="83" spans="1:39" x14ac:dyDescent="0.2">
      <c r="A83" s="4">
        <f>Hosting!A83</f>
        <v>0</v>
      </c>
      <c r="B83" s="58">
        <v>1</v>
      </c>
      <c r="C83" s="58">
        <v>1</v>
      </c>
      <c r="D83" s="58">
        <v>200</v>
      </c>
      <c r="E83" s="58">
        <v>0</v>
      </c>
      <c r="F83" s="58">
        <v>0</v>
      </c>
      <c r="G83" s="58">
        <v>0</v>
      </c>
      <c r="H83" s="58">
        <v>0</v>
      </c>
      <c r="I83" s="58">
        <v>0</v>
      </c>
      <c r="J83" s="58">
        <v>0</v>
      </c>
      <c r="K83" s="58">
        <v>0</v>
      </c>
      <c r="L83" s="58">
        <v>0</v>
      </c>
      <c r="M83" s="58">
        <v>100</v>
      </c>
      <c r="N83" s="58">
        <v>50</v>
      </c>
      <c r="O83" s="58">
        <v>1</v>
      </c>
      <c r="P83" s="58">
        <v>100</v>
      </c>
      <c r="Q83" s="58" t="s">
        <v>19</v>
      </c>
      <c r="R83" s="58" t="s">
        <v>19</v>
      </c>
      <c r="S83" s="58" t="s">
        <v>19</v>
      </c>
      <c r="T83" s="58" t="s">
        <v>15</v>
      </c>
      <c r="U83" s="58" t="s">
        <v>15</v>
      </c>
      <c r="V83" s="58" t="s">
        <v>15</v>
      </c>
      <c r="W83" s="58" t="s">
        <v>19</v>
      </c>
      <c r="X83" s="58" t="s">
        <v>15</v>
      </c>
      <c r="Y83" s="58">
        <v>1</v>
      </c>
      <c r="Z83" s="58">
        <v>1</v>
      </c>
      <c r="AA83" s="58">
        <v>0</v>
      </c>
      <c r="AB83" s="58">
        <v>0</v>
      </c>
      <c r="AC83" s="58">
        <v>0</v>
      </c>
      <c r="AD83" s="58">
        <v>0</v>
      </c>
      <c r="AE83" s="58">
        <v>0</v>
      </c>
      <c r="AF83" s="58">
        <v>0</v>
      </c>
      <c r="AG83" s="58">
        <v>0</v>
      </c>
      <c r="AH83" s="58">
        <v>1</v>
      </c>
      <c r="AI83" s="58" t="s">
        <v>144</v>
      </c>
      <c r="AJ83" s="58" t="s">
        <v>144</v>
      </c>
      <c r="AK83" s="58" t="s">
        <v>144</v>
      </c>
      <c r="AL83" s="58" t="s">
        <v>144</v>
      </c>
      <c r="AM83" s="58" t="s">
        <v>144</v>
      </c>
    </row>
    <row r="84" spans="1:39" x14ac:dyDescent="0.2">
      <c r="A84" s="4">
        <f>Hosting!A84</f>
        <v>0</v>
      </c>
      <c r="B84" s="58">
        <v>1</v>
      </c>
      <c r="C84" s="58">
        <v>1</v>
      </c>
      <c r="D84" s="58">
        <v>200</v>
      </c>
      <c r="E84" s="58">
        <v>0</v>
      </c>
      <c r="F84" s="58">
        <v>0</v>
      </c>
      <c r="G84" s="58">
        <v>0</v>
      </c>
      <c r="H84" s="58">
        <v>0</v>
      </c>
      <c r="I84" s="58">
        <v>0</v>
      </c>
      <c r="J84" s="58">
        <v>0</v>
      </c>
      <c r="K84" s="58">
        <v>0</v>
      </c>
      <c r="L84" s="58">
        <v>0</v>
      </c>
      <c r="M84" s="58">
        <v>100</v>
      </c>
      <c r="N84" s="58">
        <v>50</v>
      </c>
      <c r="O84" s="58">
        <v>1</v>
      </c>
      <c r="P84" s="58">
        <v>100</v>
      </c>
      <c r="Q84" s="58" t="s">
        <v>19</v>
      </c>
      <c r="R84" s="58" t="s">
        <v>19</v>
      </c>
      <c r="S84" s="58" t="s">
        <v>19</v>
      </c>
      <c r="T84" s="58" t="s">
        <v>15</v>
      </c>
      <c r="U84" s="58" t="s">
        <v>15</v>
      </c>
      <c r="V84" s="58" t="s">
        <v>15</v>
      </c>
      <c r="W84" s="58" t="s">
        <v>19</v>
      </c>
      <c r="X84" s="58" t="s">
        <v>15</v>
      </c>
      <c r="Y84" s="58">
        <v>1</v>
      </c>
      <c r="Z84" s="58">
        <v>1</v>
      </c>
      <c r="AA84" s="58">
        <v>0</v>
      </c>
      <c r="AB84" s="58">
        <v>0</v>
      </c>
      <c r="AC84" s="58">
        <v>0</v>
      </c>
      <c r="AD84" s="58">
        <v>0</v>
      </c>
      <c r="AE84" s="58">
        <v>0</v>
      </c>
      <c r="AF84" s="58">
        <v>0</v>
      </c>
      <c r="AG84" s="58">
        <v>0</v>
      </c>
      <c r="AH84" s="58">
        <v>1</v>
      </c>
      <c r="AI84" s="58" t="s">
        <v>144</v>
      </c>
      <c r="AJ84" s="58" t="s">
        <v>144</v>
      </c>
      <c r="AK84" s="58" t="s">
        <v>144</v>
      </c>
      <c r="AL84" s="58" t="s">
        <v>144</v>
      </c>
      <c r="AM84" s="58" t="s">
        <v>144</v>
      </c>
    </row>
    <row r="85" spans="1:39" x14ac:dyDescent="0.2">
      <c r="A85" s="4">
        <f>Hosting!A85</f>
        <v>0</v>
      </c>
      <c r="B85" s="58">
        <v>1</v>
      </c>
      <c r="C85" s="58">
        <v>1</v>
      </c>
      <c r="D85" s="58">
        <v>200</v>
      </c>
      <c r="E85" s="58">
        <v>0</v>
      </c>
      <c r="F85" s="58">
        <v>0</v>
      </c>
      <c r="G85" s="58">
        <v>0</v>
      </c>
      <c r="H85" s="58">
        <v>0</v>
      </c>
      <c r="I85" s="58">
        <v>0</v>
      </c>
      <c r="J85" s="58">
        <v>0</v>
      </c>
      <c r="K85" s="58">
        <v>0</v>
      </c>
      <c r="L85" s="58">
        <v>0</v>
      </c>
      <c r="M85" s="58">
        <v>100</v>
      </c>
      <c r="N85" s="58">
        <v>50</v>
      </c>
      <c r="O85" s="58">
        <v>1</v>
      </c>
      <c r="P85" s="58">
        <v>100</v>
      </c>
      <c r="Q85" s="58" t="s">
        <v>19</v>
      </c>
      <c r="R85" s="58" t="s">
        <v>19</v>
      </c>
      <c r="S85" s="58" t="s">
        <v>19</v>
      </c>
      <c r="T85" s="58" t="s">
        <v>15</v>
      </c>
      <c r="U85" s="58" t="s">
        <v>15</v>
      </c>
      <c r="V85" s="58" t="s">
        <v>15</v>
      </c>
      <c r="W85" s="58" t="s">
        <v>19</v>
      </c>
      <c r="X85" s="58" t="s">
        <v>15</v>
      </c>
      <c r="Y85" s="58">
        <v>1</v>
      </c>
      <c r="Z85" s="58">
        <v>1</v>
      </c>
      <c r="AA85" s="58">
        <v>0</v>
      </c>
      <c r="AB85" s="58">
        <v>0</v>
      </c>
      <c r="AC85" s="58">
        <v>0</v>
      </c>
      <c r="AD85" s="58">
        <v>0</v>
      </c>
      <c r="AE85" s="58">
        <v>0</v>
      </c>
      <c r="AF85" s="58">
        <v>0</v>
      </c>
      <c r="AG85" s="58">
        <v>0</v>
      </c>
      <c r="AH85" s="58">
        <v>1</v>
      </c>
      <c r="AI85" s="58" t="s">
        <v>144</v>
      </c>
      <c r="AJ85" s="58" t="s">
        <v>144</v>
      </c>
      <c r="AK85" s="58" t="s">
        <v>144</v>
      </c>
      <c r="AL85" s="58" t="s">
        <v>144</v>
      </c>
      <c r="AM85" s="58" t="s">
        <v>144</v>
      </c>
    </row>
    <row r="86" spans="1:39" x14ac:dyDescent="0.2">
      <c r="A86" s="4">
        <f>Hosting!A86</f>
        <v>0</v>
      </c>
      <c r="B86" s="58">
        <v>1</v>
      </c>
      <c r="C86" s="58">
        <v>1</v>
      </c>
      <c r="D86" s="58">
        <v>200</v>
      </c>
      <c r="E86" s="58">
        <v>0</v>
      </c>
      <c r="F86" s="58">
        <v>0</v>
      </c>
      <c r="G86" s="58">
        <v>0</v>
      </c>
      <c r="H86" s="58">
        <v>0</v>
      </c>
      <c r="I86" s="58">
        <v>0</v>
      </c>
      <c r="J86" s="58">
        <v>0</v>
      </c>
      <c r="K86" s="58">
        <v>0</v>
      </c>
      <c r="L86" s="58">
        <v>0</v>
      </c>
      <c r="M86" s="58">
        <v>100</v>
      </c>
      <c r="N86" s="58">
        <v>50</v>
      </c>
      <c r="O86" s="58">
        <v>1</v>
      </c>
      <c r="P86" s="58">
        <v>100</v>
      </c>
      <c r="Q86" s="58" t="s">
        <v>19</v>
      </c>
      <c r="R86" s="58" t="s">
        <v>19</v>
      </c>
      <c r="S86" s="58" t="s">
        <v>19</v>
      </c>
      <c r="T86" s="58" t="s">
        <v>15</v>
      </c>
      <c r="U86" s="58" t="s">
        <v>15</v>
      </c>
      <c r="V86" s="58" t="s">
        <v>15</v>
      </c>
      <c r="W86" s="58" t="s">
        <v>19</v>
      </c>
      <c r="X86" s="58" t="s">
        <v>15</v>
      </c>
      <c r="Y86" s="58">
        <v>1</v>
      </c>
      <c r="Z86" s="58">
        <v>1</v>
      </c>
      <c r="AA86" s="58">
        <v>0</v>
      </c>
      <c r="AB86" s="58">
        <v>0</v>
      </c>
      <c r="AC86" s="58">
        <v>0</v>
      </c>
      <c r="AD86" s="58">
        <v>0</v>
      </c>
      <c r="AE86" s="58">
        <v>0</v>
      </c>
      <c r="AF86" s="58">
        <v>0</v>
      </c>
      <c r="AG86" s="58">
        <v>0</v>
      </c>
      <c r="AH86" s="58">
        <v>1</v>
      </c>
      <c r="AI86" s="58" t="s">
        <v>144</v>
      </c>
      <c r="AJ86" s="58" t="s">
        <v>144</v>
      </c>
      <c r="AK86" s="58" t="s">
        <v>144</v>
      </c>
      <c r="AL86" s="58" t="s">
        <v>144</v>
      </c>
      <c r="AM86" s="58" t="s">
        <v>144</v>
      </c>
    </row>
    <row r="87" spans="1:39" x14ac:dyDescent="0.2">
      <c r="A87" s="4">
        <f>Hosting!A87</f>
        <v>0</v>
      </c>
      <c r="B87" s="58">
        <v>1</v>
      </c>
      <c r="C87" s="58">
        <v>1</v>
      </c>
      <c r="D87" s="58">
        <v>200</v>
      </c>
      <c r="E87" s="58">
        <v>0</v>
      </c>
      <c r="F87" s="58">
        <v>0</v>
      </c>
      <c r="G87" s="58">
        <v>0</v>
      </c>
      <c r="H87" s="58">
        <v>0</v>
      </c>
      <c r="I87" s="58">
        <v>0</v>
      </c>
      <c r="J87" s="58">
        <v>0</v>
      </c>
      <c r="K87" s="58">
        <v>0</v>
      </c>
      <c r="L87" s="58">
        <v>0</v>
      </c>
      <c r="M87" s="58">
        <v>100</v>
      </c>
      <c r="N87" s="58">
        <v>50</v>
      </c>
      <c r="O87" s="58">
        <v>1</v>
      </c>
      <c r="P87" s="58">
        <v>100</v>
      </c>
      <c r="Q87" s="58" t="s">
        <v>19</v>
      </c>
      <c r="R87" s="58" t="s">
        <v>19</v>
      </c>
      <c r="S87" s="58" t="s">
        <v>19</v>
      </c>
      <c r="T87" s="58" t="s">
        <v>15</v>
      </c>
      <c r="U87" s="58" t="s">
        <v>15</v>
      </c>
      <c r="V87" s="58" t="s">
        <v>15</v>
      </c>
      <c r="W87" s="58" t="s">
        <v>19</v>
      </c>
      <c r="X87" s="58" t="s">
        <v>15</v>
      </c>
      <c r="Y87" s="58">
        <v>1</v>
      </c>
      <c r="Z87" s="58">
        <v>1</v>
      </c>
      <c r="AA87" s="58">
        <v>0</v>
      </c>
      <c r="AB87" s="58">
        <v>0</v>
      </c>
      <c r="AC87" s="58">
        <v>0</v>
      </c>
      <c r="AD87" s="58">
        <v>0</v>
      </c>
      <c r="AE87" s="58">
        <v>0</v>
      </c>
      <c r="AF87" s="58">
        <v>0</v>
      </c>
      <c r="AG87" s="58">
        <v>0</v>
      </c>
      <c r="AH87" s="58">
        <v>1</v>
      </c>
      <c r="AI87" s="58" t="s">
        <v>144</v>
      </c>
      <c r="AJ87" s="58" t="s">
        <v>144</v>
      </c>
      <c r="AK87" s="58" t="s">
        <v>144</v>
      </c>
      <c r="AL87" s="58" t="s">
        <v>144</v>
      </c>
      <c r="AM87" s="58" t="s">
        <v>144</v>
      </c>
    </row>
    <row r="88" spans="1:39" x14ac:dyDescent="0.2">
      <c r="A88" s="4">
        <f>Hosting!A88</f>
        <v>0</v>
      </c>
      <c r="B88" s="58">
        <v>1</v>
      </c>
      <c r="C88" s="58">
        <v>1</v>
      </c>
      <c r="D88" s="58">
        <v>200</v>
      </c>
      <c r="E88" s="58">
        <v>0</v>
      </c>
      <c r="F88" s="58">
        <v>0</v>
      </c>
      <c r="G88" s="58">
        <v>0</v>
      </c>
      <c r="H88" s="58">
        <v>0</v>
      </c>
      <c r="I88" s="58">
        <v>0</v>
      </c>
      <c r="J88" s="58">
        <v>0</v>
      </c>
      <c r="K88" s="58">
        <v>0</v>
      </c>
      <c r="L88" s="58">
        <v>0</v>
      </c>
      <c r="M88" s="58">
        <v>100</v>
      </c>
      <c r="N88" s="58">
        <v>50</v>
      </c>
      <c r="O88" s="58">
        <v>1</v>
      </c>
      <c r="P88" s="58">
        <v>100</v>
      </c>
      <c r="Q88" s="58" t="s">
        <v>19</v>
      </c>
      <c r="R88" s="58" t="s">
        <v>19</v>
      </c>
      <c r="S88" s="58" t="s">
        <v>19</v>
      </c>
      <c r="T88" s="58" t="s">
        <v>15</v>
      </c>
      <c r="U88" s="58" t="s">
        <v>15</v>
      </c>
      <c r="V88" s="58" t="s">
        <v>15</v>
      </c>
      <c r="W88" s="58" t="s">
        <v>19</v>
      </c>
      <c r="X88" s="58" t="s">
        <v>15</v>
      </c>
      <c r="Y88" s="58">
        <v>1</v>
      </c>
      <c r="Z88" s="58">
        <v>1</v>
      </c>
      <c r="AA88" s="58">
        <v>0</v>
      </c>
      <c r="AB88" s="58">
        <v>0</v>
      </c>
      <c r="AC88" s="58">
        <v>0</v>
      </c>
      <c r="AD88" s="58">
        <v>0</v>
      </c>
      <c r="AE88" s="58">
        <v>0</v>
      </c>
      <c r="AF88" s="58">
        <v>0</v>
      </c>
      <c r="AG88" s="58">
        <v>0</v>
      </c>
      <c r="AH88" s="58">
        <v>1</v>
      </c>
      <c r="AI88" s="58" t="s">
        <v>144</v>
      </c>
      <c r="AJ88" s="58" t="s">
        <v>144</v>
      </c>
      <c r="AK88" s="58" t="s">
        <v>144</v>
      </c>
      <c r="AL88" s="58" t="s">
        <v>144</v>
      </c>
      <c r="AM88" s="58" t="s">
        <v>144</v>
      </c>
    </row>
    <row r="89" spans="1:39" x14ac:dyDescent="0.2">
      <c r="A89" s="4">
        <f>Hosting!A89</f>
        <v>0</v>
      </c>
      <c r="B89" s="58">
        <v>1</v>
      </c>
      <c r="C89" s="58">
        <v>1</v>
      </c>
      <c r="D89" s="58">
        <v>200</v>
      </c>
      <c r="E89" s="58">
        <v>0</v>
      </c>
      <c r="F89" s="58">
        <v>0</v>
      </c>
      <c r="G89" s="58">
        <v>0</v>
      </c>
      <c r="H89" s="58">
        <v>0</v>
      </c>
      <c r="I89" s="58">
        <v>0</v>
      </c>
      <c r="J89" s="58">
        <v>0</v>
      </c>
      <c r="K89" s="58">
        <v>0</v>
      </c>
      <c r="L89" s="58">
        <v>0</v>
      </c>
      <c r="M89" s="58">
        <v>100</v>
      </c>
      <c r="N89" s="58">
        <v>50</v>
      </c>
      <c r="O89" s="58">
        <v>1</v>
      </c>
      <c r="P89" s="58">
        <v>100</v>
      </c>
      <c r="Q89" s="58" t="s">
        <v>19</v>
      </c>
      <c r="R89" s="58" t="s">
        <v>19</v>
      </c>
      <c r="S89" s="58" t="s">
        <v>19</v>
      </c>
      <c r="T89" s="58" t="s">
        <v>15</v>
      </c>
      <c r="U89" s="58" t="s">
        <v>15</v>
      </c>
      <c r="V89" s="58" t="s">
        <v>15</v>
      </c>
      <c r="W89" s="58" t="s">
        <v>19</v>
      </c>
      <c r="X89" s="58" t="s">
        <v>15</v>
      </c>
      <c r="Y89" s="58">
        <v>1</v>
      </c>
      <c r="Z89" s="58">
        <v>1</v>
      </c>
      <c r="AA89" s="58">
        <v>0</v>
      </c>
      <c r="AB89" s="58">
        <v>0</v>
      </c>
      <c r="AC89" s="58">
        <v>0</v>
      </c>
      <c r="AD89" s="58">
        <v>0</v>
      </c>
      <c r="AE89" s="58">
        <v>0</v>
      </c>
      <c r="AF89" s="58">
        <v>0</v>
      </c>
      <c r="AG89" s="58">
        <v>0</v>
      </c>
      <c r="AH89" s="58">
        <v>1</v>
      </c>
      <c r="AI89" s="58" t="s">
        <v>144</v>
      </c>
      <c r="AJ89" s="58" t="s">
        <v>144</v>
      </c>
      <c r="AK89" s="58" t="s">
        <v>144</v>
      </c>
      <c r="AL89" s="58" t="s">
        <v>144</v>
      </c>
      <c r="AM89" s="58" t="s">
        <v>144</v>
      </c>
    </row>
    <row r="90" spans="1:39" x14ac:dyDescent="0.2">
      <c r="A90" s="4">
        <f>Hosting!A90</f>
        <v>0</v>
      </c>
      <c r="B90" s="58">
        <v>1</v>
      </c>
      <c r="C90" s="58">
        <v>1</v>
      </c>
      <c r="D90" s="58">
        <v>200</v>
      </c>
      <c r="E90" s="58">
        <v>0</v>
      </c>
      <c r="F90" s="58">
        <v>0</v>
      </c>
      <c r="G90" s="58">
        <v>0</v>
      </c>
      <c r="H90" s="58">
        <v>0</v>
      </c>
      <c r="I90" s="58">
        <v>0</v>
      </c>
      <c r="J90" s="58">
        <v>0</v>
      </c>
      <c r="K90" s="58">
        <v>0</v>
      </c>
      <c r="L90" s="58">
        <v>0</v>
      </c>
      <c r="M90" s="58">
        <v>100</v>
      </c>
      <c r="N90" s="58">
        <v>50</v>
      </c>
      <c r="O90" s="58">
        <v>1</v>
      </c>
      <c r="P90" s="58">
        <v>100</v>
      </c>
      <c r="Q90" s="58" t="s">
        <v>19</v>
      </c>
      <c r="R90" s="58" t="s">
        <v>19</v>
      </c>
      <c r="S90" s="58" t="s">
        <v>19</v>
      </c>
      <c r="T90" s="58" t="s">
        <v>15</v>
      </c>
      <c r="U90" s="58" t="s">
        <v>15</v>
      </c>
      <c r="V90" s="58" t="s">
        <v>15</v>
      </c>
      <c r="W90" s="58" t="s">
        <v>19</v>
      </c>
      <c r="X90" s="58" t="s">
        <v>15</v>
      </c>
      <c r="Y90" s="58">
        <v>1</v>
      </c>
      <c r="Z90" s="58">
        <v>1</v>
      </c>
      <c r="AA90" s="58">
        <v>0</v>
      </c>
      <c r="AB90" s="58">
        <v>0</v>
      </c>
      <c r="AC90" s="58">
        <v>0</v>
      </c>
      <c r="AD90" s="58">
        <v>0</v>
      </c>
      <c r="AE90" s="58">
        <v>0</v>
      </c>
      <c r="AF90" s="58">
        <v>0</v>
      </c>
      <c r="AG90" s="58">
        <v>0</v>
      </c>
      <c r="AH90" s="58">
        <v>1</v>
      </c>
      <c r="AI90" s="58" t="s">
        <v>144</v>
      </c>
      <c r="AJ90" s="58" t="s">
        <v>144</v>
      </c>
      <c r="AK90" s="58" t="s">
        <v>144</v>
      </c>
      <c r="AL90" s="58" t="s">
        <v>144</v>
      </c>
      <c r="AM90" s="58" t="s">
        <v>144</v>
      </c>
    </row>
    <row r="91" spans="1:39" x14ac:dyDescent="0.2">
      <c r="A91" s="4">
        <f>Hosting!A91</f>
        <v>0</v>
      </c>
      <c r="B91" s="58">
        <v>1</v>
      </c>
      <c r="C91" s="58">
        <v>1</v>
      </c>
      <c r="D91" s="58">
        <v>200</v>
      </c>
      <c r="E91" s="58">
        <v>0</v>
      </c>
      <c r="F91" s="58">
        <v>0</v>
      </c>
      <c r="G91" s="58">
        <v>0</v>
      </c>
      <c r="H91" s="58">
        <v>0</v>
      </c>
      <c r="I91" s="58">
        <v>0</v>
      </c>
      <c r="J91" s="58">
        <v>0</v>
      </c>
      <c r="K91" s="58">
        <v>0</v>
      </c>
      <c r="L91" s="58">
        <v>0</v>
      </c>
      <c r="M91" s="58">
        <v>100</v>
      </c>
      <c r="N91" s="58">
        <v>50</v>
      </c>
      <c r="O91" s="58">
        <v>1</v>
      </c>
      <c r="P91" s="58">
        <v>100</v>
      </c>
      <c r="Q91" s="58" t="s">
        <v>19</v>
      </c>
      <c r="R91" s="58" t="s">
        <v>19</v>
      </c>
      <c r="S91" s="58" t="s">
        <v>19</v>
      </c>
      <c r="T91" s="58" t="s">
        <v>15</v>
      </c>
      <c r="U91" s="58" t="s">
        <v>15</v>
      </c>
      <c r="V91" s="58" t="s">
        <v>15</v>
      </c>
      <c r="W91" s="58" t="s">
        <v>19</v>
      </c>
      <c r="X91" s="58" t="s">
        <v>15</v>
      </c>
      <c r="Y91" s="58">
        <v>1</v>
      </c>
      <c r="Z91" s="58">
        <v>1</v>
      </c>
      <c r="AA91" s="58">
        <v>0</v>
      </c>
      <c r="AB91" s="58">
        <v>0</v>
      </c>
      <c r="AC91" s="58">
        <v>0</v>
      </c>
      <c r="AD91" s="58">
        <v>0</v>
      </c>
      <c r="AE91" s="58">
        <v>0</v>
      </c>
      <c r="AF91" s="58">
        <v>0</v>
      </c>
      <c r="AG91" s="58">
        <v>0</v>
      </c>
      <c r="AH91" s="58">
        <v>1</v>
      </c>
      <c r="AI91" s="58" t="s">
        <v>144</v>
      </c>
      <c r="AJ91" s="58" t="s">
        <v>144</v>
      </c>
      <c r="AK91" s="58" t="s">
        <v>144</v>
      </c>
      <c r="AL91" s="58" t="s">
        <v>144</v>
      </c>
      <c r="AM91" s="58" t="s">
        <v>144</v>
      </c>
    </row>
    <row r="92" spans="1:39" x14ac:dyDescent="0.2">
      <c r="A92" s="4">
        <f>Hosting!A92</f>
        <v>0</v>
      </c>
      <c r="B92" s="58">
        <v>1</v>
      </c>
      <c r="C92" s="58">
        <v>1</v>
      </c>
      <c r="D92" s="58">
        <v>200</v>
      </c>
      <c r="E92" s="58">
        <v>0</v>
      </c>
      <c r="F92" s="58">
        <v>0</v>
      </c>
      <c r="G92" s="58">
        <v>0</v>
      </c>
      <c r="H92" s="58">
        <v>0</v>
      </c>
      <c r="I92" s="58">
        <v>0</v>
      </c>
      <c r="J92" s="58">
        <v>0</v>
      </c>
      <c r="K92" s="58">
        <v>0</v>
      </c>
      <c r="L92" s="58">
        <v>0</v>
      </c>
      <c r="M92" s="58">
        <v>100</v>
      </c>
      <c r="N92" s="58">
        <v>50</v>
      </c>
      <c r="O92" s="58">
        <v>1</v>
      </c>
      <c r="P92" s="58">
        <v>100</v>
      </c>
      <c r="Q92" s="58" t="s">
        <v>19</v>
      </c>
      <c r="R92" s="58" t="s">
        <v>19</v>
      </c>
      <c r="S92" s="58" t="s">
        <v>19</v>
      </c>
      <c r="T92" s="58" t="s">
        <v>15</v>
      </c>
      <c r="U92" s="58" t="s">
        <v>15</v>
      </c>
      <c r="V92" s="58" t="s">
        <v>15</v>
      </c>
      <c r="W92" s="58" t="s">
        <v>19</v>
      </c>
      <c r="X92" s="58" t="s">
        <v>15</v>
      </c>
      <c r="Y92" s="58">
        <v>1</v>
      </c>
      <c r="Z92" s="58">
        <v>1</v>
      </c>
      <c r="AA92" s="58">
        <v>0</v>
      </c>
      <c r="AB92" s="58">
        <v>0</v>
      </c>
      <c r="AC92" s="58">
        <v>0</v>
      </c>
      <c r="AD92" s="58">
        <v>0</v>
      </c>
      <c r="AE92" s="58">
        <v>0</v>
      </c>
      <c r="AF92" s="58">
        <v>0</v>
      </c>
      <c r="AG92" s="58">
        <v>0</v>
      </c>
      <c r="AH92" s="58">
        <v>1</v>
      </c>
      <c r="AI92" s="58" t="s">
        <v>144</v>
      </c>
      <c r="AJ92" s="58" t="s">
        <v>144</v>
      </c>
      <c r="AK92" s="58" t="s">
        <v>144</v>
      </c>
      <c r="AL92" s="58" t="s">
        <v>144</v>
      </c>
      <c r="AM92" s="58" t="s">
        <v>144</v>
      </c>
    </row>
    <row r="93" spans="1:39" x14ac:dyDescent="0.2">
      <c r="A93" s="4">
        <f>Hosting!A93</f>
        <v>0</v>
      </c>
      <c r="B93" s="58">
        <v>1</v>
      </c>
      <c r="C93" s="58">
        <v>1</v>
      </c>
      <c r="D93" s="58">
        <v>200</v>
      </c>
      <c r="E93" s="58">
        <v>0</v>
      </c>
      <c r="F93" s="58">
        <v>0</v>
      </c>
      <c r="G93" s="58">
        <v>0</v>
      </c>
      <c r="H93" s="58">
        <v>0</v>
      </c>
      <c r="I93" s="58">
        <v>0</v>
      </c>
      <c r="J93" s="58">
        <v>0</v>
      </c>
      <c r="K93" s="58">
        <v>0</v>
      </c>
      <c r="L93" s="58">
        <v>0</v>
      </c>
      <c r="M93" s="58">
        <v>100</v>
      </c>
      <c r="N93" s="58">
        <v>50</v>
      </c>
      <c r="O93" s="58">
        <v>1</v>
      </c>
      <c r="P93" s="58">
        <v>100</v>
      </c>
      <c r="Q93" s="58" t="s">
        <v>19</v>
      </c>
      <c r="R93" s="58" t="s">
        <v>19</v>
      </c>
      <c r="S93" s="58" t="s">
        <v>19</v>
      </c>
      <c r="T93" s="58" t="s">
        <v>15</v>
      </c>
      <c r="U93" s="58" t="s">
        <v>15</v>
      </c>
      <c r="V93" s="58" t="s">
        <v>15</v>
      </c>
      <c r="W93" s="58" t="s">
        <v>19</v>
      </c>
      <c r="X93" s="58" t="s">
        <v>15</v>
      </c>
      <c r="Y93" s="58">
        <v>1</v>
      </c>
      <c r="Z93" s="58">
        <v>1</v>
      </c>
      <c r="AA93" s="58">
        <v>0</v>
      </c>
      <c r="AB93" s="58">
        <v>0</v>
      </c>
      <c r="AC93" s="58">
        <v>0</v>
      </c>
      <c r="AD93" s="58">
        <v>0</v>
      </c>
      <c r="AE93" s="58">
        <v>0</v>
      </c>
      <c r="AF93" s="58">
        <v>0</v>
      </c>
      <c r="AG93" s="58">
        <v>0</v>
      </c>
      <c r="AH93" s="58">
        <v>1</v>
      </c>
      <c r="AI93" s="58" t="s">
        <v>144</v>
      </c>
      <c r="AJ93" s="58" t="s">
        <v>144</v>
      </c>
      <c r="AK93" s="58" t="s">
        <v>144</v>
      </c>
      <c r="AL93" s="58" t="s">
        <v>144</v>
      </c>
      <c r="AM93" s="58" t="s">
        <v>144</v>
      </c>
    </row>
    <row r="94" spans="1:39" x14ac:dyDescent="0.2">
      <c r="A94" s="4">
        <f>Hosting!A94</f>
        <v>0</v>
      </c>
      <c r="B94" s="58">
        <v>1</v>
      </c>
      <c r="C94" s="58">
        <v>1</v>
      </c>
      <c r="D94" s="58">
        <v>200</v>
      </c>
      <c r="E94" s="58">
        <v>0</v>
      </c>
      <c r="F94" s="58">
        <v>0</v>
      </c>
      <c r="G94" s="58">
        <v>0</v>
      </c>
      <c r="H94" s="58">
        <v>0</v>
      </c>
      <c r="I94" s="58">
        <v>0</v>
      </c>
      <c r="J94" s="58">
        <v>0</v>
      </c>
      <c r="K94" s="58">
        <v>0</v>
      </c>
      <c r="L94" s="58">
        <v>0</v>
      </c>
      <c r="M94" s="58">
        <v>100</v>
      </c>
      <c r="N94" s="58">
        <v>50</v>
      </c>
      <c r="O94" s="58">
        <v>1</v>
      </c>
      <c r="P94" s="58">
        <v>100</v>
      </c>
      <c r="Q94" s="58" t="s">
        <v>19</v>
      </c>
      <c r="R94" s="58" t="s">
        <v>19</v>
      </c>
      <c r="S94" s="58" t="s">
        <v>19</v>
      </c>
      <c r="T94" s="58" t="s">
        <v>15</v>
      </c>
      <c r="U94" s="58" t="s">
        <v>15</v>
      </c>
      <c r="V94" s="58" t="s">
        <v>15</v>
      </c>
      <c r="W94" s="58" t="s">
        <v>19</v>
      </c>
      <c r="X94" s="58" t="s">
        <v>15</v>
      </c>
      <c r="Y94" s="58">
        <v>1</v>
      </c>
      <c r="Z94" s="58">
        <v>1</v>
      </c>
      <c r="AA94" s="58">
        <v>0</v>
      </c>
      <c r="AB94" s="58">
        <v>0</v>
      </c>
      <c r="AC94" s="58">
        <v>0</v>
      </c>
      <c r="AD94" s="58">
        <v>0</v>
      </c>
      <c r="AE94" s="58">
        <v>0</v>
      </c>
      <c r="AF94" s="58">
        <v>0</v>
      </c>
      <c r="AG94" s="58">
        <v>0</v>
      </c>
      <c r="AH94" s="58">
        <v>1</v>
      </c>
      <c r="AI94" s="58" t="s">
        <v>144</v>
      </c>
      <c r="AJ94" s="58" t="s">
        <v>144</v>
      </c>
      <c r="AK94" s="58" t="s">
        <v>144</v>
      </c>
      <c r="AL94" s="58" t="s">
        <v>144</v>
      </c>
      <c r="AM94" s="58" t="s">
        <v>144</v>
      </c>
    </row>
    <row r="95" spans="1:39" x14ac:dyDescent="0.2">
      <c r="A95" s="4">
        <f>Hosting!A95</f>
        <v>0</v>
      </c>
      <c r="B95" s="58">
        <v>1</v>
      </c>
      <c r="C95" s="58">
        <v>1</v>
      </c>
      <c r="D95" s="58">
        <v>200</v>
      </c>
      <c r="E95" s="58">
        <v>0</v>
      </c>
      <c r="F95" s="58">
        <v>0</v>
      </c>
      <c r="G95" s="58">
        <v>0</v>
      </c>
      <c r="H95" s="58">
        <v>0</v>
      </c>
      <c r="I95" s="58">
        <v>0</v>
      </c>
      <c r="J95" s="58">
        <v>0</v>
      </c>
      <c r="K95" s="58">
        <v>0</v>
      </c>
      <c r="L95" s="58">
        <v>0</v>
      </c>
      <c r="M95" s="58">
        <v>100</v>
      </c>
      <c r="N95" s="58">
        <v>50</v>
      </c>
      <c r="O95" s="58">
        <v>1</v>
      </c>
      <c r="P95" s="58">
        <v>100</v>
      </c>
      <c r="Q95" s="58" t="s">
        <v>19</v>
      </c>
      <c r="R95" s="58" t="s">
        <v>19</v>
      </c>
      <c r="S95" s="58" t="s">
        <v>19</v>
      </c>
      <c r="T95" s="58" t="s">
        <v>15</v>
      </c>
      <c r="U95" s="58" t="s">
        <v>15</v>
      </c>
      <c r="V95" s="58" t="s">
        <v>15</v>
      </c>
      <c r="W95" s="58" t="s">
        <v>19</v>
      </c>
      <c r="X95" s="58" t="s">
        <v>15</v>
      </c>
      <c r="Y95" s="58">
        <v>1</v>
      </c>
      <c r="Z95" s="58">
        <v>1</v>
      </c>
      <c r="AA95" s="58">
        <v>0</v>
      </c>
      <c r="AB95" s="58">
        <v>0</v>
      </c>
      <c r="AC95" s="58">
        <v>0</v>
      </c>
      <c r="AD95" s="58">
        <v>0</v>
      </c>
      <c r="AE95" s="58">
        <v>0</v>
      </c>
      <c r="AF95" s="58">
        <v>0</v>
      </c>
      <c r="AG95" s="58">
        <v>0</v>
      </c>
      <c r="AH95" s="58">
        <v>1</v>
      </c>
      <c r="AI95" s="58" t="s">
        <v>144</v>
      </c>
      <c r="AJ95" s="58" t="s">
        <v>144</v>
      </c>
      <c r="AK95" s="58" t="s">
        <v>144</v>
      </c>
      <c r="AL95" s="58" t="s">
        <v>144</v>
      </c>
      <c r="AM95" s="58" t="s">
        <v>144</v>
      </c>
    </row>
    <row r="96" spans="1:39" x14ac:dyDescent="0.2">
      <c r="A96" s="4">
        <f>Hosting!A96</f>
        <v>0</v>
      </c>
      <c r="B96" s="58">
        <v>1</v>
      </c>
      <c r="C96" s="58">
        <v>1</v>
      </c>
      <c r="D96" s="58">
        <v>200</v>
      </c>
      <c r="E96" s="58">
        <v>0</v>
      </c>
      <c r="F96" s="58">
        <v>0</v>
      </c>
      <c r="G96" s="58">
        <v>0</v>
      </c>
      <c r="H96" s="58">
        <v>0</v>
      </c>
      <c r="I96" s="58">
        <v>0</v>
      </c>
      <c r="J96" s="58">
        <v>0</v>
      </c>
      <c r="K96" s="58">
        <v>0</v>
      </c>
      <c r="L96" s="58">
        <v>0</v>
      </c>
      <c r="M96" s="58">
        <v>100</v>
      </c>
      <c r="N96" s="58">
        <v>50</v>
      </c>
      <c r="O96" s="58">
        <v>1</v>
      </c>
      <c r="P96" s="58">
        <v>100</v>
      </c>
      <c r="Q96" s="58" t="s">
        <v>19</v>
      </c>
      <c r="R96" s="58" t="s">
        <v>19</v>
      </c>
      <c r="S96" s="58" t="s">
        <v>19</v>
      </c>
      <c r="T96" s="58" t="s">
        <v>15</v>
      </c>
      <c r="U96" s="58" t="s">
        <v>15</v>
      </c>
      <c r="V96" s="58" t="s">
        <v>15</v>
      </c>
      <c r="W96" s="58" t="s">
        <v>19</v>
      </c>
      <c r="X96" s="58" t="s">
        <v>15</v>
      </c>
      <c r="Y96" s="58">
        <v>1</v>
      </c>
      <c r="Z96" s="58">
        <v>1</v>
      </c>
      <c r="AA96" s="58">
        <v>0</v>
      </c>
      <c r="AB96" s="58">
        <v>0</v>
      </c>
      <c r="AC96" s="58">
        <v>0</v>
      </c>
      <c r="AD96" s="58">
        <v>0</v>
      </c>
      <c r="AE96" s="58">
        <v>0</v>
      </c>
      <c r="AF96" s="58">
        <v>0</v>
      </c>
      <c r="AG96" s="58">
        <v>0</v>
      </c>
      <c r="AH96" s="58">
        <v>1</v>
      </c>
      <c r="AI96" s="58" t="s">
        <v>144</v>
      </c>
      <c r="AJ96" s="58" t="s">
        <v>144</v>
      </c>
      <c r="AK96" s="58" t="s">
        <v>144</v>
      </c>
      <c r="AL96" s="58" t="s">
        <v>144</v>
      </c>
      <c r="AM96" s="58" t="s">
        <v>144</v>
      </c>
    </row>
    <row r="97" spans="1:39" x14ac:dyDescent="0.2">
      <c r="A97" s="4">
        <f>Hosting!A97</f>
        <v>0</v>
      </c>
      <c r="B97" s="58">
        <v>1</v>
      </c>
      <c r="C97" s="58">
        <v>1</v>
      </c>
      <c r="D97" s="58">
        <v>200</v>
      </c>
      <c r="E97" s="58">
        <v>0</v>
      </c>
      <c r="F97" s="58">
        <v>0</v>
      </c>
      <c r="G97" s="58">
        <v>0</v>
      </c>
      <c r="H97" s="58">
        <v>0</v>
      </c>
      <c r="I97" s="58">
        <v>0</v>
      </c>
      <c r="J97" s="58">
        <v>0</v>
      </c>
      <c r="K97" s="58">
        <v>0</v>
      </c>
      <c r="L97" s="58">
        <v>0</v>
      </c>
      <c r="M97" s="58">
        <v>100</v>
      </c>
      <c r="N97" s="58">
        <v>50</v>
      </c>
      <c r="O97" s="58">
        <v>1</v>
      </c>
      <c r="P97" s="58">
        <v>100</v>
      </c>
      <c r="Q97" s="58" t="s">
        <v>19</v>
      </c>
      <c r="R97" s="58" t="s">
        <v>19</v>
      </c>
      <c r="S97" s="58" t="s">
        <v>19</v>
      </c>
      <c r="T97" s="58" t="s">
        <v>15</v>
      </c>
      <c r="U97" s="58" t="s">
        <v>15</v>
      </c>
      <c r="V97" s="58" t="s">
        <v>15</v>
      </c>
      <c r="W97" s="58" t="s">
        <v>19</v>
      </c>
      <c r="X97" s="58" t="s">
        <v>15</v>
      </c>
      <c r="Y97" s="58">
        <v>1</v>
      </c>
      <c r="Z97" s="58">
        <v>1</v>
      </c>
      <c r="AA97" s="58">
        <v>0</v>
      </c>
      <c r="AB97" s="58">
        <v>0</v>
      </c>
      <c r="AC97" s="58">
        <v>0</v>
      </c>
      <c r="AD97" s="58">
        <v>0</v>
      </c>
      <c r="AE97" s="58">
        <v>0</v>
      </c>
      <c r="AF97" s="58">
        <v>0</v>
      </c>
      <c r="AG97" s="58">
        <v>0</v>
      </c>
      <c r="AH97" s="58">
        <v>1</v>
      </c>
      <c r="AI97" s="58" t="s">
        <v>144</v>
      </c>
      <c r="AJ97" s="58" t="s">
        <v>144</v>
      </c>
      <c r="AK97" s="58" t="s">
        <v>144</v>
      </c>
      <c r="AL97" s="58" t="s">
        <v>144</v>
      </c>
      <c r="AM97" s="58" t="s">
        <v>144</v>
      </c>
    </row>
    <row r="98" spans="1:39" x14ac:dyDescent="0.2">
      <c r="A98" s="4">
        <f>Hosting!A98</f>
        <v>0</v>
      </c>
      <c r="B98" s="58">
        <v>1</v>
      </c>
      <c r="C98" s="58">
        <v>1</v>
      </c>
      <c r="D98" s="58">
        <v>200</v>
      </c>
      <c r="E98" s="58">
        <v>0</v>
      </c>
      <c r="F98" s="58">
        <v>0</v>
      </c>
      <c r="G98" s="58">
        <v>0</v>
      </c>
      <c r="H98" s="58">
        <v>0</v>
      </c>
      <c r="I98" s="58">
        <v>0</v>
      </c>
      <c r="J98" s="58">
        <v>0</v>
      </c>
      <c r="K98" s="58">
        <v>0</v>
      </c>
      <c r="L98" s="58">
        <v>0</v>
      </c>
      <c r="M98" s="58">
        <v>100</v>
      </c>
      <c r="N98" s="58">
        <v>50</v>
      </c>
      <c r="O98" s="58">
        <v>1</v>
      </c>
      <c r="P98" s="58">
        <v>100</v>
      </c>
      <c r="Q98" s="58" t="s">
        <v>19</v>
      </c>
      <c r="R98" s="58" t="s">
        <v>19</v>
      </c>
      <c r="S98" s="58" t="s">
        <v>19</v>
      </c>
      <c r="T98" s="58" t="s">
        <v>15</v>
      </c>
      <c r="U98" s="58" t="s">
        <v>15</v>
      </c>
      <c r="V98" s="58" t="s">
        <v>15</v>
      </c>
      <c r="W98" s="58" t="s">
        <v>19</v>
      </c>
      <c r="X98" s="58" t="s">
        <v>15</v>
      </c>
      <c r="Y98" s="58">
        <v>1</v>
      </c>
      <c r="Z98" s="58">
        <v>1</v>
      </c>
      <c r="AA98" s="58">
        <v>0</v>
      </c>
      <c r="AB98" s="58">
        <v>0</v>
      </c>
      <c r="AC98" s="58">
        <v>0</v>
      </c>
      <c r="AD98" s="58">
        <v>0</v>
      </c>
      <c r="AE98" s="58">
        <v>0</v>
      </c>
      <c r="AF98" s="58">
        <v>0</v>
      </c>
      <c r="AG98" s="58">
        <v>0</v>
      </c>
      <c r="AH98" s="58">
        <v>1</v>
      </c>
      <c r="AI98" s="58" t="s">
        <v>144</v>
      </c>
      <c r="AJ98" s="58" t="s">
        <v>144</v>
      </c>
      <c r="AK98" s="58" t="s">
        <v>144</v>
      </c>
      <c r="AL98" s="58" t="s">
        <v>144</v>
      </c>
      <c r="AM98" s="58" t="s">
        <v>144</v>
      </c>
    </row>
    <row r="99" spans="1:39" x14ac:dyDescent="0.2">
      <c r="A99" s="4">
        <f>Hosting!A99</f>
        <v>0</v>
      </c>
      <c r="B99" s="58">
        <v>1</v>
      </c>
      <c r="C99" s="58">
        <v>1</v>
      </c>
      <c r="D99" s="58">
        <v>200</v>
      </c>
      <c r="E99" s="58">
        <v>0</v>
      </c>
      <c r="F99" s="58">
        <v>0</v>
      </c>
      <c r="G99" s="58">
        <v>0</v>
      </c>
      <c r="H99" s="58">
        <v>0</v>
      </c>
      <c r="I99" s="58">
        <v>0</v>
      </c>
      <c r="J99" s="58">
        <v>0</v>
      </c>
      <c r="K99" s="58">
        <v>0</v>
      </c>
      <c r="L99" s="58">
        <v>0</v>
      </c>
      <c r="M99" s="58">
        <v>100</v>
      </c>
      <c r="N99" s="58">
        <v>50</v>
      </c>
      <c r="O99" s="58">
        <v>1</v>
      </c>
      <c r="P99" s="58">
        <v>100</v>
      </c>
      <c r="Q99" s="58" t="s">
        <v>19</v>
      </c>
      <c r="R99" s="58" t="s">
        <v>19</v>
      </c>
      <c r="S99" s="58" t="s">
        <v>19</v>
      </c>
      <c r="T99" s="58" t="s">
        <v>15</v>
      </c>
      <c r="U99" s="58" t="s">
        <v>15</v>
      </c>
      <c r="V99" s="58" t="s">
        <v>15</v>
      </c>
      <c r="W99" s="58" t="s">
        <v>19</v>
      </c>
      <c r="X99" s="58" t="s">
        <v>15</v>
      </c>
      <c r="Y99" s="58">
        <v>1</v>
      </c>
      <c r="Z99" s="58">
        <v>1</v>
      </c>
      <c r="AA99" s="58">
        <v>0</v>
      </c>
      <c r="AB99" s="58">
        <v>0</v>
      </c>
      <c r="AC99" s="58">
        <v>0</v>
      </c>
      <c r="AD99" s="58">
        <v>0</v>
      </c>
      <c r="AE99" s="58">
        <v>0</v>
      </c>
      <c r="AF99" s="58">
        <v>0</v>
      </c>
      <c r="AG99" s="58">
        <v>0</v>
      </c>
      <c r="AH99" s="58">
        <v>1</v>
      </c>
      <c r="AI99" s="58" t="s">
        <v>144</v>
      </c>
      <c r="AJ99" s="58" t="s">
        <v>144</v>
      </c>
      <c r="AK99" s="58" t="s">
        <v>144</v>
      </c>
      <c r="AL99" s="58" t="s">
        <v>144</v>
      </c>
      <c r="AM99" s="58" t="s">
        <v>144</v>
      </c>
    </row>
    <row r="100" spans="1:39" x14ac:dyDescent="0.2">
      <c r="A100" s="4">
        <f>Hosting!A100</f>
        <v>0</v>
      </c>
      <c r="B100" s="58">
        <v>1</v>
      </c>
      <c r="C100" s="58">
        <v>1</v>
      </c>
      <c r="D100" s="58">
        <v>200</v>
      </c>
      <c r="E100" s="58">
        <v>0</v>
      </c>
      <c r="F100" s="58">
        <v>0</v>
      </c>
      <c r="G100" s="58">
        <v>0</v>
      </c>
      <c r="H100" s="58">
        <v>0</v>
      </c>
      <c r="I100" s="58">
        <v>0</v>
      </c>
      <c r="J100" s="58">
        <v>0</v>
      </c>
      <c r="K100" s="58">
        <v>0</v>
      </c>
      <c r="L100" s="58">
        <v>0</v>
      </c>
      <c r="M100" s="58">
        <v>100</v>
      </c>
      <c r="N100" s="58">
        <v>50</v>
      </c>
      <c r="O100" s="58">
        <v>1</v>
      </c>
      <c r="P100" s="58">
        <v>100</v>
      </c>
      <c r="Q100" s="58" t="s">
        <v>19</v>
      </c>
      <c r="R100" s="58" t="s">
        <v>19</v>
      </c>
      <c r="S100" s="58" t="s">
        <v>19</v>
      </c>
      <c r="T100" s="58" t="s">
        <v>15</v>
      </c>
      <c r="U100" s="58" t="s">
        <v>15</v>
      </c>
      <c r="V100" s="58" t="s">
        <v>15</v>
      </c>
      <c r="W100" s="58" t="s">
        <v>19</v>
      </c>
      <c r="X100" s="58" t="s">
        <v>15</v>
      </c>
      <c r="Y100" s="58">
        <v>1</v>
      </c>
      <c r="Z100" s="58">
        <v>1</v>
      </c>
      <c r="AA100" s="58">
        <v>0</v>
      </c>
      <c r="AB100" s="58">
        <v>0</v>
      </c>
      <c r="AC100" s="58">
        <v>0</v>
      </c>
      <c r="AD100" s="58">
        <v>0</v>
      </c>
      <c r="AE100" s="58">
        <v>0</v>
      </c>
      <c r="AF100" s="58">
        <v>0</v>
      </c>
      <c r="AG100" s="58">
        <v>0</v>
      </c>
      <c r="AH100" s="58">
        <v>1</v>
      </c>
      <c r="AI100" s="58" t="s">
        <v>144</v>
      </c>
      <c r="AJ100" s="58" t="s">
        <v>144</v>
      </c>
      <c r="AK100" s="58" t="s">
        <v>144</v>
      </c>
      <c r="AL100" s="58" t="s">
        <v>144</v>
      </c>
      <c r="AM100" s="58" t="s">
        <v>144</v>
      </c>
    </row>
  </sheetData>
  <mergeCells count="7">
    <mergeCell ref="A1:A3"/>
    <mergeCell ref="B1:AM1"/>
    <mergeCell ref="Q2:Y2"/>
    <mergeCell ref="Z2:AH2"/>
    <mergeCell ref="AL2:AM2"/>
    <mergeCell ref="AI2:AK2"/>
    <mergeCell ref="B2:P2"/>
  </mergeCells>
  <phoneticPr fontId="10" type="noConversion"/>
  <pageMargins left="0.7" right="0.7" top="0.75" bottom="0.75" header="0.3" footer="0.3"/>
  <pageSetup orientation="portrait" r:id="rId1"/>
  <tableParts count="2">
    <tablePart r:id="rId2"/>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AC434-A9E3-46FC-B0D9-5E73899F7B18}">
  <dimension ref="B1:AF121"/>
  <sheetViews>
    <sheetView showGridLines="0" zoomScale="99" zoomScaleNormal="99" workbookViewId="0">
      <pane xSplit="3" ySplit="3" topLeftCell="D79" activePane="bottomRight" state="frozen"/>
      <selection activeCell="K49" sqref="K49:K50"/>
      <selection pane="bottomLeft" activeCell="K49" sqref="K49:K50"/>
      <selection pane="topRight" activeCell="K49" sqref="K49:K50"/>
      <selection pane="bottomRight" activeCell="N88" sqref="N88"/>
    </sheetView>
  </sheetViews>
  <sheetFormatPr defaultColWidth="8.7421875" defaultRowHeight="15" x14ac:dyDescent="0.2"/>
  <cols>
    <col min="1" max="1" width="4.16796875" style="217" customWidth="1"/>
    <col min="2" max="2" width="3.2265625" style="216" customWidth="1"/>
    <col min="3" max="3" width="69.27734375" style="217" bestFit="1" customWidth="1"/>
    <col min="4" max="5" width="19.90625" style="217" bestFit="1" customWidth="1"/>
    <col min="6" max="8" width="17.62109375" style="217" bestFit="1" customWidth="1"/>
    <col min="9" max="9" width="18.5625" style="217" bestFit="1" customWidth="1"/>
    <col min="10" max="10" width="19.90625" style="217" bestFit="1" customWidth="1"/>
    <col min="11" max="11" width="18.83203125" style="217" bestFit="1" customWidth="1"/>
    <col min="12" max="12" width="19.90625" style="217" bestFit="1" customWidth="1"/>
    <col min="13" max="13" width="19.1015625" style="217" bestFit="1" customWidth="1"/>
    <col min="14" max="14" width="20.04296875" style="217" bestFit="1" customWidth="1"/>
    <col min="15" max="16" width="17.62109375" style="217" bestFit="1" customWidth="1"/>
    <col min="17" max="18" width="18.83203125" style="217" bestFit="1" customWidth="1"/>
    <col min="19" max="19" width="21.1171875" style="217" bestFit="1" customWidth="1"/>
    <col min="20" max="21" width="17.62109375" style="217" bestFit="1" customWidth="1"/>
    <col min="22" max="22" width="21.25390625" style="217" bestFit="1" customWidth="1"/>
    <col min="23" max="33" width="12.64453125" style="217" customWidth="1"/>
    <col min="34" max="16384" width="8.7421875" style="217"/>
  </cols>
  <sheetData>
    <row r="1" spans="2:32" ht="4.5" customHeight="1" x14ac:dyDescent="0.2"/>
    <row r="2" spans="2:32" ht="30" customHeight="1" x14ac:dyDescent="0.2">
      <c r="E2" s="282" t="s">
        <v>147</v>
      </c>
      <c r="F2" s="283"/>
      <c r="G2" s="283"/>
      <c r="H2" s="283"/>
      <c r="I2" s="283"/>
      <c r="J2" s="283"/>
      <c r="K2" s="283"/>
      <c r="L2" s="283"/>
      <c r="M2" s="283"/>
      <c r="N2" s="284"/>
      <c r="O2" s="285" t="s">
        <v>240</v>
      </c>
      <c r="P2" s="286"/>
      <c r="Q2" s="287"/>
      <c r="R2" s="288" t="s">
        <v>241</v>
      </c>
      <c r="S2" s="289"/>
      <c r="T2" s="290"/>
      <c r="U2" s="291" t="s">
        <v>206</v>
      </c>
      <c r="V2" s="292"/>
      <c r="W2" s="292"/>
    </row>
    <row r="3" spans="2:32" s="218" customFormat="1" ht="78" customHeight="1" x14ac:dyDescent="0.2">
      <c r="D3" s="66" t="s">
        <v>242</v>
      </c>
      <c r="E3" s="67" t="s">
        <v>243</v>
      </c>
      <c r="F3" s="67" t="s">
        <v>244</v>
      </c>
      <c r="G3" s="67" t="s">
        <v>245</v>
      </c>
      <c r="H3" s="67" t="s">
        <v>246</v>
      </c>
      <c r="I3" s="67" t="s">
        <v>247</v>
      </c>
      <c r="J3" s="67" t="s">
        <v>248</v>
      </c>
      <c r="K3" s="67" t="s">
        <v>249</v>
      </c>
      <c r="L3" s="67" t="s">
        <v>250</v>
      </c>
      <c r="M3" s="67" t="s">
        <v>251</v>
      </c>
      <c r="N3" s="67" t="s">
        <v>252</v>
      </c>
      <c r="O3" s="67" t="s">
        <v>253</v>
      </c>
      <c r="P3" s="67" t="s">
        <v>254</v>
      </c>
      <c r="Q3" s="67" t="s">
        <v>255</v>
      </c>
      <c r="R3" s="67" t="s">
        <v>256</v>
      </c>
      <c r="S3" s="67" t="s">
        <v>257</v>
      </c>
      <c r="T3" s="67" t="s">
        <v>258</v>
      </c>
      <c r="U3" s="67" t="s">
        <v>259</v>
      </c>
      <c r="V3" s="67" t="s">
        <v>260</v>
      </c>
      <c r="W3" s="219"/>
      <c r="X3" s="219"/>
      <c r="Y3" s="219"/>
      <c r="Z3" s="219"/>
      <c r="AA3" s="219"/>
      <c r="AB3" s="219"/>
      <c r="AC3" s="219"/>
      <c r="AD3" s="219"/>
      <c r="AE3" s="219"/>
      <c r="AF3" s="219"/>
    </row>
    <row r="4" spans="2:32" ht="16.5" customHeight="1" x14ac:dyDescent="0.2">
      <c r="B4" s="216" t="s">
        <v>261</v>
      </c>
      <c r="D4" s="272" t="s">
        <v>262</v>
      </c>
      <c r="E4" s="272" t="s">
        <v>263</v>
      </c>
      <c r="F4" s="272" t="s">
        <v>264</v>
      </c>
      <c r="G4" s="272" t="s">
        <v>262</v>
      </c>
      <c r="H4" s="272" t="s">
        <v>263</v>
      </c>
      <c r="I4" s="272" t="s">
        <v>265</v>
      </c>
      <c r="J4" s="272" t="s">
        <v>266</v>
      </c>
      <c r="K4" s="272" t="s">
        <v>267</v>
      </c>
      <c r="L4" s="272" t="s">
        <v>264</v>
      </c>
      <c r="M4" s="272" t="s">
        <v>266</v>
      </c>
      <c r="N4" s="272" t="s">
        <v>268</v>
      </c>
      <c r="O4" s="272" t="s">
        <v>262</v>
      </c>
      <c r="P4" s="272" t="s">
        <v>265</v>
      </c>
      <c r="Q4" s="272" t="s">
        <v>269</v>
      </c>
      <c r="R4" s="272" t="s">
        <v>270</v>
      </c>
      <c r="S4" s="272" t="s">
        <v>271</v>
      </c>
      <c r="T4" s="272" t="s">
        <v>265</v>
      </c>
      <c r="U4" s="272" t="s">
        <v>265</v>
      </c>
      <c r="V4" s="272" t="s">
        <v>272</v>
      </c>
    </row>
    <row r="5" spans="2:32" s="221" customFormat="1" x14ac:dyDescent="0.2">
      <c r="B5" s="220"/>
      <c r="C5" s="221" t="s">
        <v>273</v>
      </c>
      <c r="D5" s="273"/>
      <c r="E5" s="273"/>
      <c r="F5" s="273"/>
      <c r="G5" s="273"/>
      <c r="H5" s="273"/>
      <c r="I5" s="273"/>
      <c r="J5" s="273"/>
      <c r="K5" s="273"/>
      <c r="L5" s="273"/>
      <c r="M5" s="273"/>
      <c r="N5" s="273"/>
      <c r="O5" s="273"/>
      <c r="P5" s="273"/>
      <c r="Q5" s="273"/>
      <c r="R5" s="273"/>
      <c r="S5" s="273"/>
      <c r="T5" s="273"/>
      <c r="U5" s="273"/>
      <c r="V5" s="273"/>
    </row>
    <row r="6" spans="2:32" x14ac:dyDescent="0.2">
      <c r="C6" s="217" t="s">
        <v>274</v>
      </c>
      <c r="D6" s="222"/>
      <c r="E6" s="222"/>
      <c r="F6" s="222"/>
      <c r="G6" s="222"/>
      <c r="H6" s="222"/>
      <c r="I6" s="222"/>
      <c r="J6" s="222"/>
      <c r="K6" s="222"/>
      <c r="L6" s="222"/>
      <c r="M6" s="223"/>
      <c r="N6" s="222"/>
      <c r="O6" s="222"/>
      <c r="P6" s="222"/>
      <c r="Q6" s="222"/>
      <c r="R6" s="222"/>
      <c r="S6" s="222"/>
      <c r="T6" s="222"/>
      <c r="U6" s="222"/>
      <c r="V6" s="222"/>
    </row>
    <row r="7" spans="2:32" x14ac:dyDescent="0.2">
      <c r="C7" s="217" t="s">
        <v>275</v>
      </c>
      <c r="D7" s="222"/>
      <c r="E7" s="222"/>
      <c r="F7" s="222"/>
      <c r="G7" s="222"/>
      <c r="H7" s="222"/>
      <c r="I7" s="222"/>
      <c r="J7" s="222"/>
      <c r="K7" s="222"/>
      <c r="L7" s="222"/>
      <c r="M7" s="222"/>
      <c r="N7" s="222"/>
      <c r="O7" s="222"/>
      <c r="P7" s="222"/>
      <c r="Q7" s="222"/>
      <c r="R7" s="222"/>
      <c r="S7" s="222"/>
      <c r="T7" s="222"/>
      <c r="U7" s="222"/>
      <c r="V7" s="222"/>
    </row>
    <row r="8" spans="2:32" x14ac:dyDescent="0.2">
      <c r="C8" s="217" t="s">
        <v>276</v>
      </c>
      <c r="D8" s="223"/>
      <c r="E8" s="223"/>
      <c r="F8" s="223"/>
      <c r="G8" s="223"/>
      <c r="H8" s="223"/>
      <c r="I8" s="223"/>
      <c r="J8" s="223"/>
      <c r="K8" s="223"/>
      <c r="L8" s="223"/>
      <c r="M8" s="223"/>
      <c r="N8" s="222"/>
      <c r="O8" s="222"/>
      <c r="P8" s="223"/>
      <c r="Q8" s="222"/>
      <c r="R8" s="222"/>
      <c r="S8" s="222"/>
      <c r="T8" s="223"/>
      <c r="U8" s="223"/>
      <c r="V8" s="223"/>
    </row>
    <row r="9" spans="2:32" x14ac:dyDescent="0.2">
      <c r="C9" s="217" t="s">
        <v>277</v>
      </c>
      <c r="D9" s="222"/>
      <c r="E9" s="223"/>
      <c r="F9" s="223"/>
      <c r="G9" s="223"/>
      <c r="H9" s="223"/>
      <c r="I9" s="223"/>
      <c r="J9" s="223"/>
      <c r="K9" s="223"/>
      <c r="L9" s="223"/>
      <c r="M9" s="223"/>
      <c r="N9" s="223"/>
      <c r="O9" s="222"/>
      <c r="P9" s="223"/>
      <c r="Q9" s="222"/>
      <c r="R9" s="222"/>
      <c r="S9" s="222"/>
      <c r="T9" s="223"/>
      <c r="U9" s="223"/>
      <c r="V9" s="223"/>
    </row>
    <row r="10" spans="2:32" x14ac:dyDescent="0.2">
      <c r="C10" s="217" t="s">
        <v>278</v>
      </c>
      <c r="D10" s="223"/>
      <c r="E10" s="223"/>
      <c r="F10" s="223"/>
      <c r="G10" s="223"/>
      <c r="H10" s="223"/>
      <c r="I10" s="223"/>
      <c r="J10" s="223"/>
      <c r="K10" s="223"/>
      <c r="L10" s="223"/>
      <c r="M10" s="223"/>
      <c r="N10" s="222"/>
      <c r="O10" s="223"/>
      <c r="P10" s="223"/>
      <c r="Q10" s="222"/>
      <c r="R10" s="223"/>
      <c r="S10" s="223"/>
      <c r="T10" s="223"/>
      <c r="U10" s="223"/>
      <c r="V10" s="223"/>
    </row>
    <row r="11" spans="2:32" x14ac:dyDescent="0.2">
      <c r="C11" s="217" t="s">
        <v>279</v>
      </c>
      <c r="D11" s="223"/>
      <c r="E11" s="223"/>
      <c r="F11" s="223"/>
      <c r="G11" s="223"/>
      <c r="H11" s="222"/>
      <c r="I11" s="223"/>
      <c r="J11" s="223"/>
      <c r="K11" s="222"/>
      <c r="L11" s="224"/>
      <c r="M11" s="223"/>
      <c r="N11" s="222"/>
      <c r="O11" s="223"/>
      <c r="P11" s="223"/>
      <c r="Q11" s="222"/>
      <c r="R11" s="223"/>
      <c r="S11" s="223"/>
      <c r="T11" s="223"/>
      <c r="U11" s="223"/>
      <c r="V11" s="223"/>
    </row>
    <row r="12" spans="2:32" x14ac:dyDescent="0.2">
      <c r="C12" s="217" t="s">
        <v>280</v>
      </c>
      <c r="D12" s="223"/>
      <c r="E12" s="222"/>
      <c r="F12" s="223"/>
      <c r="G12" s="222"/>
      <c r="H12" s="223"/>
      <c r="I12" s="223"/>
      <c r="J12" s="223"/>
      <c r="K12" s="222"/>
      <c r="L12" s="224"/>
      <c r="M12" s="223"/>
      <c r="N12" s="223"/>
      <c r="O12" s="223"/>
      <c r="P12" s="223"/>
      <c r="Q12" s="222"/>
      <c r="R12" s="223"/>
      <c r="S12" s="223"/>
      <c r="T12" s="223"/>
      <c r="U12" s="223"/>
      <c r="V12" s="223"/>
    </row>
    <row r="13" spans="2:32" x14ac:dyDescent="0.2">
      <c r="C13" s="217" t="s">
        <v>281</v>
      </c>
      <c r="D13" s="223"/>
      <c r="E13" s="222"/>
      <c r="F13" s="223"/>
      <c r="G13" s="223"/>
      <c r="H13" s="223"/>
      <c r="I13" s="223"/>
      <c r="J13" s="223"/>
      <c r="K13" s="222"/>
      <c r="L13" s="224"/>
      <c r="M13" s="223"/>
      <c r="N13" s="223"/>
      <c r="O13" s="223"/>
      <c r="P13" s="223"/>
      <c r="Q13" s="223"/>
      <c r="R13" s="223"/>
      <c r="S13" s="223"/>
      <c r="T13" s="223"/>
      <c r="U13" s="223"/>
      <c r="V13" s="223"/>
    </row>
    <row r="14" spans="2:32" x14ac:dyDescent="0.2">
      <c r="C14" s="217" t="s">
        <v>282</v>
      </c>
      <c r="D14" s="223"/>
      <c r="E14" s="223"/>
      <c r="F14" s="223"/>
      <c r="G14" s="223"/>
      <c r="H14" s="223"/>
      <c r="I14" s="223"/>
      <c r="J14" s="223"/>
      <c r="K14" s="222"/>
      <c r="L14" s="224"/>
      <c r="M14" s="223"/>
      <c r="N14" s="223"/>
      <c r="O14" s="223"/>
      <c r="P14" s="223"/>
      <c r="Q14" s="223"/>
      <c r="R14" s="223"/>
      <c r="S14" s="223"/>
      <c r="T14" s="223"/>
      <c r="U14" s="223"/>
      <c r="V14" s="223"/>
    </row>
    <row r="15" spans="2:32" x14ac:dyDescent="0.2">
      <c r="C15" s="217" t="s">
        <v>283</v>
      </c>
      <c r="D15" s="223"/>
      <c r="E15" s="223"/>
      <c r="F15" s="223"/>
      <c r="G15" s="222"/>
      <c r="H15" s="223"/>
      <c r="I15" s="223"/>
      <c r="J15" s="223"/>
      <c r="K15" s="222"/>
      <c r="L15" s="224"/>
      <c r="M15" s="223"/>
      <c r="N15" s="223"/>
      <c r="O15" s="223"/>
      <c r="P15" s="223"/>
      <c r="Q15" s="223"/>
      <c r="R15" s="223"/>
      <c r="S15" s="223"/>
      <c r="T15" s="223"/>
      <c r="U15" s="223"/>
      <c r="V15" s="223"/>
    </row>
    <row r="16" spans="2:32" x14ac:dyDescent="0.2">
      <c r="C16" s="217" t="s">
        <v>284</v>
      </c>
      <c r="D16" s="223"/>
      <c r="E16" s="223"/>
      <c r="F16" s="223"/>
      <c r="G16" s="223"/>
      <c r="H16" s="223"/>
      <c r="I16" s="223"/>
      <c r="J16" s="223"/>
      <c r="K16" s="223"/>
      <c r="L16" s="224"/>
      <c r="M16" s="223"/>
      <c r="N16" s="223"/>
      <c r="O16" s="222"/>
      <c r="P16" s="223"/>
      <c r="Q16" s="222"/>
      <c r="R16" s="222"/>
      <c r="S16" s="222"/>
      <c r="T16" s="223"/>
      <c r="U16" s="223"/>
      <c r="V16" s="223"/>
    </row>
    <row r="17" spans="3:22" x14ac:dyDescent="0.2">
      <c r="C17" s="217" t="s">
        <v>285</v>
      </c>
      <c r="D17" s="223"/>
      <c r="E17" s="223"/>
      <c r="F17" s="222"/>
      <c r="G17" s="223"/>
      <c r="H17" s="223"/>
      <c r="I17" s="223"/>
      <c r="J17" s="223"/>
      <c r="K17" s="223"/>
      <c r="L17" s="224"/>
      <c r="M17" s="223"/>
      <c r="N17" s="222"/>
      <c r="O17" s="222"/>
      <c r="P17" s="223"/>
      <c r="Q17" s="223"/>
      <c r="R17" s="223"/>
      <c r="S17" s="223"/>
      <c r="T17" s="223"/>
      <c r="U17" s="223"/>
      <c r="V17" s="223"/>
    </row>
    <row r="18" spans="3:22" x14ac:dyDescent="0.2">
      <c r="C18" s="217" t="s">
        <v>286</v>
      </c>
      <c r="D18" s="223"/>
      <c r="E18" s="223"/>
      <c r="F18" s="223"/>
      <c r="G18" s="223"/>
      <c r="H18" s="223"/>
      <c r="I18" s="223"/>
      <c r="J18" s="223"/>
      <c r="K18" s="223"/>
      <c r="L18" s="224"/>
      <c r="M18" s="223"/>
      <c r="N18" s="222"/>
      <c r="O18" s="222"/>
      <c r="P18" s="223"/>
      <c r="Q18" s="223"/>
      <c r="R18" s="223"/>
      <c r="S18" s="223"/>
      <c r="T18" s="223"/>
      <c r="U18" s="223"/>
      <c r="V18" s="223"/>
    </row>
    <row r="19" spans="3:22" x14ac:dyDescent="0.2">
      <c r="C19" s="217" t="s">
        <v>287</v>
      </c>
      <c r="D19" s="223"/>
      <c r="E19" s="223"/>
      <c r="F19" s="223"/>
      <c r="G19" s="223"/>
      <c r="H19" s="223"/>
      <c r="I19" s="223"/>
      <c r="J19" s="222"/>
      <c r="K19" s="223"/>
      <c r="L19" s="223"/>
      <c r="M19" s="223"/>
      <c r="N19" s="222"/>
      <c r="O19" s="222"/>
      <c r="P19" s="223"/>
      <c r="Q19" s="222"/>
      <c r="R19" s="222"/>
      <c r="S19" s="222"/>
      <c r="T19" s="223"/>
      <c r="U19" s="223"/>
      <c r="V19" s="223"/>
    </row>
    <row r="20" spans="3:22" x14ac:dyDescent="0.2">
      <c r="C20" s="217" t="s">
        <v>288</v>
      </c>
      <c r="D20" s="223"/>
      <c r="E20" s="222"/>
      <c r="F20" s="223"/>
      <c r="G20" s="223"/>
      <c r="H20" s="223"/>
      <c r="I20" s="223"/>
      <c r="J20" s="223"/>
      <c r="K20" s="223"/>
      <c r="L20" s="224"/>
      <c r="M20" s="223"/>
      <c r="N20" s="223"/>
      <c r="O20" s="223"/>
      <c r="P20" s="223"/>
      <c r="Q20" s="223"/>
      <c r="R20" s="223"/>
      <c r="S20" s="223"/>
      <c r="T20" s="223"/>
      <c r="U20" s="223"/>
      <c r="V20" s="223"/>
    </row>
    <row r="21" spans="3:22" x14ac:dyDescent="0.2">
      <c r="C21" s="217" t="s">
        <v>289</v>
      </c>
      <c r="D21" s="222"/>
      <c r="E21" s="222"/>
      <c r="F21" s="222"/>
      <c r="G21" s="222"/>
      <c r="H21" s="223"/>
      <c r="I21" s="222"/>
      <c r="J21" s="222"/>
      <c r="K21" s="223"/>
      <c r="L21" s="224"/>
      <c r="M21" s="222"/>
      <c r="N21" s="222"/>
      <c r="O21" s="223"/>
      <c r="P21" s="223"/>
      <c r="Q21" s="223"/>
      <c r="R21" s="223"/>
      <c r="S21" s="223"/>
      <c r="T21" s="223"/>
      <c r="U21" s="223"/>
      <c r="V21" s="223"/>
    </row>
    <row r="22" spans="3:22" x14ac:dyDescent="0.2">
      <c r="C22" s="217" t="s">
        <v>290</v>
      </c>
      <c r="D22" s="223"/>
      <c r="E22" s="223"/>
      <c r="F22" s="223"/>
      <c r="G22" s="222"/>
      <c r="H22" s="223"/>
      <c r="I22" s="222"/>
      <c r="J22" s="222"/>
      <c r="K22" s="223"/>
      <c r="L22" s="222"/>
      <c r="M22" s="223"/>
      <c r="N22" s="223"/>
      <c r="O22" s="223"/>
      <c r="P22" s="223"/>
      <c r="Q22" s="223"/>
      <c r="R22" s="223"/>
      <c r="S22" s="223"/>
      <c r="T22" s="223"/>
      <c r="U22" s="223"/>
      <c r="V22" s="223"/>
    </row>
    <row r="23" spans="3:22" x14ac:dyDescent="0.2">
      <c r="C23" s="217" t="s">
        <v>291</v>
      </c>
      <c r="D23" s="222"/>
      <c r="E23" s="223"/>
      <c r="F23" s="223"/>
      <c r="G23" s="223"/>
      <c r="H23" s="222"/>
      <c r="I23" s="225"/>
      <c r="J23" s="223"/>
      <c r="K23" s="223"/>
      <c r="L23" s="224"/>
      <c r="M23" s="223"/>
      <c r="N23" s="222"/>
      <c r="O23" s="223"/>
      <c r="P23" s="223"/>
      <c r="Q23" s="223"/>
      <c r="R23" s="223"/>
      <c r="S23" s="223"/>
      <c r="T23" s="223"/>
      <c r="U23" s="223"/>
      <c r="V23" s="223"/>
    </row>
    <row r="24" spans="3:22" x14ac:dyDescent="0.2">
      <c r="C24" s="217" t="s">
        <v>292</v>
      </c>
      <c r="D24" s="222"/>
      <c r="E24" s="223"/>
      <c r="F24" s="223"/>
      <c r="G24" s="223"/>
      <c r="H24" s="222"/>
      <c r="I24" s="223"/>
      <c r="J24" s="223"/>
      <c r="K24" s="223"/>
      <c r="L24" s="222"/>
      <c r="M24" s="223"/>
      <c r="N24" s="222"/>
      <c r="O24" s="223"/>
      <c r="P24" s="223"/>
      <c r="Q24" s="223"/>
      <c r="R24" s="223"/>
      <c r="S24" s="223"/>
      <c r="T24" s="223"/>
      <c r="U24" s="223"/>
      <c r="V24" s="223"/>
    </row>
    <row r="25" spans="3:22" x14ac:dyDescent="0.2">
      <c r="C25" s="217" t="s">
        <v>293</v>
      </c>
      <c r="D25" s="223"/>
      <c r="E25" s="223"/>
      <c r="F25" s="223"/>
      <c r="G25" s="223"/>
      <c r="H25" s="223"/>
      <c r="I25" s="223"/>
      <c r="J25" s="223"/>
      <c r="K25" s="223"/>
      <c r="L25" s="224"/>
      <c r="M25" s="223"/>
      <c r="N25" s="223"/>
      <c r="O25" s="223"/>
      <c r="P25" s="223"/>
      <c r="Q25" s="222"/>
      <c r="R25" s="222"/>
      <c r="S25" s="222"/>
      <c r="T25" s="223"/>
      <c r="U25" s="223"/>
      <c r="V25" s="223"/>
    </row>
    <row r="26" spans="3:22" ht="16.5" customHeight="1" x14ac:dyDescent="0.2">
      <c r="C26" s="217" t="s">
        <v>294</v>
      </c>
      <c r="D26" s="222"/>
      <c r="E26" s="222"/>
      <c r="F26" s="223"/>
      <c r="G26" s="222"/>
      <c r="H26" s="222"/>
      <c r="I26" s="222"/>
      <c r="J26" s="222"/>
      <c r="K26" s="222"/>
      <c r="L26" s="222"/>
      <c r="M26" s="223"/>
      <c r="N26" s="223"/>
      <c r="O26" s="222"/>
      <c r="P26" s="223"/>
      <c r="Q26" s="222"/>
      <c r="R26" s="222"/>
      <c r="S26" s="222"/>
      <c r="T26" s="223"/>
      <c r="U26" s="223"/>
      <c r="V26" s="223"/>
    </row>
    <row r="27" spans="3:22" ht="16.5" customHeight="1" x14ac:dyDescent="0.2">
      <c r="C27" s="217" t="s">
        <v>295</v>
      </c>
      <c r="D27" s="226"/>
      <c r="E27" s="226"/>
      <c r="F27" s="226"/>
      <c r="G27" s="226"/>
      <c r="H27" s="226"/>
      <c r="I27" s="226"/>
      <c r="J27" s="226"/>
      <c r="K27" s="226"/>
      <c r="L27" s="226"/>
      <c r="M27" s="226"/>
      <c r="N27" s="226"/>
      <c r="O27" s="226"/>
      <c r="P27" s="226"/>
      <c r="Q27" s="227"/>
      <c r="R27" s="227"/>
      <c r="S27" s="227"/>
      <c r="T27" s="226"/>
      <c r="U27" s="226"/>
      <c r="V27" s="222"/>
    </row>
    <row r="28" spans="3:22" ht="16.5" customHeight="1" x14ac:dyDescent="0.2">
      <c r="C28" s="217" t="s">
        <v>296</v>
      </c>
      <c r="D28" s="226"/>
      <c r="E28" s="226"/>
      <c r="F28" s="226"/>
      <c r="G28" s="226"/>
      <c r="H28" s="226"/>
      <c r="I28" s="226"/>
      <c r="J28" s="226"/>
      <c r="K28" s="226"/>
      <c r="L28" s="226"/>
      <c r="M28" s="226"/>
      <c r="N28" s="226"/>
      <c r="O28" s="226"/>
      <c r="P28" s="226"/>
      <c r="Q28" s="227"/>
      <c r="R28" s="227"/>
      <c r="S28" s="227"/>
      <c r="T28" s="226"/>
      <c r="U28" s="226"/>
      <c r="V28" s="227"/>
    </row>
    <row r="29" spans="3:22" ht="16.5" customHeight="1" x14ac:dyDescent="0.2">
      <c r="C29" s="217" t="s">
        <v>297</v>
      </c>
      <c r="D29" s="226"/>
      <c r="E29" s="226"/>
      <c r="F29" s="226"/>
      <c r="G29" s="226"/>
      <c r="H29" s="226"/>
      <c r="I29" s="226"/>
      <c r="J29" s="226"/>
      <c r="K29" s="226"/>
      <c r="L29" s="226"/>
      <c r="M29" s="226"/>
      <c r="N29" s="226"/>
      <c r="O29" s="226"/>
      <c r="P29" s="226"/>
      <c r="Q29" s="227"/>
      <c r="R29" s="227"/>
      <c r="S29" s="227"/>
      <c r="T29" s="226"/>
      <c r="U29" s="226"/>
      <c r="V29" s="227"/>
    </row>
    <row r="30" spans="3:22" ht="16.5" customHeight="1" x14ac:dyDescent="0.2">
      <c r="C30" s="217" t="s">
        <v>298</v>
      </c>
      <c r="D30" s="226"/>
      <c r="E30" s="226"/>
      <c r="F30" s="226"/>
      <c r="G30" s="226"/>
      <c r="H30" s="226"/>
      <c r="I30" s="226"/>
      <c r="J30" s="226"/>
      <c r="K30" s="226"/>
      <c r="L30" s="226"/>
      <c r="M30" s="226"/>
      <c r="N30" s="226"/>
      <c r="O30" s="226"/>
      <c r="P30" s="226"/>
      <c r="Q30" s="227"/>
      <c r="R30" s="227"/>
      <c r="S30" s="227"/>
      <c r="T30" s="226"/>
      <c r="U30" s="226"/>
      <c r="V30" s="227"/>
    </row>
    <row r="31" spans="3:22" ht="16.5" customHeight="1" x14ac:dyDescent="0.2">
      <c r="C31" s="217" t="s">
        <v>299</v>
      </c>
      <c r="D31" s="222"/>
      <c r="E31" s="228"/>
      <c r="F31" s="222"/>
      <c r="G31" s="227"/>
      <c r="H31" s="228"/>
      <c r="I31" s="227"/>
      <c r="J31" s="228"/>
      <c r="K31" s="228"/>
      <c r="L31" s="222"/>
      <c r="M31" s="227"/>
      <c r="N31" s="226"/>
      <c r="O31" s="226"/>
      <c r="P31" s="226"/>
      <c r="Q31" s="227"/>
      <c r="R31" s="227"/>
      <c r="S31" s="227"/>
      <c r="T31" s="227"/>
      <c r="U31" s="227"/>
      <c r="V31" s="227"/>
    </row>
    <row r="32" spans="3:22" ht="16.5" customHeight="1" x14ac:dyDescent="0.2">
      <c r="C32" s="217" t="s">
        <v>300</v>
      </c>
      <c r="D32" s="222"/>
      <c r="E32" s="228"/>
      <c r="F32" s="222"/>
      <c r="G32" s="227"/>
      <c r="H32" s="228"/>
      <c r="I32" s="227"/>
      <c r="J32" s="228"/>
      <c r="K32" s="228"/>
      <c r="L32" s="227"/>
      <c r="M32" s="227"/>
      <c r="N32" s="226"/>
      <c r="O32" s="226"/>
      <c r="P32" s="226"/>
      <c r="Q32" s="227"/>
      <c r="R32" s="227"/>
      <c r="S32" s="227"/>
      <c r="T32" s="226"/>
      <c r="U32" s="226"/>
      <c r="V32" s="227"/>
    </row>
    <row r="33" spans="3:22" ht="16.5" customHeight="1" x14ac:dyDescent="0.2">
      <c r="C33" s="217" t="s">
        <v>301</v>
      </c>
      <c r="D33" s="226"/>
      <c r="E33" s="226"/>
      <c r="F33" s="226"/>
      <c r="G33" s="226"/>
      <c r="H33" s="226"/>
      <c r="I33" s="227"/>
      <c r="J33" s="226"/>
      <c r="K33" s="226"/>
      <c r="L33" s="226"/>
      <c r="M33" s="226"/>
      <c r="N33" s="226"/>
      <c r="O33" s="226"/>
      <c r="P33" s="226"/>
      <c r="Q33" s="227"/>
      <c r="R33" s="227"/>
      <c r="S33" s="227"/>
      <c r="T33" s="226"/>
      <c r="U33" s="226"/>
      <c r="V33" s="227"/>
    </row>
    <row r="34" spans="3:22" ht="16.5" customHeight="1" x14ac:dyDescent="0.2">
      <c r="C34" s="217" t="s">
        <v>302</v>
      </c>
      <c r="D34" s="226"/>
      <c r="E34" s="226"/>
      <c r="F34" s="226"/>
      <c r="G34" s="226"/>
      <c r="H34" s="226"/>
      <c r="I34" s="226"/>
      <c r="J34" s="226"/>
      <c r="K34" s="226"/>
      <c r="L34" s="226"/>
      <c r="M34" s="226"/>
      <c r="N34" s="226"/>
      <c r="O34" s="226"/>
      <c r="P34" s="226"/>
      <c r="Q34" s="227"/>
      <c r="R34" s="227"/>
      <c r="S34" s="227"/>
      <c r="T34" s="226"/>
      <c r="U34" s="226"/>
      <c r="V34" s="227"/>
    </row>
    <row r="35" spans="3:22" ht="16.5" customHeight="1" x14ac:dyDescent="0.2">
      <c r="C35" s="217" t="s">
        <v>303</v>
      </c>
      <c r="D35" s="226"/>
      <c r="E35" s="226"/>
      <c r="F35" s="226"/>
      <c r="G35" s="226"/>
      <c r="H35" s="226"/>
      <c r="I35" s="226"/>
      <c r="J35" s="226"/>
      <c r="K35" s="226"/>
      <c r="L35" s="226"/>
      <c r="M35" s="226"/>
      <c r="N35" s="226"/>
      <c r="O35" s="226"/>
      <c r="P35" s="226"/>
      <c r="Q35" s="227"/>
      <c r="R35" s="227"/>
      <c r="S35" s="227"/>
      <c r="T35" s="226"/>
      <c r="U35" s="226"/>
      <c r="V35" s="227"/>
    </row>
    <row r="36" spans="3:22" ht="16.5" customHeight="1" x14ac:dyDescent="0.2">
      <c r="C36" s="217" t="s">
        <v>304</v>
      </c>
      <c r="D36" s="226"/>
      <c r="E36" s="226"/>
      <c r="F36" s="226"/>
      <c r="G36" s="226"/>
      <c r="H36" s="226"/>
      <c r="I36" s="226"/>
      <c r="J36" s="226"/>
      <c r="K36" s="226"/>
      <c r="L36" s="226"/>
      <c r="M36" s="226"/>
      <c r="N36" s="226"/>
      <c r="O36" s="226"/>
      <c r="P36" s="226"/>
      <c r="Q36" s="227"/>
      <c r="R36" s="227"/>
      <c r="S36" s="227"/>
      <c r="T36" s="226"/>
      <c r="U36" s="226"/>
      <c r="V36" s="227"/>
    </row>
    <row r="37" spans="3:22" ht="16.5" customHeight="1" x14ac:dyDescent="0.2">
      <c r="C37" s="217" t="s">
        <v>305</v>
      </c>
      <c r="D37" s="226"/>
      <c r="E37" s="226"/>
      <c r="F37" s="226"/>
      <c r="G37" s="226"/>
      <c r="H37" s="226"/>
      <c r="I37" s="226"/>
      <c r="J37" s="226"/>
      <c r="K37" s="226"/>
      <c r="L37" s="226"/>
      <c r="M37" s="226"/>
      <c r="N37" s="226"/>
      <c r="O37" s="226"/>
      <c r="P37" s="226"/>
      <c r="Q37" s="227"/>
      <c r="R37" s="227"/>
      <c r="S37" s="227"/>
      <c r="T37" s="226"/>
      <c r="U37" s="226"/>
      <c r="V37" s="227"/>
    </row>
    <row r="38" spans="3:22" ht="16.5" customHeight="1" x14ac:dyDescent="0.2">
      <c r="C38" s="217" t="s">
        <v>306</v>
      </c>
      <c r="D38" s="226"/>
      <c r="E38" s="226"/>
      <c r="F38" s="226"/>
      <c r="G38" s="226"/>
      <c r="H38" s="226"/>
      <c r="I38" s="226"/>
      <c r="J38" s="226"/>
      <c r="K38" s="226"/>
      <c r="L38" s="226"/>
      <c r="M38" s="226"/>
      <c r="N38" s="226"/>
      <c r="O38" s="226"/>
      <c r="P38" s="226"/>
      <c r="Q38" s="227"/>
      <c r="R38" s="227"/>
      <c r="S38" s="227"/>
      <c r="T38" s="226"/>
      <c r="U38" s="226"/>
      <c r="V38" s="227"/>
    </row>
    <row r="39" spans="3:22" ht="16.5" customHeight="1" x14ac:dyDescent="0.2">
      <c r="C39" s="217" t="s">
        <v>307</v>
      </c>
      <c r="D39" s="226"/>
      <c r="E39" s="226"/>
      <c r="F39" s="226"/>
      <c r="G39" s="226"/>
      <c r="H39" s="226"/>
      <c r="I39" s="226"/>
      <c r="J39" s="226"/>
      <c r="K39" s="226"/>
      <c r="L39" s="226"/>
      <c r="M39" s="226"/>
      <c r="N39" s="226"/>
      <c r="O39" s="226"/>
      <c r="P39" s="226"/>
      <c r="Q39" s="227"/>
      <c r="R39" s="227"/>
      <c r="S39" s="227"/>
      <c r="T39" s="226"/>
      <c r="U39" s="226"/>
      <c r="V39" s="227"/>
    </row>
    <row r="40" spans="3:22" ht="16.5" customHeight="1" x14ac:dyDescent="0.2">
      <c r="C40" s="217" t="s">
        <v>308</v>
      </c>
      <c r="D40" s="226"/>
      <c r="E40" s="226"/>
      <c r="F40" s="226"/>
      <c r="G40" s="226"/>
      <c r="H40" s="226"/>
      <c r="I40" s="226"/>
      <c r="J40" s="226"/>
      <c r="K40" s="226"/>
      <c r="L40" s="226"/>
      <c r="M40" s="226"/>
      <c r="N40" s="226"/>
      <c r="O40" s="226"/>
      <c r="P40" s="226"/>
      <c r="Q40" s="227"/>
      <c r="R40" s="227"/>
      <c r="S40" s="227"/>
      <c r="T40" s="226"/>
      <c r="U40" s="226"/>
      <c r="V40" s="227"/>
    </row>
    <row r="41" spans="3:22" ht="16.5" customHeight="1" x14ac:dyDescent="0.2">
      <c r="C41" s="217" t="s">
        <v>309</v>
      </c>
      <c r="D41" s="226"/>
      <c r="E41" s="226"/>
      <c r="F41" s="226"/>
      <c r="G41" s="226"/>
      <c r="H41" s="226"/>
      <c r="I41" s="226"/>
      <c r="J41" s="226"/>
      <c r="K41" s="226"/>
      <c r="L41" s="226"/>
      <c r="M41" s="226"/>
      <c r="N41" s="226"/>
      <c r="O41" s="226"/>
      <c r="P41" s="226"/>
      <c r="Q41" s="227"/>
      <c r="R41" s="227"/>
      <c r="S41" s="227"/>
      <c r="T41" s="226"/>
      <c r="U41" s="226"/>
      <c r="V41" s="227"/>
    </row>
    <row r="42" spans="3:22" ht="16.5" customHeight="1" x14ac:dyDescent="0.2">
      <c r="C42" s="217" t="s">
        <v>310</v>
      </c>
      <c r="D42" s="226"/>
      <c r="E42" s="226"/>
      <c r="F42" s="226"/>
      <c r="G42" s="226"/>
      <c r="H42" s="226"/>
      <c r="I42" s="226"/>
      <c r="J42" s="226"/>
      <c r="K42" s="226"/>
      <c r="L42" s="226"/>
      <c r="M42" s="226"/>
      <c r="N42" s="226"/>
      <c r="O42" s="226"/>
      <c r="P42" s="226"/>
      <c r="Q42" s="227"/>
      <c r="R42" s="227"/>
      <c r="S42" s="227"/>
      <c r="T42" s="226"/>
      <c r="U42" s="226"/>
      <c r="V42" s="227"/>
    </row>
    <row r="43" spans="3:22" ht="16.5" customHeight="1" x14ac:dyDescent="0.2">
      <c r="C43" s="217" t="s">
        <v>311</v>
      </c>
      <c r="D43" s="226"/>
      <c r="E43" s="226"/>
      <c r="F43" s="226"/>
      <c r="G43" s="226"/>
      <c r="H43" s="226"/>
      <c r="I43" s="226"/>
      <c r="J43" s="226"/>
      <c r="K43" s="226"/>
      <c r="L43" s="226"/>
      <c r="M43" s="226"/>
      <c r="N43" s="226"/>
      <c r="O43" s="226"/>
      <c r="P43" s="226"/>
      <c r="Q43" s="227"/>
      <c r="R43" s="227"/>
      <c r="S43" s="227"/>
      <c r="T43" s="226"/>
      <c r="U43" s="226"/>
      <c r="V43" s="227"/>
    </row>
    <row r="44" spans="3:22" ht="16.5" customHeight="1" x14ac:dyDescent="0.2">
      <c r="C44" s="217" t="s">
        <v>312</v>
      </c>
      <c r="D44" s="226"/>
      <c r="E44" s="226"/>
      <c r="F44" s="226"/>
      <c r="G44" s="226"/>
      <c r="H44" s="226"/>
      <c r="I44" s="226"/>
      <c r="J44" s="226"/>
      <c r="K44" s="226"/>
      <c r="L44" s="226"/>
      <c r="M44" s="226"/>
      <c r="N44" s="226"/>
      <c r="O44" s="226"/>
      <c r="P44" s="226"/>
      <c r="Q44" s="227"/>
      <c r="R44" s="227"/>
      <c r="S44" s="227"/>
      <c r="T44" s="226"/>
      <c r="U44" s="226"/>
      <c r="V44" s="227"/>
    </row>
    <row r="45" spans="3:22" ht="16.5" customHeight="1" x14ac:dyDescent="0.2">
      <c r="C45" s="217" t="s">
        <v>313</v>
      </c>
      <c r="D45" s="226"/>
      <c r="E45" s="226"/>
      <c r="F45" s="226"/>
      <c r="G45" s="226"/>
      <c r="H45" s="226"/>
      <c r="I45" s="226"/>
      <c r="J45" s="226"/>
      <c r="K45" s="226"/>
      <c r="L45" s="226"/>
      <c r="M45" s="226"/>
      <c r="N45" s="226"/>
      <c r="O45" s="226"/>
      <c r="P45" s="226"/>
      <c r="Q45" s="227"/>
      <c r="R45" s="227"/>
      <c r="S45" s="227"/>
      <c r="T45" s="226"/>
      <c r="U45" s="226"/>
      <c r="V45" s="227"/>
    </row>
    <row r="46" spans="3:22" ht="16.5" customHeight="1" x14ac:dyDescent="0.2">
      <c r="C46" s="217" t="s">
        <v>314</v>
      </c>
      <c r="D46" s="226"/>
      <c r="E46" s="226"/>
      <c r="F46" s="226"/>
      <c r="G46" s="226"/>
      <c r="H46" s="226"/>
      <c r="I46" s="226"/>
      <c r="J46" s="226"/>
      <c r="K46" s="226"/>
      <c r="L46" s="226"/>
      <c r="M46" s="226"/>
      <c r="N46" s="226"/>
      <c r="O46" s="226"/>
      <c r="P46" s="226"/>
      <c r="Q46" s="227"/>
      <c r="R46" s="227"/>
      <c r="S46" s="227"/>
      <c r="T46" s="226"/>
      <c r="U46" s="226"/>
      <c r="V46" s="227"/>
    </row>
    <row r="47" spans="3:22" ht="16.5" customHeight="1" x14ac:dyDescent="0.2">
      <c r="C47" s="217" t="s">
        <v>315</v>
      </c>
      <c r="D47" s="226"/>
      <c r="E47" s="226"/>
      <c r="F47" s="226"/>
      <c r="G47" s="226"/>
      <c r="H47" s="226"/>
      <c r="I47" s="226"/>
      <c r="J47" s="226"/>
      <c r="K47" s="226"/>
      <c r="L47" s="226"/>
      <c r="M47" s="226"/>
      <c r="N47" s="226"/>
      <c r="O47" s="226"/>
      <c r="P47" s="226"/>
      <c r="Q47" s="227"/>
      <c r="R47" s="227"/>
      <c r="S47" s="227"/>
      <c r="T47" s="226"/>
      <c r="U47" s="226"/>
      <c r="V47" s="227"/>
    </row>
    <row r="48" spans="3:22" ht="16.5" customHeight="1" x14ac:dyDescent="0.2">
      <c r="C48" s="217" t="s">
        <v>316</v>
      </c>
      <c r="D48" s="226"/>
      <c r="E48" s="226"/>
      <c r="F48" s="226"/>
      <c r="G48" s="226"/>
      <c r="H48" s="226"/>
      <c r="I48" s="226"/>
      <c r="J48" s="226"/>
      <c r="K48" s="226"/>
      <c r="L48" s="226"/>
      <c r="M48" s="226"/>
      <c r="N48" s="226"/>
      <c r="O48" s="226"/>
      <c r="P48" s="226"/>
      <c r="Q48" s="226"/>
      <c r="R48" s="226"/>
      <c r="S48" s="226"/>
      <c r="T48" s="227"/>
      <c r="U48" s="227"/>
      <c r="V48" s="226"/>
    </row>
    <row r="49" spans="2:22" x14ac:dyDescent="0.2">
      <c r="B49" s="216" t="s">
        <v>317</v>
      </c>
      <c r="D49" s="280" t="s">
        <v>265</v>
      </c>
      <c r="E49" s="280" t="s">
        <v>265</v>
      </c>
      <c r="F49" s="280" t="s">
        <v>264</v>
      </c>
      <c r="G49" s="280" t="s">
        <v>266</v>
      </c>
      <c r="H49" s="280" t="s">
        <v>318</v>
      </c>
      <c r="I49" s="280" t="s">
        <v>318</v>
      </c>
      <c r="J49" s="280" t="s">
        <v>263</v>
      </c>
      <c r="K49" s="280" t="s">
        <v>265</v>
      </c>
      <c r="L49" s="280" t="s">
        <v>265</v>
      </c>
      <c r="M49" s="280" t="s">
        <v>264</v>
      </c>
      <c r="N49" s="272" t="s">
        <v>319</v>
      </c>
      <c r="O49" s="280" t="s">
        <v>266</v>
      </c>
      <c r="P49" s="280" t="s">
        <v>266</v>
      </c>
      <c r="Q49" s="272" t="s">
        <v>320</v>
      </c>
      <c r="R49" s="272" t="s">
        <v>321</v>
      </c>
      <c r="S49" s="272" t="s">
        <v>322</v>
      </c>
      <c r="T49" s="272" t="s">
        <v>323</v>
      </c>
      <c r="U49" s="272" t="s">
        <v>323</v>
      </c>
      <c r="V49" s="272" t="s">
        <v>323</v>
      </c>
    </row>
    <row r="50" spans="2:22" x14ac:dyDescent="0.2">
      <c r="C50" s="221" t="s">
        <v>324</v>
      </c>
      <c r="D50" s="281"/>
      <c r="E50" s="281"/>
      <c r="F50" s="281"/>
      <c r="G50" s="281"/>
      <c r="H50" s="281"/>
      <c r="I50" s="281"/>
      <c r="J50" s="281"/>
      <c r="K50" s="281"/>
      <c r="L50" s="281"/>
      <c r="M50" s="281"/>
      <c r="N50" s="273"/>
      <c r="O50" s="281"/>
      <c r="P50" s="281"/>
      <c r="Q50" s="273"/>
      <c r="R50" s="273"/>
      <c r="S50" s="273"/>
      <c r="T50" s="273"/>
      <c r="U50" s="273"/>
      <c r="V50" s="273"/>
    </row>
    <row r="51" spans="2:22" x14ac:dyDescent="0.2">
      <c r="C51" s="217" t="s">
        <v>325</v>
      </c>
      <c r="D51" s="222"/>
      <c r="E51" s="223"/>
      <c r="F51" s="223"/>
      <c r="G51" s="223"/>
      <c r="H51" s="222"/>
      <c r="I51" s="223"/>
      <c r="J51" s="222"/>
      <c r="K51" s="222"/>
      <c r="L51" s="223"/>
      <c r="M51" s="223"/>
      <c r="N51" s="222"/>
      <c r="O51" s="222"/>
      <c r="P51" s="222"/>
      <c r="Q51" s="222"/>
      <c r="R51" s="222"/>
      <c r="S51" s="222"/>
      <c r="T51" s="223"/>
      <c r="U51" s="223"/>
      <c r="V51" s="222"/>
    </row>
    <row r="52" spans="2:22" x14ac:dyDescent="0.2">
      <c r="C52" s="217" t="s">
        <v>326</v>
      </c>
      <c r="D52" s="223"/>
      <c r="E52" s="223"/>
      <c r="F52" s="223"/>
      <c r="G52" s="223"/>
      <c r="H52" s="223"/>
      <c r="I52" s="223"/>
      <c r="J52" s="223"/>
      <c r="K52" s="223"/>
      <c r="L52" s="223"/>
      <c r="M52" s="223"/>
      <c r="N52" s="222"/>
      <c r="O52" s="223"/>
      <c r="P52" s="223"/>
      <c r="Q52" s="222"/>
      <c r="R52" s="222"/>
      <c r="S52" s="222"/>
      <c r="T52" s="222"/>
      <c r="U52" s="222"/>
      <c r="V52" s="223"/>
    </row>
    <row r="53" spans="2:22" x14ac:dyDescent="0.2">
      <c r="C53" s="217" t="s">
        <v>327</v>
      </c>
      <c r="D53" s="223"/>
      <c r="E53" s="223"/>
      <c r="F53" s="223"/>
      <c r="G53" s="222"/>
      <c r="H53" s="222"/>
      <c r="I53" s="222"/>
      <c r="J53" s="222"/>
      <c r="K53" s="222"/>
      <c r="L53" s="222"/>
      <c r="M53" s="223"/>
      <c r="N53" s="222"/>
      <c r="O53" s="222"/>
      <c r="P53" s="222"/>
      <c r="Q53" s="222"/>
      <c r="R53" s="222"/>
      <c r="S53" s="222"/>
      <c r="T53" s="222"/>
      <c r="U53" s="222"/>
      <c r="V53" s="223"/>
    </row>
    <row r="54" spans="2:22" x14ac:dyDescent="0.2">
      <c r="C54" s="217" t="s">
        <v>328</v>
      </c>
      <c r="D54" s="223"/>
      <c r="E54" s="223"/>
      <c r="F54" s="223"/>
      <c r="G54" s="223"/>
      <c r="H54" s="222"/>
      <c r="I54" s="223"/>
      <c r="J54" s="223"/>
      <c r="K54" s="223"/>
      <c r="L54" s="222"/>
      <c r="M54" s="223"/>
      <c r="N54" s="223"/>
      <c r="O54" s="222"/>
      <c r="P54" s="223"/>
      <c r="Q54" s="222"/>
      <c r="R54" s="222"/>
      <c r="S54" s="222"/>
      <c r="T54" s="223"/>
      <c r="U54" s="223"/>
      <c r="V54" s="223"/>
    </row>
    <row r="55" spans="2:22" x14ac:dyDescent="0.2">
      <c r="C55" s="217" t="s">
        <v>329</v>
      </c>
      <c r="D55" s="223"/>
      <c r="E55" s="223"/>
      <c r="F55" s="223"/>
      <c r="G55" s="223"/>
      <c r="H55" s="223"/>
      <c r="I55" s="223"/>
      <c r="J55" s="223"/>
      <c r="K55" s="223"/>
      <c r="L55" s="223"/>
      <c r="M55" s="223"/>
      <c r="N55" s="223"/>
      <c r="O55" s="223"/>
      <c r="P55" s="223"/>
      <c r="Q55" s="222"/>
      <c r="R55" s="222"/>
      <c r="S55" s="222"/>
      <c r="T55" s="223"/>
      <c r="U55" s="223"/>
      <c r="V55" s="223"/>
    </row>
    <row r="56" spans="2:22" x14ac:dyDescent="0.2">
      <c r="C56" s="217" t="s">
        <v>330</v>
      </c>
      <c r="D56" s="223"/>
      <c r="E56" s="223"/>
      <c r="F56" s="229"/>
      <c r="G56" s="223"/>
      <c r="H56" s="222"/>
      <c r="I56" s="223"/>
      <c r="J56" s="223"/>
      <c r="K56" s="223"/>
      <c r="L56" s="222"/>
      <c r="M56" s="223"/>
      <c r="N56" s="223"/>
      <c r="O56" s="223"/>
      <c r="P56" s="223"/>
      <c r="Q56" s="222"/>
      <c r="R56" s="222"/>
      <c r="S56" s="222"/>
      <c r="T56" s="223"/>
      <c r="U56" s="223"/>
      <c r="V56" s="223"/>
    </row>
    <row r="57" spans="2:22" x14ac:dyDescent="0.2">
      <c r="C57" s="217" t="s">
        <v>331</v>
      </c>
      <c r="D57" s="223"/>
      <c r="E57" s="223"/>
      <c r="F57" s="223"/>
      <c r="G57" s="223"/>
      <c r="H57" s="223"/>
      <c r="I57" s="223"/>
      <c r="J57" s="223"/>
      <c r="K57" s="223"/>
      <c r="L57" s="223"/>
      <c r="M57" s="223"/>
      <c r="N57" s="223"/>
      <c r="O57" s="222"/>
      <c r="P57" s="223"/>
      <c r="Q57" s="222"/>
      <c r="R57" s="222"/>
      <c r="S57" s="222"/>
      <c r="T57" s="223"/>
      <c r="U57" s="223"/>
      <c r="V57" s="223"/>
    </row>
    <row r="58" spans="2:22" x14ac:dyDescent="0.2">
      <c r="C58" s="217" t="s">
        <v>332</v>
      </c>
      <c r="D58" s="223"/>
      <c r="E58" s="223"/>
      <c r="F58" s="223"/>
      <c r="G58" s="223"/>
      <c r="H58" s="223"/>
      <c r="I58" s="223"/>
      <c r="J58" s="223"/>
      <c r="K58" s="223"/>
      <c r="L58" s="223"/>
      <c r="M58" s="223"/>
      <c r="N58" s="223"/>
      <c r="O58" s="223"/>
      <c r="P58" s="223"/>
      <c r="Q58" s="222"/>
      <c r="R58" s="222"/>
      <c r="S58" s="222"/>
      <c r="T58" s="223"/>
      <c r="U58" s="223"/>
      <c r="V58" s="223"/>
    </row>
    <row r="59" spans="2:22" x14ac:dyDescent="0.2">
      <c r="C59" s="217" t="s">
        <v>333</v>
      </c>
      <c r="D59" s="223"/>
      <c r="E59" s="223"/>
      <c r="F59" s="223"/>
      <c r="G59" s="223"/>
      <c r="H59" s="222"/>
      <c r="I59" s="223"/>
      <c r="J59" s="222"/>
      <c r="K59" s="223"/>
      <c r="L59" s="223"/>
      <c r="M59" s="223"/>
      <c r="N59" s="222"/>
      <c r="O59" s="223"/>
      <c r="P59" s="222"/>
      <c r="Q59" s="222"/>
      <c r="R59" s="222"/>
      <c r="S59" s="222"/>
      <c r="T59" s="223"/>
      <c r="U59" s="223"/>
      <c r="V59" s="222"/>
    </row>
    <row r="60" spans="2:22" x14ac:dyDescent="0.2">
      <c r="C60" s="217" t="s">
        <v>334</v>
      </c>
      <c r="D60" s="223"/>
      <c r="E60" s="223"/>
      <c r="F60" s="223"/>
      <c r="G60" s="223"/>
      <c r="H60" s="223"/>
      <c r="I60" s="223"/>
      <c r="J60" s="223"/>
      <c r="K60" s="223"/>
      <c r="L60" s="223"/>
      <c r="M60" s="223"/>
      <c r="N60" s="222"/>
      <c r="O60" s="222"/>
      <c r="P60" s="222"/>
      <c r="Q60" s="222"/>
      <c r="R60" s="222"/>
      <c r="S60" s="222"/>
      <c r="T60" s="223"/>
      <c r="U60" s="223"/>
      <c r="V60" s="223"/>
    </row>
    <row r="61" spans="2:22" x14ac:dyDescent="0.2">
      <c r="C61" s="217" t="s">
        <v>335</v>
      </c>
      <c r="D61" s="223"/>
      <c r="E61" s="222"/>
      <c r="F61" s="223"/>
      <c r="G61" s="223"/>
      <c r="H61" s="223"/>
      <c r="I61" s="223"/>
      <c r="J61" s="223"/>
      <c r="K61" s="222"/>
      <c r="L61" s="223"/>
      <c r="M61" s="223"/>
      <c r="N61" s="223"/>
      <c r="O61" s="223"/>
      <c r="P61" s="223"/>
      <c r="Q61" s="222"/>
      <c r="R61" s="222"/>
      <c r="S61" s="222"/>
      <c r="T61" s="223"/>
      <c r="U61" s="223"/>
      <c r="V61" s="222"/>
    </row>
    <row r="62" spans="2:22" x14ac:dyDescent="0.2">
      <c r="C62" s="217" t="s">
        <v>336</v>
      </c>
      <c r="D62" s="223"/>
      <c r="E62" s="223"/>
      <c r="F62" s="223"/>
      <c r="G62" s="223"/>
      <c r="H62" s="223"/>
      <c r="I62" s="223"/>
      <c r="J62" s="223"/>
      <c r="K62" s="223"/>
      <c r="L62" s="223"/>
      <c r="M62" s="223"/>
      <c r="N62" s="223"/>
      <c r="O62" s="222"/>
      <c r="P62" s="223"/>
      <c r="Q62" s="222"/>
      <c r="R62" s="222"/>
      <c r="S62" s="222"/>
      <c r="T62" s="223"/>
      <c r="U62" s="223"/>
      <c r="V62" s="223"/>
    </row>
    <row r="63" spans="2:22" x14ac:dyDescent="0.2">
      <c r="C63" s="217" t="s">
        <v>337</v>
      </c>
      <c r="D63" s="223"/>
      <c r="E63" s="223"/>
      <c r="F63" s="223"/>
      <c r="G63" s="223"/>
      <c r="H63" s="223"/>
      <c r="I63" s="223"/>
      <c r="J63" s="223"/>
      <c r="K63" s="223"/>
      <c r="L63" s="223"/>
      <c r="M63" s="223"/>
      <c r="N63" s="223"/>
      <c r="O63" s="223"/>
      <c r="P63" s="223"/>
      <c r="Q63" s="222"/>
      <c r="R63" s="222"/>
      <c r="S63" s="222"/>
      <c r="T63" s="223"/>
      <c r="U63" s="223"/>
      <c r="V63" s="223"/>
    </row>
    <row r="64" spans="2:22" x14ac:dyDescent="0.2">
      <c r="C64" s="217" t="s">
        <v>338</v>
      </c>
      <c r="D64" s="222"/>
      <c r="E64" s="223"/>
      <c r="F64" s="223"/>
      <c r="G64" s="223"/>
      <c r="H64" s="222"/>
      <c r="I64" s="223"/>
      <c r="J64" s="223"/>
      <c r="K64" s="223"/>
      <c r="L64" s="222"/>
      <c r="M64" s="223"/>
      <c r="N64" s="222"/>
      <c r="O64" s="222"/>
      <c r="P64" s="222"/>
      <c r="Q64" s="222"/>
      <c r="R64" s="222"/>
      <c r="S64" s="222"/>
      <c r="T64" s="223"/>
      <c r="U64" s="223"/>
      <c r="V64" s="223"/>
    </row>
    <row r="65" spans="3:22" x14ac:dyDescent="0.2">
      <c r="C65" s="217" t="s">
        <v>339</v>
      </c>
      <c r="D65" s="223"/>
      <c r="E65" s="223"/>
      <c r="F65" s="223"/>
      <c r="G65" s="223"/>
      <c r="H65" s="222"/>
      <c r="I65" s="223"/>
      <c r="J65" s="223"/>
      <c r="K65" s="223"/>
      <c r="L65" s="222"/>
      <c r="M65" s="223"/>
      <c r="N65" s="222"/>
      <c r="O65" s="223"/>
      <c r="P65" s="222"/>
      <c r="Q65" s="222"/>
      <c r="R65" s="222"/>
      <c r="S65" s="222"/>
      <c r="T65" s="223"/>
      <c r="U65" s="223"/>
      <c r="V65" s="223"/>
    </row>
    <row r="66" spans="3:22" x14ac:dyDescent="0.2">
      <c r="C66" s="217" t="s">
        <v>340</v>
      </c>
      <c r="D66" s="223"/>
      <c r="E66" s="223"/>
      <c r="F66" s="223"/>
      <c r="G66" s="223"/>
      <c r="H66" s="222"/>
      <c r="I66" s="223"/>
      <c r="J66" s="223"/>
      <c r="K66" s="223"/>
      <c r="L66" s="222"/>
      <c r="M66" s="223"/>
      <c r="N66" s="222"/>
      <c r="O66" s="223"/>
      <c r="P66" s="222"/>
      <c r="Q66" s="222"/>
      <c r="R66" s="222"/>
      <c r="S66" s="222"/>
      <c r="T66" s="223"/>
      <c r="U66" s="223"/>
      <c r="V66" s="222"/>
    </row>
    <row r="67" spans="3:22" x14ac:dyDescent="0.2">
      <c r="C67" s="217" t="s">
        <v>341</v>
      </c>
      <c r="D67" s="223"/>
      <c r="E67" s="223"/>
      <c r="F67" s="223"/>
      <c r="G67" s="223"/>
      <c r="H67" s="223"/>
      <c r="I67" s="223"/>
      <c r="J67" s="223"/>
      <c r="K67" s="223"/>
      <c r="L67" s="223"/>
      <c r="M67" s="223"/>
      <c r="N67" s="223"/>
      <c r="O67" s="223"/>
      <c r="P67" s="223"/>
      <c r="Q67" s="222"/>
      <c r="R67" s="222"/>
      <c r="S67" s="222"/>
      <c r="T67" s="223"/>
      <c r="U67" s="223"/>
      <c r="V67" s="223"/>
    </row>
    <row r="68" spans="3:22" x14ac:dyDescent="0.2">
      <c r="C68" s="225" t="s">
        <v>342</v>
      </c>
      <c r="D68" s="223"/>
      <c r="E68" s="223"/>
      <c r="F68" s="223"/>
      <c r="G68" s="223"/>
      <c r="H68" s="222"/>
      <c r="I68" s="223"/>
      <c r="J68" s="223"/>
      <c r="K68" s="223"/>
      <c r="L68" s="223"/>
      <c r="M68" s="223"/>
      <c r="N68" s="223"/>
      <c r="O68" s="223"/>
      <c r="P68" s="222"/>
      <c r="Q68" s="222"/>
      <c r="R68" s="222"/>
      <c r="S68" s="222"/>
      <c r="T68" s="223"/>
      <c r="U68" s="223"/>
      <c r="V68" s="223"/>
    </row>
    <row r="69" spans="3:22" x14ac:dyDescent="0.2">
      <c r="C69" s="217" t="s">
        <v>343</v>
      </c>
      <c r="D69" s="223"/>
      <c r="E69" s="223"/>
      <c r="F69" s="223"/>
      <c r="G69" s="223"/>
      <c r="H69" s="223"/>
      <c r="I69" s="223"/>
      <c r="J69" s="223"/>
      <c r="K69" s="223"/>
      <c r="L69" s="223"/>
      <c r="M69" s="223"/>
      <c r="N69" s="223"/>
      <c r="O69" s="223"/>
      <c r="P69" s="223"/>
      <c r="Q69" s="222"/>
      <c r="R69" s="222"/>
      <c r="S69" s="222"/>
      <c r="T69" s="223"/>
      <c r="U69" s="223"/>
      <c r="V69" s="223"/>
    </row>
    <row r="70" spans="3:22" ht="15.75" customHeight="1" x14ac:dyDescent="0.2">
      <c r="C70" s="217" t="s">
        <v>344</v>
      </c>
      <c r="D70" s="223"/>
      <c r="E70" s="223"/>
      <c r="F70" s="223"/>
      <c r="G70" s="223"/>
      <c r="H70" s="223"/>
      <c r="I70" s="223"/>
      <c r="J70" s="223"/>
      <c r="K70" s="223"/>
      <c r="L70" s="223"/>
      <c r="M70" s="223"/>
      <c r="N70" s="223"/>
      <c r="O70" s="223"/>
      <c r="P70" s="223"/>
      <c r="Q70" s="222"/>
      <c r="R70" s="222"/>
      <c r="S70" s="222"/>
      <c r="T70" s="223"/>
      <c r="U70" s="223"/>
      <c r="V70" s="223"/>
    </row>
    <row r="71" spans="3:22" x14ac:dyDescent="0.2">
      <c r="C71" s="217" t="s">
        <v>345</v>
      </c>
      <c r="D71" s="222"/>
      <c r="E71" s="222"/>
      <c r="F71" s="222"/>
      <c r="G71" s="223"/>
      <c r="H71" s="222"/>
      <c r="I71" s="223"/>
      <c r="J71" s="223"/>
      <c r="K71" s="223"/>
      <c r="L71" s="223"/>
      <c r="M71" s="223"/>
      <c r="N71" s="222"/>
      <c r="O71" s="222"/>
      <c r="P71" s="223"/>
      <c r="Q71" s="223"/>
      <c r="R71" s="223"/>
      <c r="S71" s="223"/>
      <c r="T71" s="223"/>
      <c r="U71" s="223"/>
      <c r="V71" s="223"/>
    </row>
    <row r="72" spans="3:22" x14ac:dyDescent="0.2">
      <c r="C72" s="217" t="s">
        <v>346</v>
      </c>
      <c r="D72" s="222"/>
      <c r="E72" s="223"/>
      <c r="F72" s="223"/>
      <c r="G72" s="223"/>
      <c r="H72" s="223"/>
      <c r="I72" s="223"/>
      <c r="J72" s="223"/>
      <c r="K72" s="223"/>
      <c r="L72" s="223"/>
      <c r="M72" s="223"/>
      <c r="N72" s="223"/>
      <c r="O72" s="223"/>
      <c r="P72" s="223"/>
      <c r="Q72" s="223"/>
      <c r="R72" s="223"/>
      <c r="S72" s="223"/>
      <c r="T72" s="223"/>
      <c r="U72" s="223"/>
      <c r="V72" s="223"/>
    </row>
    <row r="73" spans="3:22" ht="27.75" x14ac:dyDescent="0.2">
      <c r="C73" s="230" t="s">
        <v>347</v>
      </c>
      <c r="D73" s="223"/>
      <c r="E73" s="223"/>
      <c r="F73" s="223"/>
      <c r="G73" s="223"/>
      <c r="H73" s="223"/>
      <c r="I73" s="223"/>
      <c r="J73" s="222"/>
      <c r="K73" s="223"/>
      <c r="L73" s="223"/>
      <c r="M73" s="223"/>
      <c r="N73" s="223"/>
      <c r="O73" s="223"/>
      <c r="P73" s="223"/>
      <c r="Q73" s="223"/>
      <c r="R73" s="223"/>
      <c r="S73" s="223"/>
      <c r="T73" s="223"/>
      <c r="U73" s="223"/>
      <c r="V73" s="222"/>
    </row>
    <row r="74" spans="3:22" x14ac:dyDescent="0.2">
      <c r="C74" s="217" t="s">
        <v>348</v>
      </c>
      <c r="D74" s="223"/>
      <c r="E74" s="222"/>
      <c r="F74" s="223"/>
      <c r="G74" s="223"/>
      <c r="H74" s="223"/>
      <c r="I74" s="223"/>
      <c r="J74" s="223"/>
      <c r="K74" s="223"/>
      <c r="L74" s="223"/>
      <c r="M74" s="223"/>
      <c r="N74" s="223"/>
      <c r="O74" s="223"/>
      <c r="P74" s="223"/>
      <c r="Q74" s="223"/>
      <c r="R74" s="223"/>
      <c r="S74" s="223"/>
      <c r="T74" s="223"/>
      <c r="U74" s="223"/>
      <c r="V74" s="223"/>
    </row>
    <row r="75" spans="3:22" x14ac:dyDescent="0.2">
      <c r="C75" s="217" t="s">
        <v>349</v>
      </c>
      <c r="D75" s="223"/>
      <c r="E75" s="222"/>
      <c r="F75" s="223"/>
      <c r="G75" s="223"/>
      <c r="H75" s="223"/>
      <c r="I75" s="223"/>
      <c r="J75" s="223"/>
      <c r="K75" s="223"/>
      <c r="L75" s="223"/>
      <c r="M75" s="223"/>
      <c r="N75" s="223"/>
      <c r="O75" s="223"/>
      <c r="P75" s="223"/>
      <c r="Q75" s="223"/>
      <c r="R75" s="223"/>
      <c r="S75" s="223"/>
      <c r="T75" s="223"/>
      <c r="U75" s="223"/>
      <c r="V75" s="223"/>
    </row>
    <row r="76" spans="3:22" x14ac:dyDescent="0.2">
      <c r="C76" s="217" t="s">
        <v>350</v>
      </c>
      <c r="D76" s="223"/>
      <c r="E76" s="222"/>
      <c r="F76" s="223"/>
      <c r="G76" s="223"/>
      <c r="H76" s="223"/>
      <c r="I76" s="223"/>
      <c r="J76" s="223"/>
      <c r="K76" s="223"/>
      <c r="L76" s="223"/>
      <c r="M76" s="223"/>
      <c r="N76" s="223"/>
      <c r="O76" s="223"/>
      <c r="P76" s="223"/>
      <c r="Q76" s="223"/>
      <c r="R76" s="223"/>
      <c r="S76" s="223"/>
      <c r="T76" s="223"/>
      <c r="U76" s="223"/>
      <c r="V76" s="223"/>
    </row>
    <row r="77" spans="3:22" x14ac:dyDescent="0.2">
      <c r="C77" s="217" t="s">
        <v>351</v>
      </c>
      <c r="D77" s="223"/>
      <c r="E77" s="223"/>
      <c r="F77" s="223"/>
      <c r="G77" s="223"/>
      <c r="H77" s="223"/>
      <c r="I77" s="223"/>
      <c r="J77" s="223"/>
      <c r="K77" s="223"/>
      <c r="L77" s="223"/>
      <c r="M77" s="223"/>
      <c r="N77" s="222"/>
      <c r="O77" s="223"/>
      <c r="P77" s="223"/>
      <c r="Q77" s="223"/>
      <c r="R77" s="223"/>
      <c r="S77" s="223"/>
      <c r="T77" s="223"/>
      <c r="U77" s="223"/>
      <c r="V77" s="222"/>
    </row>
    <row r="78" spans="3:22" x14ac:dyDescent="0.2">
      <c r="C78" s="217" t="s">
        <v>352</v>
      </c>
      <c r="D78" s="222"/>
      <c r="E78" s="222"/>
      <c r="F78" s="222"/>
      <c r="G78" s="223"/>
      <c r="H78" s="222"/>
      <c r="I78" s="222"/>
      <c r="J78" s="222"/>
      <c r="K78" s="222"/>
      <c r="L78" s="223"/>
      <c r="M78" s="222"/>
      <c r="N78" s="222"/>
      <c r="O78" s="223"/>
      <c r="P78" s="222"/>
      <c r="Q78" s="223"/>
      <c r="R78" s="223"/>
      <c r="S78" s="223"/>
      <c r="T78" s="223"/>
      <c r="U78" s="223"/>
      <c r="V78" s="223"/>
    </row>
    <row r="79" spans="3:22" x14ac:dyDescent="0.2">
      <c r="C79" s="217" t="s">
        <v>353</v>
      </c>
      <c r="D79" s="223"/>
      <c r="E79" s="223"/>
      <c r="F79" s="223"/>
      <c r="G79" s="223"/>
      <c r="H79" s="223"/>
      <c r="I79" s="223"/>
      <c r="J79" s="223"/>
      <c r="K79" s="223"/>
      <c r="L79" s="223"/>
      <c r="M79" s="223"/>
      <c r="N79" s="222"/>
      <c r="O79" s="223"/>
      <c r="P79" s="223"/>
      <c r="Q79" s="223"/>
      <c r="R79" s="223"/>
      <c r="S79" s="223"/>
      <c r="T79" s="223"/>
      <c r="U79" s="223"/>
      <c r="V79" s="223"/>
    </row>
    <row r="80" spans="3:22" x14ac:dyDescent="0.2">
      <c r="C80" s="217" t="s">
        <v>354</v>
      </c>
      <c r="D80" s="223"/>
      <c r="E80" s="223"/>
      <c r="F80" s="223"/>
      <c r="G80" s="223"/>
      <c r="H80" s="223"/>
      <c r="I80" s="223"/>
      <c r="J80" s="223"/>
      <c r="K80" s="223"/>
      <c r="L80" s="223"/>
      <c r="M80" s="223"/>
      <c r="N80" s="222"/>
      <c r="O80" s="222"/>
      <c r="P80" s="223"/>
      <c r="Q80" s="223"/>
      <c r="R80" s="223"/>
      <c r="S80" s="223"/>
      <c r="T80" s="223"/>
      <c r="U80" s="223"/>
      <c r="V80" s="223"/>
    </row>
    <row r="81" spans="2:22" x14ac:dyDescent="0.2">
      <c r="C81" s="217" t="s">
        <v>355</v>
      </c>
      <c r="D81" s="223"/>
      <c r="E81" s="223"/>
      <c r="F81" s="223"/>
      <c r="G81" s="223"/>
      <c r="H81" s="223"/>
      <c r="I81" s="223"/>
      <c r="J81" s="223"/>
      <c r="K81" s="223"/>
      <c r="L81" s="223"/>
      <c r="M81" s="223"/>
      <c r="N81" s="222"/>
      <c r="O81" s="223"/>
      <c r="P81" s="223"/>
      <c r="Q81" s="223"/>
      <c r="R81" s="223"/>
      <c r="S81" s="223"/>
      <c r="T81" s="223"/>
      <c r="U81" s="223"/>
      <c r="V81" s="223"/>
    </row>
    <row r="82" spans="2:22" x14ac:dyDescent="0.2">
      <c r="B82" s="217"/>
      <c r="C82" s="217" t="s">
        <v>356</v>
      </c>
      <c r="D82" s="222"/>
      <c r="E82" s="223"/>
      <c r="F82" s="223"/>
      <c r="G82" s="223"/>
      <c r="H82" s="223"/>
      <c r="I82" s="222"/>
      <c r="J82" s="222"/>
      <c r="K82" s="223"/>
      <c r="L82" s="222"/>
      <c r="M82" s="223"/>
      <c r="N82" s="222"/>
      <c r="O82" s="223"/>
      <c r="P82" s="223"/>
      <c r="Q82" s="223"/>
      <c r="R82" s="223"/>
      <c r="S82" s="223"/>
      <c r="T82" s="223"/>
      <c r="U82" s="223"/>
      <c r="V82" s="223"/>
    </row>
    <row r="83" spans="2:22" x14ac:dyDescent="0.2">
      <c r="B83" s="217"/>
      <c r="C83" s="217" t="s">
        <v>357</v>
      </c>
      <c r="D83" s="223"/>
      <c r="E83" s="223"/>
      <c r="F83" s="223"/>
      <c r="G83" s="223"/>
      <c r="H83" s="223"/>
      <c r="I83" s="223"/>
      <c r="J83" s="223"/>
      <c r="K83" s="223"/>
      <c r="L83" s="223"/>
      <c r="M83" s="223"/>
      <c r="N83" s="222"/>
      <c r="O83" s="222"/>
      <c r="P83" s="223"/>
      <c r="Q83" s="223"/>
      <c r="R83" s="223"/>
      <c r="S83" s="223"/>
      <c r="T83" s="223"/>
      <c r="U83" s="223"/>
      <c r="V83" s="223"/>
    </row>
    <row r="84" spans="2:22" x14ac:dyDescent="0.2">
      <c r="B84" s="217"/>
      <c r="C84" s="217" t="s">
        <v>358</v>
      </c>
      <c r="D84" s="228"/>
      <c r="E84" s="226"/>
      <c r="F84" s="226"/>
      <c r="G84" s="226"/>
      <c r="H84" s="226"/>
      <c r="I84" s="226"/>
      <c r="J84" s="226"/>
      <c r="K84" s="226"/>
      <c r="L84" s="222"/>
      <c r="M84" s="226"/>
      <c r="N84" s="223"/>
      <c r="O84" s="223"/>
      <c r="P84" s="223"/>
      <c r="Q84" s="223"/>
      <c r="R84" s="223"/>
      <c r="S84" s="223"/>
      <c r="T84" s="223"/>
      <c r="U84" s="223"/>
      <c r="V84" s="223"/>
    </row>
    <row r="85" spans="2:22" ht="16.5" customHeight="1" x14ac:dyDescent="0.2">
      <c r="B85" s="217"/>
      <c r="C85" s="217" t="s">
        <v>359</v>
      </c>
      <c r="D85" s="226"/>
      <c r="E85" s="226"/>
      <c r="F85" s="226"/>
      <c r="G85" s="226"/>
      <c r="H85" s="226"/>
      <c r="I85" s="226"/>
      <c r="J85" s="226"/>
      <c r="K85" s="226"/>
      <c r="L85" s="226"/>
      <c r="M85" s="226"/>
      <c r="N85" s="226"/>
      <c r="O85" s="226"/>
      <c r="P85" s="226"/>
      <c r="Q85" s="226"/>
      <c r="R85" s="226"/>
      <c r="S85" s="226"/>
      <c r="T85" s="226"/>
      <c r="U85" s="226"/>
      <c r="V85" s="222"/>
    </row>
    <row r="86" spans="2:22" ht="16.5" customHeight="1" x14ac:dyDescent="0.2">
      <c r="B86" s="217"/>
      <c r="C86" s="217" t="s">
        <v>360</v>
      </c>
      <c r="D86" s="226"/>
      <c r="E86" s="226"/>
      <c r="F86" s="226"/>
      <c r="G86" s="226"/>
      <c r="H86" s="226"/>
      <c r="I86" s="226"/>
      <c r="J86" s="226"/>
      <c r="K86" s="226"/>
      <c r="L86" s="226"/>
      <c r="M86" s="226"/>
      <c r="N86" s="226"/>
      <c r="O86" s="226"/>
      <c r="P86" s="226"/>
      <c r="Q86" s="226"/>
      <c r="R86" s="226"/>
      <c r="S86" s="226"/>
      <c r="T86" s="227"/>
      <c r="U86" s="227"/>
      <c r="V86" s="226"/>
    </row>
    <row r="87" spans="2:22" ht="16.5" customHeight="1" x14ac:dyDescent="0.2">
      <c r="B87" s="217"/>
      <c r="C87" s="217" t="s">
        <v>361</v>
      </c>
      <c r="D87" s="226"/>
      <c r="E87" s="226"/>
      <c r="F87" s="226"/>
      <c r="G87" s="226"/>
      <c r="H87" s="226"/>
      <c r="I87" s="226"/>
      <c r="J87" s="226"/>
      <c r="K87" s="226"/>
      <c r="L87" s="226"/>
      <c r="M87" s="226"/>
      <c r="N87" s="226"/>
      <c r="O87" s="226"/>
      <c r="P87" s="226"/>
      <c r="Q87" s="226"/>
      <c r="R87" s="226"/>
      <c r="S87" s="226"/>
      <c r="T87" s="227"/>
      <c r="U87" s="227"/>
      <c r="V87" s="226"/>
    </row>
    <row r="88" spans="2:22" ht="16.5" customHeight="1" x14ac:dyDescent="0.2">
      <c r="B88" s="217"/>
      <c r="C88" s="217" t="s">
        <v>362</v>
      </c>
      <c r="D88" s="226"/>
      <c r="E88" s="226"/>
      <c r="F88" s="226"/>
      <c r="G88" s="226"/>
      <c r="H88" s="226"/>
      <c r="I88" s="226"/>
      <c r="J88" s="226"/>
      <c r="K88" s="226"/>
      <c r="L88" s="226"/>
      <c r="M88" s="226"/>
      <c r="N88" s="226"/>
      <c r="O88" s="226"/>
      <c r="P88" s="226"/>
      <c r="Q88" s="226"/>
      <c r="R88" s="226"/>
      <c r="S88" s="226"/>
      <c r="T88" s="227"/>
      <c r="U88" s="227"/>
      <c r="V88" s="226"/>
    </row>
    <row r="89" spans="2:22" ht="16.5" customHeight="1" x14ac:dyDescent="0.2">
      <c r="B89" s="217"/>
      <c r="C89" s="217" t="s">
        <v>363</v>
      </c>
      <c r="D89" s="226"/>
      <c r="E89" s="226"/>
      <c r="F89" s="226"/>
      <c r="G89" s="226"/>
      <c r="H89" s="226"/>
      <c r="I89" s="226"/>
      <c r="J89" s="226"/>
      <c r="K89" s="226"/>
      <c r="L89" s="226"/>
      <c r="M89" s="226"/>
      <c r="N89" s="226"/>
      <c r="O89" s="226"/>
      <c r="P89" s="226"/>
      <c r="Q89" s="226"/>
      <c r="R89" s="226"/>
      <c r="S89" s="226"/>
      <c r="T89" s="227"/>
      <c r="U89" s="227"/>
      <c r="V89" s="226"/>
    </row>
    <row r="90" spans="2:22" ht="16.5" customHeight="1" x14ac:dyDescent="0.2">
      <c r="B90" s="217"/>
      <c r="C90" s="225" t="s">
        <v>364</v>
      </c>
      <c r="D90" s="228"/>
      <c r="E90" s="226"/>
      <c r="F90" s="226"/>
      <c r="G90" s="226"/>
      <c r="H90" s="226"/>
      <c r="I90" s="226"/>
      <c r="J90" s="226"/>
      <c r="K90" s="226"/>
      <c r="L90" s="222"/>
      <c r="M90" s="226"/>
      <c r="N90" s="226"/>
      <c r="O90" s="226"/>
      <c r="P90" s="226"/>
      <c r="Q90" s="226"/>
      <c r="R90" s="226"/>
      <c r="S90" s="226"/>
      <c r="T90" s="226"/>
      <c r="U90" s="226"/>
      <c r="V90" s="226"/>
    </row>
    <row r="91" spans="2:22" ht="16.5" customHeight="1" x14ac:dyDescent="0.2">
      <c r="B91" s="217"/>
      <c r="C91" s="217" t="s">
        <v>365</v>
      </c>
      <c r="D91" s="222"/>
      <c r="E91" s="226"/>
      <c r="F91" s="222"/>
      <c r="G91" s="227"/>
      <c r="H91" s="226"/>
      <c r="I91" s="227"/>
      <c r="J91" s="226"/>
      <c r="K91" s="226"/>
      <c r="L91" s="227"/>
      <c r="M91" s="227"/>
      <c r="N91" s="226"/>
      <c r="O91" s="226"/>
      <c r="P91" s="226"/>
      <c r="Q91" s="226"/>
      <c r="R91" s="226"/>
      <c r="S91" s="226"/>
      <c r="T91" s="226"/>
      <c r="U91" s="226"/>
      <c r="V91" s="226"/>
    </row>
    <row r="92" spans="2:22" ht="16.5" customHeight="1" x14ac:dyDescent="0.2">
      <c r="B92" s="217"/>
      <c r="C92" s="217" t="s">
        <v>366</v>
      </c>
      <c r="D92" s="227"/>
      <c r="E92" s="226"/>
      <c r="F92" s="222"/>
      <c r="G92" s="227"/>
      <c r="H92" s="226"/>
      <c r="I92" s="227"/>
      <c r="J92" s="226"/>
      <c r="K92" s="226"/>
      <c r="L92" s="227"/>
      <c r="M92" s="227"/>
      <c r="N92" s="226"/>
      <c r="O92" s="226"/>
      <c r="P92" s="226"/>
      <c r="Q92" s="226"/>
      <c r="R92" s="226"/>
      <c r="S92" s="226"/>
      <c r="T92" s="226"/>
      <c r="U92" s="226"/>
      <c r="V92" s="226"/>
    </row>
    <row r="93" spans="2:22" ht="16.5" customHeight="1" x14ac:dyDescent="0.2">
      <c r="B93" s="217"/>
      <c r="C93" s="217" t="s">
        <v>367</v>
      </c>
      <c r="D93" s="227"/>
      <c r="E93" s="226"/>
      <c r="F93" s="226"/>
      <c r="G93" s="226"/>
      <c r="H93" s="226"/>
      <c r="I93" s="226"/>
      <c r="J93" s="226"/>
      <c r="K93" s="226"/>
      <c r="L93" s="226"/>
      <c r="M93" s="226"/>
      <c r="N93" s="226"/>
      <c r="O93" s="226"/>
      <c r="P93" s="226"/>
      <c r="Q93" s="226"/>
      <c r="R93" s="226"/>
      <c r="S93" s="226"/>
      <c r="T93" s="226"/>
      <c r="U93" s="226"/>
      <c r="V93" s="226"/>
    </row>
    <row r="94" spans="2:22" ht="16.5" customHeight="1" x14ac:dyDescent="0.2">
      <c r="B94" s="217"/>
      <c r="C94" s="217" t="s">
        <v>368</v>
      </c>
      <c r="D94" s="226"/>
      <c r="E94" s="226"/>
      <c r="F94" s="226"/>
      <c r="G94" s="227"/>
      <c r="H94" s="226"/>
      <c r="I94" s="226"/>
      <c r="J94" s="226"/>
      <c r="K94" s="226"/>
      <c r="L94" s="226"/>
      <c r="M94" s="226"/>
      <c r="N94" s="226"/>
      <c r="O94" s="226"/>
      <c r="P94" s="226"/>
      <c r="Q94" s="226"/>
      <c r="R94" s="226"/>
      <c r="S94" s="226"/>
      <c r="T94" s="226"/>
      <c r="U94" s="226"/>
      <c r="V94" s="226"/>
    </row>
    <row r="95" spans="2:22" ht="16.5" customHeight="1" x14ac:dyDescent="0.2">
      <c r="B95" s="217"/>
      <c r="C95" s="217" t="s">
        <v>369</v>
      </c>
      <c r="D95" s="226"/>
      <c r="E95" s="226"/>
      <c r="F95" s="226"/>
      <c r="G95" s="226"/>
      <c r="H95" s="226"/>
      <c r="I95" s="226"/>
      <c r="J95" s="226"/>
      <c r="K95" s="226"/>
      <c r="L95" s="227"/>
      <c r="M95" s="226"/>
      <c r="N95" s="226"/>
      <c r="O95" s="226"/>
      <c r="P95" s="226"/>
      <c r="Q95" s="226"/>
      <c r="R95" s="226"/>
      <c r="S95" s="226"/>
      <c r="T95" s="226"/>
      <c r="U95" s="226"/>
      <c r="V95" s="226"/>
    </row>
    <row r="96" spans="2:22" ht="16.5" customHeight="1" x14ac:dyDescent="0.2">
      <c r="B96" s="217"/>
      <c r="C96" s="217" t="s">
        <v>370</v>
      </c>
      <c r="D96" s="226"/>
      <c r="E96" s="226"/>
      <c r="F96" s="226"/>
      <c r="G96" s="226"/>
      <c r="H96" s="226"/>
      <c r="I96" s="226"/>
      <c r="J96" s="226"/>
      <c r="K96" s="226"/>
      <c r="L96" s="227"/>
      <c r="M96" s="226"/>
      <c r="N96" s="226"/>
      <c r="O96" s="226"/>
      <c r="P96" s="226"/>
      <c r="Q96" s="226"/>
      <c r="R96" s="226"/>
      <c r="S96" s="226"/>
      <c r="T96" s="226"/>
      <c r="U96" s="226"/>
      <c r="V96" s="226"/>
    </row>
    <row r="97" spans="2:22" ht="16.5" customHeight="1" x14ac:dyDescent="0.2">
      <c r="B97" s="217"/>
      <c r="C97" s="217" t="s">
        <v>371</v>
      </c>
      <c r="D97" s="226"/>
      <c r="E97" s="226"/>
      <c r="F97" s="226"/>
      <c r="G97" s="226"/>
      <c r="H97" s="226"/>
      <c r="I97" s="226"/>
      <c r="J97" s="226"/>
      <c r="K97" s="226"/>
      <c r="L97" s="227"/>
      <c r="M97" s="226"/>
      <c r="N97" s="226"/>
      <c r="O97" s="226"/>
      <c r="P97" s="226"/>
      <c r="Q97" s="226"/>
      <c r="R97" s="226"/>
      <c r="S97" s="226"/>
      <c r="T97" s="226"/>
      <c r="U97" s="226"/>
      <c r="V97" s="226"/>
    </row>
    <row r="98" spans="2:22" s="216" customFormat="1" x14ac:dyDescent="0.2">
      <c r="B98" s="216" t="s">
        <v>372</v>
      </c>
      <c r="D98" s="274" t="s">
        <v>264</v>
      </c>
      <c r="E98" s="274" t="s">
        <v>264</v>
      </c>
      <c r="F98" s="274" t="s">
        <v>266</v>
      </c>
      <c r="G98" s="274" t="s">
        <v>266</v>
      </c>
      <c r="H98" s="274" t="s">
        <v>318</v>
      </c>
      <c r="I98" s="274" t="s">
        <v>318</v>
      </c>
      <c r="J98" s="274" t="s">
        <v>265</v>
      </c>
      <c r="K98" s="274" t="s">
        <v>266</v>
      </c>
      <c r="L98" s="274" t="s">
        <v>264</v>
      </c>
      <c r="M98" s="276" t="s">
        <v>614</v>
      </c>
      <c r="N98" s="278" t="s">
        <v>613</v>
      </c>
      <c r="O98" s="274" t="s">
        <v>266</v>
      </c>
      <c r="P98" s="274" t="s">
        <v>266</v>
      </c>
      <c r="Q98" s="278" t="s">
        <v>323</v>
      </c>
      <c r="R98" s="278" t="s">
        <v>262</v>
      </c>
      <c r="S98" s="278" t="s">
        <v>320</v>
      </c>
      <c r="T98" s="278" t="s">
        <v>323</v>
      </c>
      <c r="U98" s="278" t="s">
        <v>323</v>
      </c>
      <c r="V98" s="278" t="s">
        <v>373</v>
      </c>
    </row>
    <row r="99" spans="2:22" x14ac:dyDescent="0.2">
      <c r="B99" s="217"/>
      <c r="C99" s="221" t="s">
        <v>374</v>
      </c>
      <c r="D99" s="275"/>
      <c r="E99" s="275"/>
      <c r="F99" s="275"/>
      <c r="G99" s="275"/>
      <c r="H99" s="275"/>
      <c r="I99" s="275"/>
      <c r="J99" s="275"/>
      <c r="K99" s="275"/>
      <c r="L99" s="275"/>
      <c r="M99" s="277"/>
      <c r="N99" s="279"/>
      <c r="O99" s="275"/>
      <c r="P99" s="275"/>
      <c r="Q99" s="279"/>
      <c r="R99" s="279"/>
      <c r="S99" s="279"/>
      <c r="T99" s="279"/>
      <c r="U99" s="279"/>
      <c r="V99" s="279"/>
    </row>
    <row r="100" spans="2:22" x14ac:dyDescent="0.2">
      <c r="C100" s="217" t="s">
        <v>375</v>
      </c>
      <c r="D100" s="224"/>
      <c r="E100" s="223"/>
      <c r="F100" s="223"/>
      <c r="G100" s="222"/>
      <c r="H100" s="222"/>
      <c r="I100" s="223"/>
      <c r="J100" s="223"/>
      <c r="K100" s="222"/>
      <c r="L100" s="223"/>
      <c r="M100" s="223"/>
      <c r="N100" s="222"/>
      <c r="O100" s="222"/>
      <c r="P100" s="222"/>
      <c r="Q100" s="223"/>
      <c r="R100" s="223"/>
      <c r="S100" s="223"/>
      <c r="T100" s="223"/>
      <c r="U100" s="223"/>
      <c r="V100" s="223"/>
    </row>
    <row r="101" spans="2:22" x14ac:dyDescent="0.2">
      <c r="C101" s="217" t="s">
        <v>376</v>
      </c>
      <c r="D101" s="222"/>
      <c r="E101" s="222"/>
      <c r="F101" s="223"/>
      <c r="G101" s="223"/>
      <c r="H101" s="223"/>
      <c r="I101" s="223"/>
      <c r="J101" s="223"/>
      <c r="K101" s="223"/>
      <c r="L101" s="223"/>
      <c r="M101" s="223"/>
      <c r="N101" s="222"/>
      <c r="O101" s="222"/>
      <c r="P101" s="223"/>
      <c r="Q101" s="223"/>
      <c r="R101" s="223"/>
      <c r="S101" s="223"/>
      <c r="T101" s="223"/>
      <c r="U101" s="223"/>
      <c r="V101" s="223"/>
    </row>
    <row r="102" spans="2:22" x14ac:dyDescent="0.2">
      <c r="C102" s="217" t="s">
        <v>377</v>
      </c>
      <c r="D102" s="222"/>
      <c r="E102" s="222"/>
      <c r="F102" s="223"/>
      <c r="G102" s="223"/>
      <c r="H102" s="222"/>
      <c r="I102" s="223"/>
      <c r="J102" s="223"/>
      <c r="K102" s="223"/>
      <c r="L102" s="222"/>
      <c r="M102" s="223"/>
      <c r="N102" s="222"/>
      <c r="O102" s="223"/>
      <c r="P102" s="223"/>
      <c r="Q102" s="223"/>
      <c r="R102" s="223"/>
      <c r="S102" s="223"/>
      <c r="T102" s="223"/>
      <c r="U102" s="223"/>
      <c r="V102" s="223"/>
    </row>
    <row r="103" spans="2:22" x14ac:dyDescent="0.2">
      <c r="C103" s="217" t="s">
        <v>378</v>
      </c>
      <c r="D103" s="224"/>
      <c r="E103" s="222"/>
      <c r="F103" s="223"/>
      <c r="G103" s="223"/>
      <c r="H103" s="223"/>
      <c r="I103" s="223"/>
      <c r="J103" s="223"/>
      <c r="K103" s="223"/>
      <c r="L103" s="223"/>
      <c r="M103" s="223"/>
      <c r="N103" s="222"/>
      <c r="O103" s="223"/>
      <c r="P103" s="223"/>
      <c r="Q103" s="223"/>
      <c r="R103" s="223"/>
      <c r="S103" s="223"/>
      <c r="T103" s="223"/>
      <c r="U103" s="223"/>
      <c r="V103" s="223"/>
    </row>
    <row r="104" spans="2:22" x14ac:dyDescent="0.2">
      <c r="C104" s="217" t="s">
        <v>379</v>
      </c>
      <c r="D104" s="222"/>
      <c r="E104" s="223"/>
      <c r="F104" s="223"/>
      <c r="G104" s="223"/>
      <c r="H104" s="223"/>
      <c r="I104" s="223"/>
      <c r="J104" s="223"/>
      <c r="K104" s="223"/>
      <c r="L104" s="223"/>
      <c r="M104" s="223"/>
      <c r="N104" s="222"/>
      <c r="O104" s="223"/>
      <c r="P104" s="223"/>
      <c r="Q104" s="223"/>
      <c r="R104" s="223"/>
      <c r="S104" s="223"/>
      <c r="T104" s="223"/>
      <c r="U104" s="223"/>
      <c r="V104" s="223"/>
    </row>
    <row r="105" spans="2:22" x14ac:dyDescent="0.2">
      <c r="C105" s="217" t="s">
        <v>380</v>
      </c>
      <c r="D105" s="222"/>
      <c r="E105" s="222"/>
      <c r="F105" s="222"/>
      <c r="G105" s="222"/>
      <c r="H105" s="223"/>
      <c r="I105" s="223"/>
      <c r="J105" s="223"/>
      <c r="K105" s="222"/>
      <c r="L105" s="223"/>
      <c r="M105" s="223"/>
      <c r="N105" s="222"/>
      <c r="O105" s="222"/>
      <c r="P105" s="222"/>
      <c r="Q105" s="223"/>
      <c r="R105" s="223"/>
      <c r="S105" s="223"/>
      <c r="T105" s="223"/>
      <c r="U105" s="223"/>
      <c r="V105" s="223"/>
    </row>
    <row r="106" spans="2:22" x14ac:dyDescent="0.2">
      <c r="C106" s="217" t="s">
        <v>381</v>
      </c>
      <c r="D106" s="224"/>
      <c r="E106" s="222"/>
      <c r="F106" s="223"/>
      <c r="G106" s="223"/>
      <c r="H106" s="223"/>
      <c r="I106" s="223"/>
      <c r="J106" s="223"/>
      <c r="K106" s="223"/>
      <c r="L106" s="223"/>
      <c r="M106" s="223"/>
      <c r="N106" s="223"/>
      <c r="O106" s="223"/>
      <c r="P106" s="223"/>
      <c r="Q106" s="222"/>
      <c r="R106" s="222"/>
      <c r="S106" s="222"/>
      <c r="T106" s="223"/>
      <c r="U106" s="223"/>
      <c r="V106" s="223"/>
    </row>
    <row r="107" spans="2:22" x14ac:dyDescent="0.2">
      <c r="C107" s="217" t="s">
        <v>382</v>
      </c>
      <c r="D107" s="222"/>
      <c r="E107" s="222"/>
      <c r="F107" s="222"/>
      <c r="G107" s="223"/>
      <c r="H107" s="223"/>
      <c r="I107" s="223"/>
      <c r="J107" s="223"/>
      <c r="K107" s="223"/>
      <c r="L107" s="223"/>
      <c r="M107" s="223"/>
      <c r="N107" s="222"/>
      <c r="O107" s="223"/>
      <c r="P107" s="223"/>
      <c r="Q107" s="222"/>
      <c r="R107" s="222"/>
      <c r="S107" s="222"/>
      <c r="T107" s="223"/>
      <c r="U107" s="223"/>
      <c r="V107" s="223"/>
    </row>
    <row r="108" spans="2:22" x14ac:dyDescent="0.2">
      <c r="C108" s="217" t="s">
        <v>383</v>
      </c>
      <c r="D108" s="224"/>
      <c r="E108" s="223"/>
      <c r="F108" s="223"/>
      <c r="G108" s="223"/>
      <c r="H108" s="223"/>
      <c r="I108" s="222"/>
      <c r="J108" s="222"/>
      <c r="K108" s="223"/>
      <c r="L108" s="223"/>
      <c r="M108" s="223"/>
      <c r="N108" s="223"/>
      <c r="O108" s="223"/>
      <c r="P108" s="223"/>
      <c r="Q108" s="223"/>
      <c r="R108" s="223"/>
      <c r="S108" s="223"/>
      <c r="T108" s="223"/>
      <c r="U108" s="223"/>
      <c r="V108" s="223"/>
    </row>
    <row r="109" spans="2:22" x14ac:dyDescent="0.2">
      <c r="C109" s="217" t="s">
        <v>384</v>
      </c>
      <c r="D109" s="224"/>
      <c r="E109" s="223"/>
      <c r="F109" s="223"/>
      <c r="G109" s="223"/>
      <c r="H109" s="223"/>
      <c r="I109" s="223"/>
      <c r="J109" s="223"/>
      <c r="K109" s="223"/>
      <c r="L109" s="223"/>
      <c r="M109" s="222"/>
      <c r="N109" s="222"/>
      <c r="O109" s="223"/>
      <c r="P109" s="223"/>
      <c r="Q109" s="223"/>
      <c r="R109" s="223"/>
      <c r="S109" s="223"/>
      <c r="T109" s="223"/>
      <c r="U109" s="223"/>
      <c r="V109" s="223"/>
    </row>
    <row r="110" spans="2:22" x14ac:dyDescent="0.2">
      <c r="C110" s="217" t="s">
        <v>385</v>
      </c>
      <c r="D110" s="223"/>
      <c r="E110" s="223"/>
      <c r="F110" s="223"/>
      <c r="G110" s="223"/>
      <c r="H110" s="222"/>
      <c r="I110" s="222"/>
      <c r="J110" s="222"/>
      <c r="K110" s="223"/>
      <c r="L110" s="222"/>
      <c r="M110" s="223"/>
      <c r="N110" s="222"/>
      <c r="O110" s="223"/>
      <c r="P110" s="223"/>
      <c r="Q110" s="223"/>
      <c r="R110" s="223"/>
      <c r="S110" s="223"/>
      <c r="T110" s="223"/>
      <c r="U110" s="223"/>
      <c r="V110" s="223"/>
    </row>
    <row r="111" spans="2:22" x14ac:dyDescent="0.2">
      <c r="C111" s="217" t="s">
        <v>386</v>
      </c>
      <c r="D111" s="223"/>
      <c r="E111" s="223"/>
      <c r="F111" s="223"/>
      <c r="G111" s="223"/>
      <c r="H111" s="223"/>
      <c r="I111" s="222"/>
      <c r="J111" s="222"/>
      <c r="K111" s="223"/>
      <c r="L111" s="223"/>
      <c r="M111" s="223"/>
      <c r="N111" s="222"/>
      <c r="O111" s="222"/>
      <c r="P111" s="223"/>
      <c r="Q111" s="222"/>
      <c r="R111" s="222"/>
      <c r="S111" s="222"/>
      <c r="T111" s="222"/>
      <c r="U111" s="222"/>
      <c r="V111" s="223"/>
    </row>
    <row r="112" spans="2:22" x14ac:dyDescent="0.2">
      <c r="C112" s="217" t="s">
        <v>387</v>
      </c>
      <c r="D112" s="223"/>
      <c r="E112" s="223"/>
      <c r="F112" s="223"/>
      <c r="G112" s="223"/>
      <c r="H112" s="223"/>
      <c r="I112" s="222"/>
      <c r="J112" s="223"/>
      <c r="K112" s="223"/>
      <c r="L112" s="223"/>
      <c r="M112" s="223"/>
      <c r="N112" s="223"/>
      <c r="O112" s="222"/>
      <c r="P112" s="223"/>
      <c r="Q112" s="222"/>
      <c r="R112" s="222"/>
      <c r="S112" s="231"/>
      <c r="T112" s="222"/>
      <c r="U112" s="222"/>
      <c r="V112" s="223"/>
    </row>
    <row r="113" spans="2:22" x14ac:dyDescent="0.2">
      <c r="C113" s="217" t="s">
        <v>388</v>
      </c>
      <c r="D113" s="222"/>
      <c r="E113" s="223"/>
      <c r="F113" s="222"/>
      <c r="G113" s="223"/>
      <c r="H113" s="223"/>
      <c r="I113" s="223"/>
      <c r="J113" s="223"/>
      <c r="K113" s="223"/>
      <c r="L113" s="223"/>
      <c r="M113" s="223"/>
      <c r="N113" s="222"/>
      <c r="O113" s="222"/>
      <c r="P113" s="223"/>
      <c r="Q113" s="223"/>
      <c r="R113" s="223"/>
      <c r="S113" s="232"/>
      <c r="T113" s="223"/>
      <c r="U113" s="223"/>
      <c r="V113" s="223"/>
    </row>
    <row r="114" spans="2:22" x14ac:dyDescent="0.2">
      <c r="C114" s="217" t="s">
        <v>389</v>
      </c>
      <c r="D114" s="223"/>
      <c r="E114" s="223"/>
      <c r="G114" s="223"/>
      <c r="H114" s="223"/>
      <c r="I114" s="223"/>
      <c r="J114" s="223"/>
      <c r="K114" s="223"/>
      <c r="L114" s="223"/>
      <c r="M114" s="223"/>
      <c r="N114" s="223"/>
      <c r="O114" s="223"/>
      <c r="P114" s="223"/>
      <c r="Q114" s="222"/>
      <c r="R114" s="222"/>
      <c r="S114" s="231"/>
      <c r="T114" s="223"/>
      <c r="U114" s="223"/>
      <c r="V114" s="223"/>
    </row>
    <row r="115" spans="2:22" x14ac:dyDescent="0.2">
      <c r="C115" s="217" t="s">
        <v>390</v>
      </c>
      <c r="D115" s="222"/>
      <c r="E115" s="223"/>
      <c r="F115" s="222"/>
      <c r="G115" s="223"/>
      <c r="H115" s="223"/>
      <c r="I115" s="223"/>
      <c r="J115" s="223"/>
      <c r="K115" s="223"/>
      <c r="L115" s="223"/>
      <c r="M115" s="223"/>
      <c r="N115" s="222"/>
      <c r="O115" s="223"/>
      <c r="P115" s="223"/>
      <c r="Q115" s="223"/>
      <c r="R115" s="223"/>
      <c r="S115" s="232"/>
      <c r="T115" s="223"/>
      <c r="U115" s="223"/>
      <c r="V115" s="223"/>
    </row>
    <row r="116" spans="2:22" x14ac:dyDescent="0.2">
      <c r="C116" s="217" t="s">
        <v>391</v>
      </c>
      <c r="D116" s="222"/>
      <c r="E116" s="223"/>
      <c r="F116" s="222"/>
      <c r="G116" s="223"/>
      <c r="H116" s="222"/>
      <c r="I116" s="223"/>
      <c r="J116" s="223"/>
      <c r="K116" s="223"/>
      <c r="L116" s="222"/>
      <c r="M116" s="223"/>
      <c r="N116" s="223"/>
      <c r="O116" s="223"/>
      <c r="P116" s="223"/>
      <c r="Q116" s="222"/>
      <c r="R116" s="222"/>
      <c r="S116" s="231"/>
      <c r="T116" s="222"/>
      <c r="U116" s="222"/>
      <c r="V116" s="222"/>
    </row>
    <row r="117" spans="2:22" x14ac:dyDescent="0.2">
      <c r="C117" s="217" t="s">
        <v>392</v>
      </c>
      <c r="D117" s="222"/>
      <c r="E117" s="222"/>
      <c r="F117" s="222"/>
      <c r="G117" s="223"/>
      <c r="H117" s="222"/>
      <c r="I117" s="223"/>
      <c r="J117" s="223"/>
      <c r="K117" s="223"/>
      <c r="L117" s="222"/>
      <c r="M117" s="223"/>
      <c r="N117" s="223"/>
      <c r="O117" s="223"/>
      <c r="P117" s="223"/>
      <c r="Q117" s="222"/>
      <c r="R117" s="222"/>
      <c r="S117" s="222"/>
      <c r="T117" s="222"/>
      <c r="U117" s="222"/>
      <c r="V117" s="222"/>
    </row>
    <row r="118" spans="2:22" x14ac:dyDescent="0.2">
      <c r="C118" s="217" t="s">
        <v>393</v>
      </c>
      <c r="D118" s="222"/>
      <c r="E118" s="222"/>
      <c r="F118" s="222"/>
      <c r="G118" s="222"/>
      <c r="H118" s="222"/>
      <c r="I118" s="223"/>
      <c r="J118" s="223"/>
      <c r="K118" s="222"/>
      <c r="L118" s="222"/>
      <c r="M118" s="223"/>
      <c r="N118" s="222"/>
      <c r="O118" s="222"/>
      <c r="P118" s="223"/>
      <c r="Q118" s="222"/>
      <c r="R118" s="222"/>
      <c r="S118" s="222"/>
      <c r="T118" s="222"/>
      <c r="U118" s="222"/>
      <c r="V118" s="222"/>
    </row>
    <row r="119" spans="2:22" x14ac:dyDescent="0.2">
      <c r="B119" s="217"/>
      <c r="C119" s="217" t="s">
        <v>394</v>
      </c>
      <c r="D119" s="222"/>
      <c r="E119" s="223"/>
      <c r="F119" s="223"/>
      <c r="G119" s="222"/>
      <c r="H119" s="222"/>
      <c r="I119" s="222"/>
      <c r="J119" s="223"/>
      <c r="K119" s="222"/>
      <c r="L119" s="222"/>
      <c r="M119" s="223"/>
      <c r="N119" s="223"/>
      <c r="O119" s="222"/>
      <c r="P119" s="222"/>
      <c r="Q119" s="222"/>
      <c r="R119" s="222"/>
      <c r="S119" s="222"/>
      <c r="T119" s="223"/>
      <c r="V119" s="222"/>
    </row>
    <row r="120" spans="2:22" x14ac:dyDescent="0.2">
      <c r="C120" s="217" t="s">
        <v>395</v>
      </c>
      <c r="D120" s="223"/>
      <c r="E120" s="223"/>
      <c r="F120" s="223"/>
      <c r="G120" s="223"/>
      <c r="H120" s="223"/>
      <c r="I120" s="223"/>
      <c r="J120" s="223"/>
      <c r="K120" s="223"/>
      <c r="L120" s="223"/>
      <c r="M120" s="223"/>
      <c r="N120" s="223"/>
      <c r="O120" s="223"/>
      <c r="P120" s="223"/>
      <c r="Q120" s="223"/>
      <c r="R120" s="223"/>
      <c r="S120" s="223"/>
      <c r="T120" s="223"/>
      <c r="U120" s="223"/>
      <c r="V120" s="222"/>
    </row>
    <row r="121" spans="2:22" x14ac:dyDescent="0.2">
      <c r="C121" s="217" t="s">
        <v>396</v>
      </c>
      <c r="D121" s="223"/>
      <c r="E121" s="223"/>
      <c r="F121" s="223"/>
      <c r="G121" s="223"/>
      <c r="H121" s="223"/>
      <c r="I121" s="223"/>
      <c r="J121" s="223"/>
      <c r="K121" s="223"/>
      <c r="L121" s="223"/>
      <c r="M121" s="223"/>
      <c r="N121" s="223"/>
      <c r="O121" s="223"/>
      <c r="P121" s="223"/>
      <c r="Q121" s="223"/>
      <c r="R121" s="223"/>
      <c r="S121" s="223"/>
      <c r="T121" s="222"/>
      <c r="U121" s="222"/>
      <c r="V121" s="223"/>
    </row>
  </sheetData>
  <mergeCells count="61">
    <mergeCell ref="D4:D5"/>
    <mergeCell ref="E4:E5"/>
    <mergeCell ref="F4:F5"/>
    <mergeCell ref="G4:G5"/>
    <mergeCell ref="H4:H5"/>
    <mergeCell ref="E2:N2"/>
    <mergeCell ref="O2:Q2"/>
    <mergeCell ref="R2:T2"/>
    <mergeCell ref="U2:W2"/>
    <mergeCell ref="I4:I5"/>
    <mergeCell ref="J4:J5"/>
    <mergeCell ref="K4:K5"/>
    <mergeCell ref="L4:L5"/>
    <mergeCell ref="M4:M5"/>
    <mergeCell ref="N4:N5"/>
    <mergeCell ref="V4:V5"/>
    <mergeCell ref="Q4:Q5"/>
    <mergeCell ref="R4:R5"/>
    <mergeCell ref="S4:S5"/>
    <mergeCell ref="T4:T5"/>
    <mergeCell ref="D49:D50"/>
    <mergeCell ref="E49:E50"/>
    <mergeCell ref="F49:F50"/>
    <mergeCell ref="G49:G50"/>
    <mergeCell ref="H49:H50"/>
    <mergeCell ref="U4:U5"/>
    <mergeCell ref="I98:I99"/>
    <mergeCell ref="M49:M50"/>
    <mergeCell ref="N49:N50"/>
    <mergeCell ref="O49:O50"/>
    <mergeCell ref="P49:P50"/>
    <mergeCell ref="O98:O99"/>
    <mergeCell ref="S49:S50"/>
    <mergeCell ref="T49:T50"/>
    <mergeCell ref="U49:U50"/>
    <mergeCell ref="I49:I50"/>
    <mergeCell ref="J49:J50"/>
    <mergeCell ref="K49:K50"/>
    <mergeCell ref="L49:L50"/>
    <mergeCell ref="P4:P5"/>
    <mergeCell ref="O4:O5"/>
    <mergeCell ref="D98:D99"/>
    <mergeCell ref="E98:E99"/>
    <mergeCell ref="F98:F99"/>
    <mergeCell ref="G98:G99"/>
    <mergeCell ref="H98:H99"/>
    <mergeCell ref="V49:V50"/>
    <mergeCell ref="Q49:Q50"/>
    <mergeCell ref="R49:R50"/>
    <mergeCell ref="J98:J99"/>
    <mergeCell ref="K98:K99"/>
    <mergeCell ref="L98:L99"/>
    <mergeCell ref="M98:M99"/>
    <mergeCell ref="N98:N99"/>
    <mergeCell ref="V98:V99"/>
    <mergeCell ref="P98:P99"/>
    <mergeCell ref="Q98:Q99"/>
    <mergeCell ref="R98:R99"/>
    <mergeCell ref="S98:S99"/>
    <mergeCell ref="T98:T99"/>
    <mergeCell ref="U98:U99"/>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8BB37-8D9A-48DC-B955-FF9F90E24479}">
  <dimension ref="B1:D33"/>
  <sheetViews>
    <sheetView showGridLines="0" topLeftCell="A7" workbookViewId="0">
      <selection activeCell="K49" sqref="K49:K50"/>
    </sheetView>
  </sheetViews>
  <sheetFormatPr defaultColWidth="9.14453125" defaultRowHeight="15" x14ac:dyDescent="0.2"/>
  <cols>
    <col min="2" max="4" width="55.69140625" customWidth="1"/>
  </cols>
  <sheetData>
    <row r="1" spans="2:4" ht="47.25" customHeight="1" x14ac:dyDescent="0.2">
      <c r="B1" s="68" t="s">
        <v>397</v>
      </c>
      <c r="C1" s="69" t="s">
        <v>398</v>
      </c>
      <c r="D1" s="69" t="s">
        <v>399</v>
      </c>
    </row>
    <row r="2" spans="2:4" ht="25.5" x14ac:dyDescent="0.2">
      <c r="B2" s="70" t="s">
        <v>400</v>
      </c>
      <c r="C2" s="70" t="s">
        <v>401</v>
      </c>
      <c r="D2" s="70" t="s">
        <v>402</v>
      </c>
    </row>
    <row r="3" spans="2:4" ht="37.5" x14ac:dyDescent="0.2">
      <c r="B3" s="70" t="s">
        <v>403</v>
      </c>
      <c r="C3" s="70" t="s">
        <v>404</v>
      </c>
      <c r="D3" s="70" t="s">
        <v>405</v>
      </c>
    </row>
    <row r="4" spans="2:4" ht="49.5" x14ac:dyDescent="0.2">
      <c r="B4" s="71" t="s">
        <v>406</v>
      </c>
      <c r="C4" s="70" t="s">
        <v>407</v>
      </c>
      <c r="D4" s="70" t="s">
        <v>408</v>
      </c>
    </row>
    <row r="5" spans="2:4" ht="64.5" x14ac:dyDescent="0.2">
      <c r="B5" s="71" t="s">
        <v>409</v>
      </c>
      <c r="C5" s="70" t="s">
        <v>410</v>
      </c>
      <c r="D5" s="70" t="s">
        <v>411</v>
      </c>
    </row>
    <row r="6" spans="2:4" ht="49.5" x14ac:dyDescent="0.2">
      <c r="B6" s="71" t="s">
        <v>412</v>
      </c>
      <c r="C6" s="70" t="s">
        <v>413</v>
      </c>
      <c r="D6" s="70" t="s">
        <v>414</v>
      </c>
    </row>
    <row r="7" spans="2:4" ht="37.5" x14ac:dyDescent="0.2">
      <c r="B7" s="71" t="s">
        <v>415</v>
      </c>
      <c r="C7" s="70" t="s">
        <v>416</v>
      </c>
      <c r="D7" s="70" t="s">
        <v>417</v>
      </c>
    </row>
    <row r="8" spans="2:4" ht="37.5" x14ac:dyDescent="0.2">
      <c r="B8" s="71" t="s">
        <v>418</v>
      </c>
      <c r="C8" s="70" t="s">
        <v>419</v>
      </c>
      <c r="D8" s="70" t="s">
        <v>420</v>
      </c>
    </row>
    <row r="9" spans="2:4" ht="37.5" x14ac:dyDescent="0.2">
      <c r="B9" s="71" t="s">
        <v>421</v>
      </c>
      <c r="C9" s="70" t="s">
        <v>422</v>
      </c>
      <c r="D9" s="70" t="s">
        <v>423</v>
      </c>
    </row>
    <row r="10" spans="2:4" x14ac:dyDescent="0.2">
      <c r="B10" s="71" t="s">
        <v>424</v>
      </c>
      <c r="C10" s="70" t="s">
        <v>425</v>
      </c>
      <c r="D10" s="70" t="s">
        <v>426</v>
      </c>
    </row>
    <row r="11" spans="2:4" x14ac:dyDescent="0.2">
      <c r="B11" s="71" t="s">
        <v>427</v>
      </c>
      <c r="C11" s="70" t="s">
        <v>428</v>
      </c>
      <c r="D11" s="70" t="s">
        <v>426</v>
      </c>
    </row>
    <row r="12" spans="2:4" x14ac:dyDescent="0.2">
      <c r="B12" s="71" t="s">
        <v>429</v>
      </c>
      <c r="C12" s="70" t="s">
        <v>430</v>
      </c>
      <c r="D12" s="70" t="s">
        <v>426</v>
      </c>
    </row>
    <row r="13" spans="2:4" ht="25.5" x14ac:dyDescent="0.2">
      <c r="B13" s="71" t="s">
        <v>431</v>
      </c>
      <c r="C13" s="70" t="s">
        <v>432</v>
      </c>
      <c r="D13" s="70" t="s">
        <v>433</v>
      </c>
    </row>
    <row r="14" spans="2:4" ht="37.5" x14ac:dyDescent="0.2">
      <c r="B14" s="71" t="s">
        <v>434</v>
      </c>
      <c r="C14" s="70" t="s">
        <v>435</v>
      </c>
      <c r="D14" s="70" t="s">
        <v>436</v>
      </c>
    </row>
    <row r="15" spans="2:4" ht="49.5" x14ac:dyDescent="0.2">
      <c r="B15" s="71" t="s">
        <v>437</v>
      </c>
      <c r="C15" s="70" t="s">
        <v>438</v>
      </c>
      <c r="D15" s="70" t="s">
        <v>439</v>
      </c>
    </row>
    <row r="16" spans="2:4" ht="37.5" x14ac:dyDescent="0.2">
      <c r="B16" s="71" t="s">
        <v>440</v>
      </c>
      <c r="C16" s="70" t="s">
        <v>441</v>
      </c>
      <c r="D16" s="70" t="s">
        <v>442</v>
      </c>
    </row>
    <row r="17" spans="2:4" ht="37.5" x14ac:dyDescent="0.2">
      <c r="B17" s="70" t="s">
        <v>443</v>
      </c>
      <c r="C17" s="70" t="s">
        <v>444</v>
      </c>
      <c r="D17" s="70" t="s">
        <v>445</v>
      </c>
    </row>
    <row r="18" spans="2:4" ht="37.5" x14ac:dyDescent="0.2">
      <c r="B18" s="70" t="s">
        <v>446</v>
      </c>
      <c r="C18" s="70" t="s">
        <v>447</v>
      </c>
      <c r="D18" s="70" t="s">
        <v>448</v>
      </c>
    </row>
    <row r="19" spans="2:4" ht="37.5" x14ac:dyDescent="0.2">
      <c r="B19" s="70" t="s">
        <v>449</v>
      </c>
      <c r="C19" s="70" t="s">
        <v>450</v>
      </c>
      <c r="D19" s="70" t="s">
        <v>451</v>
      </c>
    </row>
    <row r="20" spans="2:4" ht="54.75" x14ac:dyDescent="0.2">
      <c r="B20" s="70" t="s">
        <v>452</v>
      </c>
      <c r="C20" s="70" t="s">
        <v>453</v>
      </c>
      <c r="D20" s="70" t="s">
        <v>454</v>
      </c>
    </row>
    <row r="21" spans="2:4" ht="25.5" x14ac:dyDescent="0.2">
      <c r="B21" s="70" t="s">
        <v>455</v>
      </c>
      <c r="C21" s="70" t="s">
        <v>456</v>
      </c>
      <c r="D21" s="70" t="s">
        <v>457</v>
      </c>
    </row>
    <row r="22" spans="2:4" ht="25.5" x14ac:dyDescent="0.2">
      <c r="B22" s="70" t="s">
        <v>458</v>
      </c>
      <c r="C22" s="70" t="s">
        <v>459</v>
      </c>
      <c r="D22" s="70" t="s">
        <v>460</v>
      </c>
    </row>
    <row r="23" spans="2:4" ht="61.5" x14ac:dyDescent="0.2">
      <c r="B23" s="70" t="s">
        <v>461</v>
      </c>
      <c r="C23" s="70" t="s">
        <v>462</v>
      </c>
      <c r="D23" s="70" t="s">
        <v>463</v>
      </c>
    </row>
    <row r="24" spans="2:4" ht="61.5" x14ac:dyDescent="0.2">
      <c r="B24" s="70" t="s">
        <v>464</v>
      </c>
      <c r="C24" s="70" t="s">
        <v>465</v>
      </c>
      <c r="D24" s="70" t="s">
        <v>466</v>
      </c>
    </row>
    <row r="25" spans="2:4" ht="37.5" x14ac:dyDescent="0.2">
      <c r="B25" s="70" t="s">
        <v>467</v>
      </c>
      <c r="C25" s="70" t="s">
        <v>468</v>
      </c>
      <c r="D25" s="70" t="s">
        <v>469</v>
      </c>
    </row>
    <row r="26" spans="2:4" ht="49.5" x14ac:dyDescent="0.2">
      <c r="B26" s="70" t="s">
        <v>470</v>
      </c>
      <c r="C26" s="70" t="s">
        <v>471</v>
      </c>
      <c r="D26" s="70" t="s">
        <v>472</v>
      </c>
    </row>
    <row r="27" spans="2:4" ht="61.5" x14ac:dyDescent="0.2">
      <c r="B27" s="70" t="s">
        <v>473</v>
      </c>
      <c r="C27" s="70" t="s">
        <v>474</v>
      </c>
      <c r="D27" s="70" t="s">
        <v>475</v>
      </c>
    </row>
    <row r="28" spans="2:4" ht="37.5" x14ac:dyDescent="0.2">
      <c r="B28" s="70" t="s">
        <v>476</v>
      </c>
      <c r="C28" s="70" t="s">
        <v>477</v>
      </c>
      <c r="D28" s="70" t="s">
        <v>478</v>
      </c>
    </row>
    <row r="29" spans="2:4" ht="37.5" x14ac:dyDescent="0.2">
      <c r="B29" s="70" t="s">
        <v>479</v>
      </c>
      <c r="C29" s="70" t="s">
        <v>480</v>
      </c>
      <c r="D29" s="70" t="s">
        <v>478</v>
      </c>
    </row>
    <row r="30" spans="2:4" ht="37.5" x14ac:dyDescent="0.2">
      <c r="B30" s="70" t="s">
        <v>481</v>
      </c>
      <c r="C30" s="70" t="s">
        <v>482</v>
      </c>
      <c r="D30" s="70" t="s">
        <v>478</v>
      </c>
    </row>
    <row r="31" spans="2:4" ht="37.5" x14ac:dyDescent="0.2">
      <c r="B31" s="70" t="s">
        <v>483</v>
      </c>
      <c r="C31" s="70" t="s">
        <v>484</v>
      </c>
      <c r="D31" s="70" t="s">
        <v>485</v>
      </c>
    </row>
    <row r="32" spans="2:4" ht="37.5" x14ac:dyDescent="0.2">
      <c r="B32" s="70" t="s">
        <v>486</v>
      </c>
      <c r="C32" s="70" t="s">
        <v>487</v>
      </c>
      <c r="D32" s="70" t="s">
        <v>488</v>
      </c>
    </row>
    <row r="33" spans="2:4" ht="37.5" x14ac:dyDescent="0.2">
      <c r="B33" s="70" t="s">
        <v>489</v>
      </c>
      <c r="C33" s="70" t="s">
        <v>490</v>
      </c>
      <c r="D33" s="70" t="s">
        <v>448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B09CA-5501-4381-BD36-D7B4A0F6C159}">
  <dimension ref="B1:U101"/>
  <sheetViews>
    <sheetView showGridLines="0" zoomScale="80" zoomScaleNormal="80" workbookViewId="0">
      <selection activeCell="J44" sqref="J44"/>
    </sheetView>
  </sheetViews>
  <sheetFormatPr defaultColWidth="9.14453125" defaultRowHeight="14.25" x14ac:dyDescent="0.2"/>
  <cols>
    <col min="1" max="1" width="1.8828125" style="72" customWidth="1"/>
    <col min="2" max="2" width="31.74609375" style="72" customWidth="1"/>
    <col min="3" max="3" width="17.08203125" style="72" customWidth="1"/>
    <col min="4" max="4" width="2.6875" style="72" customWidth="1"/>
    <col min="5" max="5" width="0.671875" style="72" customWidth="1"/>
    <col min="6" max="6" width="31.34375" style="72" customWidth="1"/>
    <col min="7" max="7" width="15.73828125" style="72" customWidth="1"/>
    <col min="8" max="8" width="5.91796875" style="72" customWidth="1"/>
    <col min="9" max="9" width="10.76171875" style="72" customWidth="1"/>
    <col min="10" max="11" width="15.73828125" style="72" customWidth="1"/>
    <col min="12" max="12" width="5.109375" style="72" customWidth="1"/>
    <col min="13" max="13" width="5.24609375" style="72" customWidth="1"/>
    <col min="14" max="14" width="4.70703125" style="72" customWidth="1"/>
    <col min="15" max="15" width="12.10546875" style="72" customWidth="1"/>
    <col min="16" max="19" width="14.66015625" style="72" customWidth="1"/>
    <col min="20" max="20" width="13.31640625" style="72" customWidth="1"/>
    <col min="21" max="21" width="12.10546875" style="72" customWidth="1"/>
    <col min="22" max="16384" width="9.14453125" style="72"/>
  </cols>
  <sheetData>
    <row r="1" spans="2:13" ht="6" customHeight="1" x14ac:dyDescent="0.2"/>
    <row r="2" spans="2:13" ht="17.25" customHeight="1" x14ac:dyDescent="0.2">
      <c r="B2" s="336" t="s">
        <v>491</v>
      </c>
      <c r="C2" s="336"/>
      <c r="D2" s="73"/>
      <c r="F2" s="326" t="s">
        <v>492</v>
      </c>
      <c r="G2" s="337">
        <v>80</v>
      </c>
      <c r="H2" s="74"/>
      <c r="I2" s="326" t="s">
        <v>493</v>
      </c>
      <c r="J2" s="338"/>
      <c r="K2" s="327">
        <v>25</v>
      </c>
      <c r="L2" s="75"/>
      <c r="M2" s="76"/>
    </row>
    <row r="3" spans="2:13" ht="9.75" customHeight="1" x14ac:dyDescent="0.2">
      <c r="B3" s="336"/>
      <c r="C3" s="336"/>
      <c r="D3" s="73"/>
      <c r="F3" s="314"/>
      <c r="G3" s="311"/>
      <c r="I3" s="313"/>
      <c r="J3" s="296"/>
      <c r="K3" s="328"/>
      <c r="L3" s="75"/>
      <c r="M3" s="77"/>
    </row>
    <row r="4" spans="2:13" ht="17.25" customHeight="1" x14ac:dyDescent="0.2">
      <c r="B4" s="336"/>
      <c r="C4" s="336"/>
      <c r="D4" s="73"/>
      <c r="F4" s="326" t="s">
        <v>494</v>
      </c>
      <c r="G4" s="337">
        <v>40</v>
      </c>
      <c r="H4" s="78"/>
      <c r="I4" s="314"/>
      <c r="J4" s="339"/>
      <c r="K4" s="329"/>
      <c r="L4" s="75"/>
      <c r="M4" s="77"/>
    </row>
    <row r="5" spans="2:13" ht="6.75" customHeight="1" x14ac:dyDescent="0.2">
      <c r="B5" s="79"/>
      <c r="C5" s="79"/>
      <c r="D5" s="73"/>
      <c r="F5" s="313"/>
      <c r="G5" s="310"/>
      <c r="H5" s="78"/>
      <c r="I5" s="80"/>
      <c r="J5" s="80"/>
      <c r="K5" s="81"/>
      <c r="L5" s="75"/>
      <c r="M5" s="77"/>
    </row>
    <row r="6" spans="2:13" ht="10.5" customHeight="1" x14ac:dyDescent="0.2">
      <c r="B6" s="82"/>
      <c r="C6" s="82"/>
      <c r="D6" s="73"/>
      <c r="F6" s="314"/>
      <c r="G6" s="311"/>
      <c r="H6" s="78"/>
      <c r="I6" s="296" t="s">
        <v>495</v>
      </c>
      <c r="J6" s="296"/>
      <c r="K6" s="296"/>
      <c r="L6" s="75"/>
      <c r="M6" s="77"/>
    </row>
    <row r="7" spans="2:13" ht="6.75" customHeight="1" x14ac:dyDescent="0.2">
      <c r="B7" s="326" t="s">
        <v>496</v>
      </c>
      <c r="C7" s="330">
        <v>50</v>
      </c>
      <c r="D7" s="73"/>
      <c r="H7" s="78"/>
      <c r="I7" s="296"/>
      <c r="J7" s="296"/>
      <c r="K7" s="296"/>
      <c r="L7" s="75"/>
      <c r="M7" s="77"/>
    </row>
    <row r="8" spans="2:13" ht="17.25" customHeight="1" x14ac:dyDescent="0.2">
      <c r="B8" s="313"/>
      <c r="C8" s="331"/>
      <c r="D8" s="73"/>
      <c r="F8" s="326" t="s">
        <v>497</v>
      </c>
      <c r="G8" s="327">
        <v>65</v>
      </c>
      <c r="I8" s="83"/>
      <c r="J8" s="84" t="s">
        <v>498</v>
      </c>
      <c r="K8" s="85">
        <v>5</v>
      </c>
      <c r="M8" s="77"/>
    </row>
    <row r="9" spans="2:13" ht="17.25" customHeight="1" x14ac:dyDescent="0.2">
      <c r="B9" s="314"/>
      <c r="C9" s="332"/>
      <c r="D9" s="73"/>
      <c r="F9" s="313"/>
      <c r="G9" s="328"/>
      <c r="I9" s="86"/>
      <c r="J9" s="87" t="s">
        <v>499</v>
      </c>
      <c r="K9" s="88">
        <v>1.5</v>
      </c>
      <c r="M9" s="77"/>
    </row>
    <row r="10" spans="2:13" ht="6" customHeight="1" x14ac:dyDescent="0.2">
      <c r="B10" s="82"/>
      <c r="C10" s="82"/>
      <c r="D10" s="73"/>
      <c r="F10" s="314"/>
      <c r="G10" s="329"/>
      <c r="M10" s="77"/>
    </row>
    <row r="11" spans="2:13" ht="8.25" customHeight="1" x14ac:dyDescent="0.2">
      <c r="B11" s="326" t="s">
        <v>500</v>
      </c>
      <c r="C11" s="330">
        <v>15</v>
      </c>
      <c r="D11" s="89"/>
      <c r="M11" s="77"/>
    </row>
    <row r="12" spans="2:13" ht="15.95" customHeight="1" x14ac:dyDescent="0.2">
      <c r="B12" s="313"/>
      <c r="C12" s="331"/>
      <c r="D12" s="89"/>
      <c r="F12" s="333" t="s">
        <v>501</v>
      </c>
      <c r="G12" s="90" t="s">
        <v>502</v>
      </c>
      <c r="H12" s="321" t="s">
        <v>503</v>
      </c>
      <c r="I12" s="321"/>
      <c r="J12" s="91" t="s">
        <v>504</v>
      </c>
      <c r="K12" s="92" t="s">
        <v>505</v>
      </c>
      <c r="L12" s="93"/>
      <c r="M12" s="77"/>
    </row>
    <row r="13" spans="2:13" ht="12" customHeight="1" x14ac:dyDescent="0.2">
      <c r="B13" s="314"/>
      <c r="C13" s="332"/>
      <c r="F13" s="334"/>
      <c r="G13" s="94">
        <v>15</v>
      </c>
      <c r="H13" s="335">
        <v>20</v>
      </c>
      <c r="I13" s="335"/>
      <c r="J13" s="95">
        <v>25</v>
      </c>
      <c r="K13" s="85">
        <v>30</v>
      </c>
      <c r="L13" s="96"/>
      <c r="M13" s="77"/>
    </row>
    <row r="14" spans="2:13" ht="13.5" customHeight="1" x14ac:dyDescent="0.2">
      <c r="D14" s="73"/>
      <c r="F14" s="312" t="s">
        <v>506</v>
      </c>
      <c r="G14" s="90" t="s">
        <v>502</v>
      </c>
      <c r="H14" s="321" t="s">
        <v>503</v>
      </c>
      <c r="I14" s="321"/>
      <c r="J14" s="91" t="s">
        <v>504</v>
      </c>
      <c r="K14" s="92" t="s">
        <v>505</v>
      </c>
      <c r="L14" s="93"/>
      <c r="M14" s="77"/>
    </row>
    <row r="15" spans="2:13" ht="17.25" customHeight="1" x14ac:dyDescent="0.2">
      <c r="B15" s="297" t="s">
        <v>507</v>
      </c>
      <c r="C15" s="298"/>
      <c r="D15" s="73"/>
      <c r="F15" s="313"/>
      <c r="G15" s="322">
        <f>P29*0.2</f>
        <v>499456.25</v>
      </c>
      <c r="H15" s="324">
        <f>Q29*0.2</f>
        <v>778560.41666666674</v>
      </c>
      <c r="I15" s="324"/>
      <c r="J15" s="324">
        <f>R29*0.15</f>
        <v>821989.06250000012</v>
      </c>
      <c r="K15" s="310">
        <f>S29*0.15</f>
        <v>1088407.8125</v>
      </c>
      <c r="L15" s="97"/>
      <c r="M15" s="77"/>
    </row>
    <row r="16" spans="2:13" ht="17.25" customHeight="1" x14ac:dyDescent="0.2">
      <c r="B16" s="299"/>
      <c r="C16" s="300"/>
      <c r="D16" s="73"/>
      <c r="F16" s="313"/>
      <c r="G16" s="323"/>
      <c r="H16" s="325"/>
      <c r="I16" s="325"/>
      <c r="J16" s="325"/>
      <c r="K16" s="311"/>
      <c r="L16" s="97"/>
      <c r="M16" s="77"/>
    </row>
    <row r="17" spans="2:19" ht="17.25" customHeight="1" x14ac:dyDescent="0.2">
      <c r="B17" s="84" t="s">
        <v>406</v>
      </c>
      <c r="C17" s="98">
        <v>20000</v>
      </c>
      <c r="D17" s="73"/>
      <c r="F17" s="312" t="s">
        <v>508</v>
      </c>
      <c r="G17" s="90" t="s">
        <v>502</v>
      </c>
      <c r="H17" s="99"/>
      <c r="I17" s="100" t="s">
        <v>503</v>
      </c>
      <c r="J17" s="91" t="s">
        <v>504</v>
      </c>
      <c r="K17" s="92" t="s">
        <v>505</v>
      </c>
      <c r="L17" s="93"/>
      <c r="M17" s="77"/>
    </row>
    <row r="18" spans="2:19" ht="16.5" customHeight="1" x14ac:dyDescent="0.2">
      <c r="B18" s="84" t="s">
        <v>409</v>
      </c>
      <c r="C18" s="98">
        <v>2500</v>
      </c>
      <c r="D18" s="73"/>
      <c r="F18" s="313"/>
      <c r="G18" s="315">
        <v>75000</v>
      </c>
      <c r="H18" s="317">
        <v>75000</v>
      </c>
      <c r="I18" s="317"/>
      <c r="J18" s="317">
        <v>75000</v>
      </c>
      <c r="K18" s="319">
        <v>75000</v>
      </c>
      <c r="L18" s="101"/>
      <c r="M18" s="77"/>
    </row>
    <row r="19" spans="2:19" ht="17.25" customHeight="1" x14ac:dyDescent="0.2">
      <c r="B19" s="84" t="s">
        <v>412</v>
      </c>
      <c r="C19" s="98">
        <v>2500</v>
      </c>
      <c r="D19" s="73"/>
      <c r="F19" s="314"/>
      <c r="G19" s="316"/>
      <c r="H19" s="318"/>
      <c r="I19" s="318"/>
      <c r="J19" s="318"/>
      <c r="K19" s="320"/>
      <c r="M19" s="77"/>
    </row>
    <row r="20" spans="2:19" ht="17.25" customHeight="1" x14ac:dyDescent="0.2">
      <c r="B20" s="84" t="s">
        <v>415</v>
      </c>
      <c r="C20" s="102">
        <v>4000</v>
      </c>
      <c r="D20" s="73"/>
      <c r="F20" s="103"/>
      <c r="G20" s="101"/>
      <c r="H20" s="101"/>
      <c r="I20" s="101"/>
      <c r="J20" s="101"/>
      <c r="K20" s="101"/>
      <c r="L20" s="101"/>
      <c r="M20" s="77"/>
    </row>
    <row r="21" spans="2:19" ht="17.25" customHeight="1" x14ac:dyDescent="0.2">
      <c r="B21" s="84" t="s">
        <v>418</v>
      </c>
      <c r="C21" s="104">
        <v>5</v>
      </c>
      <c r="D21" s="73"/>
      <c r="F21" s="303" t="s">
        <v>509</v>
      </c>
      <c r="G21" s="303"/>
      <c r="I21" s="303" t="s">
        <v>510</v>
      </c>
      <c r="J21" s="303"/>
      <c r="K21" s="303"/>
      <c r="M21" s="77"/>
    </row>
    <row r="22" spans="2:19" ht="17.25" customHeight="1" x14ac:dyDescent="0.2">
      <c r="B22" s="87" t="s">
        <v>421</v>
      </c>
      <c r="C22" s="105">
        <v>65</v>
      </c>
      <c r="D22" s="73"/>
      <c r="H22" s="106">
        <f>C57/100</f>
        <v>0.5</v>
      </c>
      <c r="L22" s="106">
        <f>C55/100</f>
        <v>0.5</v>
      </c>
      <c r="M22" s="77"/>
    </row>
    <row r="23" spans="2:19" ht="17.25" customHeight="1" x14ac:dyDescent="0.2">
      <c r="D23" s="73"/>
      <c r="M23" s="77"/>
    </row>
    <row r="24" spans="2:19" ht="17.25" customHeight="1" x14ac:dyDescent="0.2">
      <c r="B24" s="297" t="s">
        <v>511</v>
      </c>
      <c r="C24" s="298"/>
      <c r="D24" s="73"/>
      <c r="F24" s="296" t="s">
        <v>512</v>
      </c>
      <c r="G24" s="296"/>
      <c r="I24" s="303" t="s">
        <v>513</v>
      </c>
      <c r="J24" s="303"/>
      <c r="K24" s="303"/>
      <c r="M24" s="77"/>
    </row>
    <row r="25" spans="2:19" ht="17.25" customHeight="1" x14ac:dyDescent="0.2">
      <c r="B25" s="299"/>
      <c r="C25" s="300"/>
      <c r="D25" s="73"/>
      <c r="F25" s="296"/>
      <c r="G25" s="296"/>
      <c r="L25" s="106">
        <f>C56/100</f>
        <v>0.15</v>
      </c>
    </row>
    <row r="26" spans="2:19" ht="15" x14ac:dyDescent="0.2">
      <c r="B26" s="84" t="s">
        <v>424</v>
      </c>
      <c r="C26" s="107">
        <v>0.2</v>
      </c>
      <c r="D26" s="73"/>
      <c r="H26" s="106">
        <f>C58/100</f>
        <v>0.5</v>
      </c>
    </row>
    <row r="27" spans="2:19" ht="17.25" customHeight="1" x14ac:dyDescent="0.2">
      <c r="B27" s="84" t="s">
        <v>427</v>
      </c>
      <c r="C27" s="108">
        <v>0.2</v>
      </c>
      <c r="D27" s="73"/>
      <c r="I27" s="304" t="s">
        <v>514</v>
      </c>
      <c r="J27" s="305"/>
      <c r="K27" s="308">
        <f>L78</f>
        <v>5630996.0937500009</v>
      </c>
      <c r="L27" s="80"/>
      <c r="M27" s="293" t="s">
        <v>515</v>
      </c>
      <c r="N27" s="294"/>
      <c r="O27" s="294"/>
      <c r="P27" s="294"/>
      <c r="Q27" s="294"/>
      <c r="R27" s="294"/>
      <c r="S27" s="295"/>
    </row>
    <row r="28" spans="2:19" ht="17.25" customHeight="1" x14ac:dyDescent="0.2">
      <c r="B28" s="84" t="s">
        <v>429</v>
      </c>
      <c r="C28" s="108">
        <v>0.2</v>
      </c>
      <c r="D28" s="73"/>
      <c r="F28" s="296" t="s">
        <v>516</v>
      </c>
      <c r="G28" s="296"/>
      <c r="I28" s="306"/>
      <c r="J28" s="307"/>
      <c r="K28" s="309"/>
      <c r="L28" s="80"/>
      <c r="M28" s="109"/>
      <c r="P28" s="93" t="s">
        <v>502</v>
      </c>
      <c r="Q28" s="93" t="s">
        <v>503</v>
      </c>
      <c r="R28" s="93" t="s">
        <v>504</v>
      </c>
      <c r="S28" s="110" t="s">
        <v>505</v>
      </c>
    </row>
    <row r="29" spans="2:19" ht="17.25" customHeight="1" x14ac:dyDescent="0.2">
      <c r="B29" s="84" t="s">
        <v>431</v>
      </c>
      <c r="C29" s="108">
        <v>0.1</v>
      </c>
      <c r="D29" s="73"/>
      <c r="H29" s="106">
        <f>C59/100</f>
        <v>0.5</v>
      </c>
      <c r="L29" s="111"/>
      <c r="M29" s="109"/>
      <c r="O29" s="112" t="s">
        <v>517</v>
      </c>
      <c r="P29" s="113">
        <f>'MSP P&amp;L Detail'!G48</f>
        <v>2497281.25</v>
      </c>
      <c r="Q29" s="113">
        <f>'MSP P&amp;L Detail'!I48</f>
        <v>3892802.0833333335</v>
      </c>
      <c r="R29" s="113">
        <f>'MSP P&amp;L Detail'!K48</f>
        <v>5479927.083333334</v>
      </c>
      <c r="S29" s="114">
        <f>'MSP P&amp;L Detail'!M48</f>
        <v>7256052.083333334</v>
      </c>
    </row>
    <row r="30" spans="2:19" ht="17.25" customHeight="1" x14ac:dyDescent="0.2">
      <c r="B30" s="84" t="s">
        <v>434</v>
      </c>
      <c r="C30" s="115">
        <v>0.35</v>
      </c>
      <c r="D30" s="73"/>
      <c r="L30" s="111"/>
      <c r="M30" s="116"/>
      <c r="N30" s="117"/>
      <c r="O30" s="118" t="s">
        <v>518</v>
      </c>
      <c r="P30" s="119">
        <f>'MSP P&amp;L Detail'!G51</f>
        <v>-166425</v>
      </c>
      <c r="Q30" s="119">
        <f>'MSP P&amp;L Detail'!I51</f>
        <v>-115698.43750000047</v>
      </c>
      <c r="R30" s="119">
        <f>'MSP P&amp;L Detail'!K51</f>
        <v>236677.60416666698</v>
      </c>
      <c r="S30" s="120">
        <f>'MSP P&amp;L Detail'!M51</f>
        <v>431126.04166666698</v>
      </c>
    </row>
    <row r="31" spans="2:19" ht="17.25" customHeight="1" x14ac:dyDescent="0.2">
      <c r="B31" s="84" t="s">
        <v>437</v>
      </c>
      <c r="C31" s="115">
        <v>0.45</v>
      </c>
      <c r="D31" s="73"/>
      <c r="F31" s="297" t="s">
        <v>519</v>
      </c>
      <c r="G31" s="298"/>
      <c r="J31" s="121"/>
      <c r="L31" s="122"/>
      <c r="M31" s="77"/>
    </row>
    <row r="32" spans="2:19" ht="17.25" customHeight="1" x14ac:dyDescent="0.2">
      <c r="B32" s="87" t="s">
        <v>520</v>
      </c>
      <c r="C32" s="123">
        <v>0.65</v>
      </c>
      <c r="D32" s="73"/>
      <c r="F32" s="299"/>
      <c r="G32" s="300"/>
      <c r="I32" s="121"/>
      <c r="J32" s="121"/>
      <c r="K32" s="122"/>
      <c r="L32" s="122"/>
      <c r="M32" s="77"/>
    </row>
    <row r="33" spans="2:16" ht="17.25" customHeight="1" x14ac:dyDescent="0.2">
      <c r="B33" s="82"/>
      <c r="C33" s="82"/>
      <c r="D33" s="73"/>
      <c r="F33" s="87" t="s">
        <v>521</v>
      </c>
      <c r="G33" s="124">
        <v>65000</v>
      </c>
      <c r="L33" s="75"/>
      <c r="M33" s="77"/>
    </row>
    <row r="34" spans="2:16" ht="17.25" customHeight="1" x14ac:dyDescent="0.2">
      <c r="B34" s="297" t="s">
        <v>522</v>
      </c>
      <c r="C34" s="298"/>
      <c r="I34" s="125"/>
      <c r="L34" s="125"/>
      <c r="M34" s="126"/>
    </row>
    <row r="35" spans="2:16" ht="17.25" customHeight="1" x14ac:dyDescent="0.2">
      <c r="B35" s="299"/>
      <c r="C35" s="300"/>
      <c r="D35" s="103"/>
      <c r="I35" s="93"/>
      <c r="L35" s="93"/>
      <c r="M35" s="126"/>
    </row>
    <row r="36" spans="2:16" ht="17.25" customHeight="1" x14ac:dyDescent="0.2">
      <c r="B36" s="84" t="s">
        <v>523</v>
      </c>
      <c r="C36" s="98">
        <v>75000</v>
      </c>
      <c r="E36" s="125" t="s">
        <v>515</v>
      </c>
      <c r="I36" s="127"/>
      <c r="L36" s="127"/>
    </row>
    <row r="37" spans="2:16" ht="17.25" customHeight="1" x14ac:dyDescent="0.2">
      <c r="B37" s="87" t="s">
        <v>524</v>
      </c>
      <c r="C37" s="124">
        <v>60000</v>
      </c>
      <c r="I37" s="127"/>
      <c r="L37" s="127"/>
      <c r="M37" s="89"/>
      <c r="P37" s="128"/>
    </row>
    <row r="38" spans="2:16" ht="17.25" customHeight="1" x14ac:dyDescent="0.2">
      <c r="D38" s="74"/>
      <c r="P38" s="128"/>
    </row>
    <row r="39" spans="2:16" ht="17.25" customHeight="1" x14ac:dyDescent="0.2">
      <c r="M39" s="93"/>
      <c r="P39" s="128"/>
    </row>
    <row r="40" spans="2:16" ht="17.25" customHeight="1" x14ac:dyDescent="0.2">
      <c r="M40" s="111"/>
      <c r="P40" s="128"/>
    </row>
    <row r="41" spans="2:16" ht="17.25" customHeight="1" x14ac:dyDescent="0.2">
      <c r="D41" s="80"/>
      <c r="P41" s="128"/>
    </row>
    <row r="42" spans="2:16" ht="17.25" customHeight="1" x14ac:dyDescent="0.2">
      <c r="I42" s="103"/>
      <c r="M42" s="129"/>
      <c r="P42" s="128"/>
    </row>
    <row r="43" spans="2:16" ht="17.25" customHeight="1" x14ac:dyDescent="0.2">
      <c r="H43" s="93"/>
      <c r="I43" s="103"/>
      <c r="M43" s="130"/>
    </row>
    <row r="44" spans="2:16" ht="17.25" customHeight="1" x14ac:dyDescent="0.2">
      <c r="M44" s="131"/>
      <c r="O44" s="301"/>
      <c r="P44" s="132"/>
    </row>
    <row r="45" spans="2:16" ht="17.25" customHeight="1" x14ac:dyDescent="0.2">
      <c r="C45" s="133"/>
      <c r="D45" s="133"/>
      <c r="M45" s="129"/>
      <c r="O45" s="301"/>
      <c r="P45" s="128"/>
    </row>
    <row r="46" spans="2:16" ht="17.25" customHeight="1" x14ac:dyDescent="0.2">
      <c r="M46" s="134"/>
      <c r="O46" s="301"/>
      <c r="P46" s="128"/>
    </row>
    <row r="47" spans="2:16" ht="17.25" customHeight="1" x14ac:dyDescent="0.2">
      <c r="D47" s="135"/>
      <c r="O47" s="301"/>
      <c r="P47" s="128"/>
    </row>
    <row r="48" spans="2:16" ht="17.25" customHeight="1" x14ac:dyDescent="0.2">
      <c r="M48" s="136"/>
      <c r="O48" s="301"/>
      <c r="P48" s="128"/>
    </row>
    <row r="49" spans="2:21" ht="17.25" customHeight="1" x14ac:dyDescent="0.2">
      <c r="D49" s="136"/>
      <c r="E49" s="136"/>
      <c r="M49" s="111"/>
    </row>
    <row r="50" spans="2:21" ht="17.25" customHeight="1" x14ac:dyDescent="0.2">
      <c r="M50" s="111"/>
    </row>
    <row r="51" spans="2:21" ht="17.25" customHeight="1" x14ac:dyDescent="0.2">
      <c r="M51" s="137"/>
    </row>
    <row r="52" spans="2:21" ht="17.25" customHeight="1" x14ac:dyDescent="0.2">
      <c r="D52" s="65"/>
    </row>
    <row r="53" spans="2:21" x14ac:dyDescent="0.2">
      <c r="O53" s="138"/>
      <c r="Q53" s="139"/>
      <c r="R53" s="139"/>
    </row>
    <row r="54" spans="2:21" hidden="1" x14ac:dyDescent="0.2">
      <c r="B54" s="302" t="s">
        <v>525</v>
      </c>
      <c r="C54" s="302"/>
      <c r="D54" s="302"/>
      <c r="E54" s="302"/>
    </row>
    <row r="55" spans="2:21" ht="15" hidden="1" customHeight="1" x14ac:dyDescent="0.2">
      <c r="B55" s="138" t="s">
        <v>526</v>
      </c>
      <c r="C55" s="140">
        <v>50</v>
      </c>
      <c r="D55" s="135"/>
    </row>
    <row r="56" spans="2:21" hidden="1" x14ac:dyDescent="0.2">
      <c r="B56" s="138" t="s">
        <v>483</v>
      </c>
      <c r="C56" s="140">
        <v>15</v>
      </c>
      <c r="E56" s="141"/>
    </row>
    <row r="57" spans="2:21" hidden="1" x14ac:dyDescent="0.2">
      <c r="B57" s="138" t="s">
        <v>527</v>
      </c>
      <c r="C57" s="140">
        <v>50</v>
      </c>
      <c r="E57" s="141"/>
    </row>
    <row r="58" spans="2:21" hidden="1" x14ac:dyDescent="0.2">
      <c r="B58" s="138" t="s">
        <v>481</v>
      </c>
      <c r="C58" s="140">
        <v>50</v>
      </c>
      <c r="E58" s="141"/>
    </row>
    <row r="59" spans="2:21" hidden="1" x14ac:dyDescent="0.2">
      <c r="B59" s="138" t="s">
        <v>486</v>
      </c>
      <c r="C59" s="140">
        <v>50</v>
      </c>
      <c r="E59" s="141"/>
    </row>
    <row r="60" spans="2:21" hidden="1" x14ac:dyDescent="0.2">
      <c r="B60" s="138" t="s">
        <v>528</v>
      </c>
      <c r="C60" s="140">
        <v>100</v>
      </c>
      <c r="G60" s="142"/>
      <c r="H60" s="142"/>
      <c r="I60" s="142"/>
      <c r="K60" s="142"/>
      <c r="L60" s="142"/>
      <c r="M60" s="142"/>
      <c r="T60" s="142"/>
      <c r="U60" s="142"/>
    </row>
    <row r="61" spans="2:21" x14ac:dyDescent="0.2">
      <c r="J61" s="72" t="s">
        <v>517</v>
      </c>
      <c r="T61" s="142"/>
      <c r="U61" s="142"/>
    </row>
    <row r="62" spans="2:21" x14ac:dyDescent="0.2">
      <c r="I62" s="72">
        <v>1</v>
      </c>
      <c r="J62" s="72">
        <v>2</v>
      </c>
      <c r="K62" s="72">
        <v>3</v>
      </c>
      <c r="L62" s="72">
        <v>4</v>
      </c>
      <c r="T62" s="142"/>
      <c r="U62" s="142"/>
    </row>
    <row r="63" spans="2:21" x14ac:dyDescent="0.2">
      <c r="G63" s="138" t="s">
        <v>529</v>
      </c>
      <c r="H63" s="138"/>
      <c r="I63" s="139">
        <f>'MSP P&amp;L Detail'!G4+'MSP P&amp;L Detail'!G5+'MSP P&amp;L Detail'!G6+'MSP P&amp;L Detail'!G10</f>
        <v>286812.5</v>
      </c>
      <c r="J63" s="139">
        <f>'MSP P&amp;L Detail'!I4+'MSP P&amp;L Detail'!I5+'MSP P&amp;L Detail'!I6+'MSP P&amp;L Detail'!I10</f>
        <v>911916.66666666698</v>
      </c>
      <c r="K63" s="139">
        <f>'MSP P&amp;L Detail'!K4+'MSP P&amp;L Detail'!K5+'MSP P&amp;L Detail'!K6+'MSP P&amp;L Detail'!K10</f>
        <v>1713520.833333334</v>
      </c>
      <c r="L63" s="139">
        <f>'MSP P&amp;L Detail'!M4+'MSP P&amp;L Detail'!M5+'MSP P&amp;L Detail'!M6+'MSP P&amp;L Detail'!M10</f>
        <v>2691625.0000000005</v>
      </c>
      <c r="O63" s="139">
        <f>SUM(I63:L63)</f>
        <v>5603875.0000000019</v>
      </c>
      <c r="T63" s="142"/>
      <c r="U63" s="142"/>
    </row>
    <row r="64" spans="2:21" x14ac:dyDescent="0.2">
      <c r="G64" s="142" t="s">
        <v>530</v>
      </c>
      <c r="H64" s="142"/>
      <c r="I64" s="139">
        <f>'MSP P&amp;L Detail'!G9+'MSP P&amp;L Detail'!G11+'MSP P&amp;L Detail'!G20</f>
        <v>2210468.75</v>
      </c>
      <c r="J64" s="139">
        <f>'MSP P&amp;L Detail'!I9+'MSP P&amp;L Detail'!I11+'MSP P&amp;L Detail'!I20</f>
        <v>2980885.4166666665</v>
      </c>
      <c r="K64" s="139">
        <f>'MSP P&amp;L Detail'!K9+'MSP P&amp;L Detail'!K11+'MSP P&amp;L Detail'!K20</f>
        <v>3766406.25</v>
      </c>
      <c r="L64" s="142">
        <f>'MSP P&amp;L Detail'!M9+'MSP P&amp;L Detail'!M11+'MSP P&amp;L Detail'!M20</f>
        <v>4564427.083333333</v>
      </c>
      <c r="O64" s="139">
        <f>SUM(I64:L64)</f>
        <v>13522187.5</v>
      </c>
      <c r="T64" s="142"/>
      <c r="U64" s="142"/>
    </row>
    <row r="65" spans="7:21" x14ac:dyDescent="0.2">
      <c r="G65" s="142"/>
      <c r="H65" s="142"/>
      <c r="I65" s="139">
        <f>SUM(I63:I64)</f>
        <v>2497281.25</v>
      </c>
      <c r="J65" s="139">
        <f>SUM(J63:J64)</f>
        <v>3892802.0833333335</v>
      </c>
      <c r="K65" s="139">
        <f>SUM(K63:K64)</f>
        <v>5479927.083333334</v>
      </c>
      <c r="L65" s="142">
        <f>SUM(L62:L64)</f>
        <v>7256056.083333334</v>
      </c>
      <c r="O65" s="139">
        <f>SUM(I65:L65)</f>
        <v>19126066.5</v>
      </c>
      <c r="T65" s="142"/>
      <c r="U65" s="142"/>
    </row>
    <row r="66" spans="7:21" x14ac:dyDescent="0.2">
      <c r="G66" s="142"/>
      <c r="H66" s="142"/>
      <c r="I66" s="142"/>
      <c r="J66" s="142"/>
      <c r="K66" s="142"/>
      <c r="L66" s="142"/>
      <c r="O66" s="142"/>
      <c r="T66" s="142"/>
      <c r="U66" s="142"/>
    </row>
    <row r="67" spans="7:21" x14ac:dyDescent="0.2">
      <c r="J67" s="72" t="s">
        <v>531</v>
      </c>
      <c r="O67" s="142"/>
      <c r="T67" s="142"/>
      <c r="U67" s="142"/>
    </row>
    <row r="68" spans="7:21" x14ac:dyDescent="0.2">
      <c r="I68" s="72">
        <v>1</v>
      </c>
      <c r="J68" s="72">
        <v>2</v>
      </c>
      <c r="K68" s="72">
        <v>3</v>
      </c>
      <c r="L68" s="72">
        <v>4</v>
      </c>
      <c r="O68" s="142"/>
      <c r="T68" s="142"/>
      <c r="U68" s="142"/>
    </row>
    <row r="69" spans="7:21" x14ac:dyDescent="0.2">
      <c r="G69" s="138" t="s">
        <v>529</v>
      </c>
      <c r="H69" s="138"/>
      <c r="I69" s="139">
        <f>I63-'MSP P&amp;L Detail'!G27-'MSP P&amp;L Detail'!G30</f>
        <v>98617.1875</v>
      </c>
      <c r="J69" s="139">
        <f>J63-'MSP P&amp;L Detail'!I27-'MSP P&amp;L Detail'!I30</f>
        <v>313552.08333333349</v>
      </c>
      <c r="K69" s="139">
        <f>K63-'MSP P&amp;L Detail'!K27-'MSP P&amp;L Detail'!K30</f>
        <v>589174.47916666663</v>
      </c>
      <c r="L69" s="139">
        <f>L63-'MSP P&amp;L Detail'!M27-'MSP P&amp;L Detail'!M30</f>
        <v>925484.37500000035</v>
      </c>
      <c r="O69" s="139">
        <f>SUM(I69:L69)</f>
        <v>1926828.1250000005</v>
      </c>
      <c r="P69" s="143">
        <f>O69/O63</f>
        <v>0.34383852691218125</v>
      </c>
      <c r="T69" s="142"/>
      <c r="U69" s="142"/>
    </row>
    <row r="70" spans="7:21" x14ac:dyDescent="0.2">
      <c r="G70" s="142" t="s">
        <v>530</v>
      </c>
      <c r="H70" s="142"/>
      <c r="I70" s="142">
        <f>I64-'MSP P&amp;L Detail'!G29-'MSP P&amp;L Detail'!G31-'MSP P&amp;L Detail'!G40</f>
        <v>309414.0625</v>
      </c>
      <c r="J70" s="142">
        <f>J64-'MSP P&amp;L Detail'!I29-'MSP P&amp;L Detail'!I31-'MSP P&amp;L Detail'!I40</f>
        <v>424309.89583333302</v>
      </c>
      <c r="K70" s="142">
        <f>K64-'MSP P&amp;L Detail'!K29-'MSP P&amp;L Detail'!K31-'MSP P&amp;L Detail'!K40</f>
        <v>544492.1875</v>
      </c>
      <c r="L70" s="142">
        <f>L64-'MSP P&amp;L Detail'!M29-'MSP P&amp;L Detail'!M31-'MSP P&amp;L Detail'!M40</f>
        <v>669049.47916666605</v>
      </c>
      <c r="O70" s="139">
        <f>SUM(I70:L70)</f>
        <v>1947265.6249999991</v>
      </c>
      <c r="P70" s="143">
        <f>O70/O64</f>
        <v>0.14400522289755258</v>
      </c>
      <c r="T70" s="142"/>
      <c r="U70" s="142"/>
    </row>
    <row r="71" spans="7:21" x14ac:dyDescent="0.2">
      <c r="G71" s="142"/>
      <c r="H71" s="142"/>
      <c r="I71" s="142">
        <f>SUM(I69:I70)</f>
        <v>408031.25</v>
      </c>
      <c r="J71" s="142">
        <f>SUM(J69:J70)</f>
        <v>737861.97916666651</v>
      </c>
      <c r="K71" s="142">
        <f>SUM(K69:K70)</f>
        <v>1133666.6666666665</v>
      </c>
      <c r="L71" s="142">
        <f>SUM(L68:L70)</f>
        <v>1594537.8541666665</v>
      </c>
      <c r="O71" s="139">
        <f>SUM(I71:L71)</f>
        <v>3874097.7499999995</v>
      </c>
      <c r="P71" s="143">
        <f>O71/O65</f>
        <v>0.20255590714379246</v>
      </c>
      <c r="T71" s="142"/>
      <c r="U71" s="142"/>
    </row>
    <row r="72" spans="7:21" x14ac:dyDescent="0.2">
      <c r="G72" s="142"/>
      <c r="H72" s="142"/>
      <c r="I72" s="142"/>
      <c r="J72" s="142"/>
      <c r="K72" s="142"/>
      <c r="L72" s="142"/>
      <c r="N72" s="142"/>
      <c r="O72" s="142"/>
      <c r="T72" s="142"/>
      <c r="U72" s="142"/>
    </row>
    <row r="73" spans="7:21" x14ac:dyDescent="0.2">
      <c r="O73" s="142"/>
      <c r="T73" s="142"/>
      <c r="U73" s="142"/>
    </row>
    <row r="74" spans="7:21" x14ac:dyDescent="0.2">
      <c r="J74" s="72" t="s">
        <v>532</v>
      </c>
      <c r="O74" s="142"/>
      <c r="T74" s="142"/>
      <c r="U74" s="142"/>
    </row>
    <row r="75" spans="7:21" x14ac:dyDescent="0.2">
      <c r="I75" s="72">
        <v>1</v>
      </c>
      <c r="J75" s="72">
        <v>2</v>
      </c>
      <c r="K75" s="72">
        <v>3</v>
      </c>
      <c r="L75" s="72">
        <v>4</v>
      </c>
      <c r="O75" s="142"/>
      <c r="T75" s="142"/>
      <c r="U75" s="142"/>
    </row>
    <row r="76" spans="7:21" x14ac:dyDescent="0.2">
      <c r="G76" s="138" t="s">
        <v>529</v>
      </c>
      <c r="H76" s="138"/>
      <c r="I76" s="139">
        <f>I69*$K$8</f>
        <v>493085.9375</v>
      </c>
      <c r="J76" s="139">
        <f>J69*$K$8</f>
        <v>1567760.4166666674</v>
      </c>
      <c r="K76" s="139">
        <f>K69*$K$8</f>
        <v>2945872.395833333</v>
      </c>
      <c r="L76" s="139">
        <f>L69*$K$8</f>
        <v>4627421.8750000019</v>
      </c>
      <c r="T76" s="142"/>
      <c r="U76" s="142"/>
    </row>
    <row r="77" spans="7:21" x14ac:dyDescent="0.2">
      <c r="G77" s="142" t="s">
        <v>530</v>
      </c>
      <c r="H77" s="142"/>
      <c r="I77" s="142">
        <f>I70*$K$9</f>
        <v>464121.09375</v>
      </c>
      <c r="J77" s="142">
        <f>J70*$K$9</f>
        <v>636464.84374999953</v>
      </c>
      <c r="K77" s="142">
        <f>K70*$K$9</f>
        <v>816738.28125</v>
      </c>
      <c r="L77" s="142">
        <f>L70*$K$9</f>
        <v>1003574.2187499991</v>
      </c>
      <c r="T77" s="142"/>
      <c r="U77" s="142"/>
    </row>
    <row r="78" spans="7:21" x14ac:dyDescent="0.2">
      <c r="G78" s="142"/>
      <c r="H78" s="142"/>
      <c r="I78" s="142">
        <f>SUM(I76:I77)</f>
        <v>957207.03125</v>
      </c>
      <c r="J78" s="142">
        <f>SUM(J76:J77)</f>
        <v>2204225.260416667</v>
      </c>
      <c r="K78" s="142">
        <f>SUM(K76:K77)</f>
        <v>3762610.677083333</v>
      </c>
      <c r="L78" s="142">
        <f>SUM(L76:L77)</f>
        <v>5630996.0937500009</v>
      </c>
      <c r="T78" s="142"/>
      <c r="U78" s="142"/>
    </row>
    <row r="79" spans="7:21" x14ac:dyDescent="0.2">
      <c r="G79" s="142"/>
      <c r="H79" s="142"/>
      <c r="I79" s="142"/>
      <c r="K79" s="142"/>
      <c r="L79" s="142"/>
      <c r="M79" s="142"/>
      <c r="T79" s="142"/>
      <c r="U79" s="142"/>
    </row>
    <row r="80" spans="7:21" x14ac:dyDescent="0.2">
      <c r="J80" s="72" t="s">
        <v>533</v>
      </c>
      <c r="T80" s="142"/>
      <c r="U80" s="142"/>
    </row>
    <row r="81" spans="6:21" x14ac:dyDescent="0.2">
      <c r="I81" s="72">
        <v>1</v>
      </c>
      <c r="J81" s="72">
        <v>2</v>
      </c>
      <c r="K81" s="72">
        <v>3</v>
      </c>
      <c r="N81" s="72">
        <v>4</v>
      </c>
      <c r="T81" s="142"/>
      <c r="U81" s="142"/>
    </row>
    <row r="82" spans="6:21" x14ac:dyDescent="0.2">
      <c r="G82" s="138" t="s">
        <v>534</v>
      </c>
      <c r="H82" s="138"/>
      <c r="I82" s="144">
        <f>G13*$C$57/100</f>
        <v>7.5</v>
      </c>
      <c r="J82" s="144">
        <f>(H13*$C$57/100)+I82-(I82*'[1]"Fine Tune" Variables'!$G$9)</f>
        <v>17.5</v>
      </c>
      <c r="K82" s="144">
        <f>(J13*$C$57/100)+J82-((J82-I82)*'[1]"Fine Tune" Variables'!$G$9)</f>
        <v>30</v>
      </c>
      <c r="L82" s="144"/>
      <c r="M82" s="144"/>
      <c r="N82" s="144">
        <f>(K13*$C$57/100)+K82-((K82-J82)*'[1]"Fine Tune" Variables'!$G$9)</f>
        <v>45</v>
      </c>
    </row>
    <row r="87" spans="6:21" hidden="1" x14ac:dyDescent="0.2"/>
    <row r="88" spans="6:21" hidden="1" x14ac:dyDescent="0.2"/>
    <row r="89" spans="6:21" hidden="1" x14ac:dyDescent="0.2">
      <c r="F89" s="145" t="s">
        <v>535</v>
      </c>
      <c r="G89" s="146" t="s">
        <v>502</v>
      </c>
      <c r="H89" s="147"/>
      <c r="I89" s="147" t="s">
        <v>503</v>
      </c>
      <c r="J89" s="147" t="s">
        <v>504</v>
      </c>
      <c r="K89" s="148" t="s">
        <v>505</v>
      </c>
      <c r="L89" s="129"/>
      <c r="M89" s="129"/>
    </row>
    <row r="90" spans="6:21" hidden="1" x14ac:dyDescent="0.2">
      <c r="F90" s="149"/>
      <c r="G90" s="150">
        <v>0</v>
      </c>
      <c r="H90" s="151"/>
      <c r="I90" s="151">
        <v>0</v>
      </c>
      <c r="J90" s="151">
        <v>0</v>
      </c>
      <c r="K90" s="152">
        <v>0</v>
      </c>
      <c r="L90" s="153"/>
      <c r="M90" s="131"/>
    </row>
    <row r="91" spans="6:21" hidden="1" x14ac:dyDescent="0.2"/>
    <row r="92" spans="6:21" hidden="1" x14ac:dyDescent="0.2"/>
    <row r="96" spans="6:21" x14ac:dyDescent="0.2">
      <c r="I96" s="154"/>
    </row>
    <row r="97" spans="9:9" x14ac:dyDescent="0.2">
      <c r="I97" s="83"/>
    </row>
    <row r="98" spans="9:9" x14ac:dyDescent="0.2">
      <c r="I98" s="83"/>
    </row>
    <row r="99" spans="9:9" x14ac:dyDescent="0.2">
      <c r="I99" s="155"/>
    </row>
    <row r="100" spans="9:9" x14ac:dyDescent="0.2">
      <c r="I100" s="83"/>
    </row>
    <row r="101" spans="9:9" x14ac:dyDescent="0.2">
      <c r="I101" s="156"/>
    </row>
  </sheetData>
  <sheetProtection algorithmName="SHA-512" hashValue="p5l0nQn4OgaI217eeo0+RRbJhYW4DaF8dKLOwkdXJe1se82UP8tYUJmBvjm2paEQraizvS9KF3NVSnGbz0V9Og==" saltValue="/l8vUUda0pCpgGJZmf6u7Q==" spinCount="100000" sheet="1" objects="1" scenarios="1"/>
  <mergeCells count="42">
    <mergeCell ref="B2:C4"/>
    <mergeCell ref="F2:F3"/>
    <mergeCell ref="G2:G3"/>
    <mergeCell ref="I2:J4"/>
    <mergeCell ref="K2:K4"/>
    <mergeCell ref="F4:F6"/>
    <mergeCell ref="G4:G6"/>
    <mergeCell ref="I6:K7"/>
    <mergeCell ref="B7:B9"/>
    <mergeCell ref="C7:C9"/>
    <mergeCell ref="B15:C16"/>
    <mergeCell ref="G15:G16"/>
    <mergeCell ref="H15:I16"/>
    <mergeCell ref="J15:J16"/>
    <mergeCell ref="F8:F10"/>
    <mergeCell ref="G8:G10"/>
    <mergeCell ref="B11:B13"/>
    <mergeCell ref="C11:C13"/>
    <mergeCell ref="F12:F13"/>
    <mergeCell ref="H12:I12"/>
    <mergeCell ref="H13:I13"/>
    <mergeCell ref="K15:K16"/>
    <mergeCell ref="F17:F19"/>
    <mergeCell ref="G18:G19"/>
    <mergeCell ref="H18:I19"/>
    <mergeCell ref="J18:J19"/>
    <mergeCell ref="K18:K19"/>
    <mergeCell ref="F14:F16"/>
    <mergeCell ref="H14:I14"/>
    <mergeCell ref="B54:E54"/>
    <mergeCell ref="F21:G21"/>
    <mergeCell ref="I21:K21"/>
    <mergeCell ref="B24:C25"/>
    <mergeCell ref="F24:G25"/>
    <mergeCell ref="I24:K24"/>
    <mergeCell ref="I27:J28"/>
    <mergeCell ref="K27:K28"/>
    <mergeCell ref="M27:S27"/>
    <mergeCell ref="F28:G28"/>
    <mergeCell ref="F31:G32"/>
    <mergeCell ref="B34:C35"/>
    <mergeCell ref="O44:O4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89" r:id="rId4" name="Scroll Bar 1">
              <controlPr locked="0" defaultSize="0" autoPict="0">
                <anchor moveWithCells="1">
                  <from>
                    <xdr:col>7</xdr:col>
                    <xdr:colOff>390525</xdr:colOff>
                    <xdr:row>24</xdr:row>
                    <xdr:rowOff>9525</xdr:rowOff>
                  </from>
                  <to>
                    <xdr:col>11</xdr:col>
                    <xdr:colOff>9525</xdr:colOff>
                    <xdr:row>25</xdr:row>
                    <xdr:rowOff>38100</xdr:rowOff>
                  </to>
                </anchor>
              </controlPr>
            </control>
          </mc:Choice>
        </mc:AlternateContent>
        <mc:AlternateContent xmlns:mc="http://schemas.openxmlformats.org/markup-compatibility/2006">
          <mc:Choice Requires="x14">
            <control shapeId="12290" r:id="rId5" name="Scroll Bar 2">
              <controlPr locked="0" defaultSize="0" autoPict="0">
                <anchor moveWithCells="1">
                  <from>
                    <xdr:col>4</xdr:col>
                    <xdr:colOff>47625</xdr:colOff>
                    <xdr:row>25</xdr:row>
                    <xdr:rowOff>28575</xdr:rowOff>
                  </from>
                  <to>
                    <xdr:col>7</xdr:col>
                    <xdr:colOff>9525</xdr:colOff>
                    <xdr:row>26</xdr:row>
                    <xdr:rowOff>76200</xdr:rowOff>
                  </to>
                </anchor>
              </controlPr>
            </control>
          </mc:Choice>
        </mc:AlternateContent>
        <mc:AlternateContent xmlns:mc="http://schemas.openxmlformats.org/markup-compatibility/2006">
          <mc:Choice Requires="x14">
            <control shapeId="12291" r:id="rId6" name="Scroll Bar 3">
              <controlPr locked="0" defaultSize="0" autoPict="0">
                <anchor moveWithCells="1">
                  <from>
                    <xdr:col>5</xdr:col>
                    <xdr:colOff>0</xdr:colOff>
                    <xdr:row>28</xdr:row>
                    <xdr:rowOff>9525</xdr:rowOff>
                  </from>
                  <to>
                    <xdr:col>7</xdr:col>
                    <xdr:colOff>9525</xdr:colOff>
                    <xdr:row>29</xdr:row>
                    <xdr:rowOff>38100</xdr:rowOff>
                  </to>
                </anchor>
              </controlPr>
            </control>
          </mc:Choice>
        </mc:AlternateContent>
        <mc:AlternateContent xmlns:mc="http://schemas.openxmlformats.org/markup-compatibility/2006">
          <mc:Choice Requires="x14">
            <control shapeId="12292" r:id="rId7" name="Scroll Bar 4">
              <controlPr locked="0" defaultSize="0" autoPict="0">
                <anchor moveWithCells="1">
                  <from>
                    <xdr:col>5</xdr:col>
                    <xdr:colOff>28575</xdr:colOff>
                    <xdr:row>21</xdr:row>
                    <xdr:rowOff>0</xdr:rowOff>
                  </from>
                  <to>
                    <xdr:col>7</xdr:col>
                    <xdr:colOff>0</xdr:colOff>
                    <xdr:row>22</xdr:row>
                    <xdr:rowOff>9525</xdr:rowOff>
                  </to>
                </anchor>
              </controlPr>
            </control>
          </mc:Choice>
        </mc:AlternateContent>
        <mc:AlternateContent xmlns:mc="http://schemas.openxmlformats.org/markup-compatibility/2006">
          <mc:Choice Requires="x14">
            <control shapeId="12293" r:id="rId8" name="Scroll Bar 5">
              <controlPr locked="0" defaultSize="0" autoPict="0">
                <anchor moveWithCells="1">
                  <from>
                    <xdr:col>8</xdr:col>
                    <xdr:colOff>28575</xdr:colOff>
                    <xdr:row>20</xdr:row>
                    <xdr:rowOff>209550</xdr:rowOff>
                  </from>
                  <to>
                    <xdr:col>11</xdr:col>
                    <xdr:colOff>0</xdr:colOff>
                    <xdr:row>22</xdr:row>
                    <xdr:rowOff>38100</xdr:rowOff>
                  </to>
                </anchor>
              </controlPr>
            </control>
          </mc:Choice>
        </mc:AlternateContent>
      </controls>
    </mc:Choice>
  </mc:AlternateConten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B9B9F-DACD-4ECE-B64C-CBB0D76C3586}">
  <sheetPr>
    <pageSetUpPr fitToPage="1"/>
  </sheetPr>
  <dimension ref="A1:Q129"/>
  <sheetViews>
    <sheetView showGridLines="0" zoomScale="80" zoomScaleNormal="80" workbookViewId="0">
      <pane xSplit="4" ySplit="2" topLeftCell="G3" activePane="bottomRight" state="frozen"/>
      <selection activeCell="K49" sqref="K49:K50"/>
      <selection pane="bottomLeft" activeCell="K49" sqref="K49:K50"/>
      <selection pane="topRight" activeCell="K49" sqref="K49:K50"/>
      <selection pane="bottomRight" activeCell="R130" sqref="R130"/>
    </sheetView>
  </sheetViews>
  <sheetFormatPr defaultColWidth="9.14453125" defaultRowHeight="14.25" x14ac:dyDescent="0.2"/>
  <cols>
    <col min="1" max="1" width="9.14453125" style="72"/>
    <col min="2" max="3" width="4.9765625" style="72" customWidth="1"/>
    <col min="4" max="4" width="55.82421875" style="72" customWidth="1"/>
    <col min="5" max="5" width="16.6796875" style="72" hidden="1" customWidth="1"/>
    <col min="6" max="6" width="9.14453125" style="72" hidden="1" customWidth="1"/>
    <col min="7" max="7" width="16.6796875" style="72" customWidth="1"/>
    <col min="8" max="8" width="9.14453125" style="72"/>
    <col min="9" max="9" width="16.6796875" style="72" customWidth="1"/>
    <col min="10" max="10" width="9.14453125" style="72"/>
    <col min="11" max="11" width="16.6796875" style="72" customWidth="1"/>
    <col min="12" max="12" width="11.296875" style="72" bestFit="1" customWidth="1"/>
    <col min="13" max="13" width="16.6796875" style="72" customWidth="1"/>
    <col min="14" max="14" width="11.02734375" style="72" customWidth="1"/>
    <col min="15" max="15" width="5.24609375" style="72" customWidth="1"/>
    <col min="16" max="16" width="11.97265625" style="72" bestFit="1" customWidth="1"/>
    <col min="17" max="17" width="11.02734375" style="135" bestFit="1" customWidth="1"/>
    <col min="18" max="18" width="35.2421875" style="72" customWidth="1"/>
    <col min="19" max="16384" width="9.14453125" style="72"/>
  </cols>
  <sheetData>
    <row r="1" spans="1:17" ht="25.5" customHeight="1" x14ac:dyDescent="0.2">
      <c r="E1" s="341" t="s">
        <v>536</v>
      </c>
      <c r="F1" s="341"/>
      <c r="G1" s="341" t="s">
        <v>537</v>
      </c>
      <c r="H1" s="341"/>
      <c r="I1" s="341" t="s">
        <v>538</v>
      </c>
      <c r="J1" s="341"/>
      <c r="K1" s="341" t="s">
        <v>539</v>
      </c>
      <c r="L1" s="341"/>
      <c r="M1" s="341" t="s">
        <v>540</v>
      </c>
      <c r="N1" s="341"/>
      <c r="Q1" s="72"/>
    </row>
    <row r="2" spans="1:17" ht="25.5" x14ac:dyDescent="0.2">
      <c r="E2" s="157"/>
      <c r="F2" s="158" t="s">
        <v>541</v>
      </c>
      <c r="G2" s="138"/>
      <c r="H2" s="158" t="s">
        <v>541</v>
      </c>
      <c r="I2" s="138"/>
      <c r="J2" s="158" t="s">
        <v>541</v>
      </c>
      <c r="K2" s="138"/>
      <c r="L2" s="158" t="s">
        <v>541</v>
      </c>
      <c r="M2" s="138"/>
      <c r="N2" s="158" t="s">
        <v>541</v>
      </c>
      <c r="Q2" s="72"/>
    </row>
    <row r="3" spans="1:17" x14ac:dyDescent="0.2">
      <c r="A3" s="340" t="s">
        <v>517</v>
      </c>
      <c r="B3" s="72" t="s">
        <v>542</v>
      </c>
      <c r="Q3" s="72"/>
    </row>
    <row r="4" spans="1:17" x14ac:dyDescent="0.2">
      <c r="A4" s="340"/>
      <c r="C4" s="72" t="s">
        <v>543</v>
      </c>
      <c r="E4" s="159">
        <v>0</v>
      </c>
      <c r="F4" s="143">
        <f>IFERROR(E4/$E$48,0)</f>
        <v>0</v>
      </c>
      <c r="G4" s="139">
        <f>FV('[1]"Fine Tune" Variables'!$C$38,1,,-$E4)+'[1]Core Calculations'!B67</f>
        <v>124718.75</v>
      </c>
      <c r="H4" s="143">
        <f>IFERROR(G4/$G$48,0)</f>
        <v>4.9941811720245768E-2</v>
      </c>
      <c r="I4" s="139">
        <f>FV('[1]"Fine Tune" Variables'!$C$38,2,,-$E4)+'[1]Core Calculations'!C67</f>
        <v>396541.66666666674</v>
      </c>
      <c r="J4" s="143">
        <f>IFERROR(I4/$I$48,0)</f>
        <v>0.10186535512925834</v>
      </c>
      <c r="K4" s="139">
        <f>FV('[1]"Fine Tune" Variables'!$C$38,3,,-$E4)+'[1]Core Calculations'!D67</f>
        <v>745114.5833333336</v>
      </c>
      <c r="L4" s="143">
        <f>IFERROR(K4/$K$48,0)</f>
        <v>0.13597162371001748</v>
      </c>
      <c r="M4" s="139">
        <f>FV('[1]"Fine Tune" Variables'!$C$38,4,,-$E4)+'[1]Core Calculations'!E67</f>
        <v>1170437.5000000002</v>
      </c>
      <c r="N4" s="143">
        <f>IFERROR(M4/$M$48,0)</f>
        <v>0.16130500257687191</v>
      </c>
      <c r="Q4" s="72"/>
    </row>
    <row r="5" spans="1:17" x14ac:dyDescent="0.2">
      <c r="A5" s="340"/>
      <c r="C5" s="160" t="s">
        <v>544</v>
      </c>
      <c r="E5" s="159">
        <v>0</v>
      </c>
      <c r="F5" s="143">
        <f>IFERROR(E5/$E$48,0)</f>
        <v>0</v>
      </c>
      <c r="G5" s="161">
        <f>FV('[1]"Fine Tune" Variables'!$C$38,1,,-$E5)+'[1]Core Calculations'!B63</f>
        <v>3656.25</v>
      </c>
      <c r="H5" s="143">
        <f>IFERROR(G5/$G$48,0)</f>
        <v>1.4640922002677912E-3</v>
      </c>
      <c r="I5" s="161">
        <f>FV('[1]"Fine Tune" Variables'!$C$38,2,,-$E5)+'[1]Core Calculations'!C63</f>
        <v>11625.000000000002</v>
      </c>
      <c r="J5" s="143">
        <f>IFERROR(I5/$I$48,0)</f>
        <v>2.9862807692616453E-3</v>
      </c>
      <c r="K5" s="161">
        <f>FV('[1]"Fine Tune" Variables'!$C$38,3,,-$E5)+'[1]Core Calculations'!D63</f>
        <v>21843.750000000007</v>
      </c>
      <c r="L5" s="143">
        <f>IFERROR(K5/$K$48,0)</f>
        <v>3.9861388058311312E-3</v>
      </c>
      <c r="M5" s="161">
        <f>FV('[1]"Fine Tune" Variables'!$C$38,4,,-$E5)+'[1]Core Calculations'!E63</f>
        <v>34312.500000000015</v>
      </c>
      <c r="N5" s="143">
        <f>IFERROR(M5/$M$48,0)</f>
        <v>4.7288111504620442E-3</v>
      </c>
      <c r="Q5" s="72"/>
    </row>
    <row r="6" spans="1:17" hidden="1" x14ac:dyDescent="0.2">
      <c r="A6" s="340"/>
      <c r="C6" s="72" t="s">
        <v>545</v>
      </c>
      <c r="E6" s="159">
        <v>0</v>
      </c>
      <c r="F6" s="143">
        <f>IFERROR(E6/$E$48,0)</f>
        <v>0</v>
      </c>
      <c r="G6" s="139">
        <f>FV('[1]"Fine Tune" Variables'!$C$38,1,,-$E6)</f>
        <v>0</v>
      </c>
      <c r="H6" s="143">
        <f>IFERROR(G6/$G$48,0)</f>
        <v>0</v>
      </c>
      <c r="I6" s="139">
        <f>FV('[1]"Fine Tune" Variables'!$C$38,2,,-$E6)</f>
        <v>0</v>
      </c>
      <c r="J6" s="143">
        <f>IFERROR(I6/$I$48,0)</f>
        <v>0</v>
      </c>
      <c r="K6" s="139">
        <f>FV('[1]"Fine Tune" Variables'!$C$38,3,,-$E6)</f>
        <v>0</v>
      </c>
      <c r="L6" s="143">
        <f>IFERROR(K6/$K$48,0)</f>
        <v>0</v>
      </c>
      <c r="M6" s="139">
        <f>FV('[1]"Fine Tune" Variables'!$C$38,4,,-$E6)</f>
        <v>0</v>
      </c>
      <c r="N6" s="143">
        <f>IFERROR(M6/$M$48,0)</f>
        <v>0</v>
      </c>
      <c r="Q6" s="72"/>
    </row>
    <row r="7" spans="1:17" x14ac:dyDescent="0.2">
      <c r="A7" s="340"/>
      <c r="D7" s="138" t="s">
        <v>546</v>
      </c>
      <c r="E7" s="162">
        <f>SUM(E4:E6)</f>
        <v>0</v>
      </c>
      <c r="F7" s="143">
        <f>IFERROR(E7/$E$48,0)</f>
        <v>0</v>
      </c>
      <c r="G7" s="163">
        <f>SUM(G4:G6)</f>
        <v>128375</v>
      </c>
      <c r="H7" s="143">
        <f>IFERROR(G7/$G$48,0)</f>
        <v>5.1405903920513557E-2</v>
      </c>
      <c r="I7" s="163">
        <f>SUM(I4:I6)</f>
        <v>408166.66666666674</v>
      </c>
      <c r="J7" s="143">
        <f>IFERROR(I7/$I$48,0)</f>
        <v>0.10485163589851999</v>
      </c>
      <c r="K7" s="163">
        <f>SUM(K4:K6)</f>
        <v>766958.3333333336</v>
      </c>
      <c r="L7" s="143">
        <f>IFERROR(K7/$K$48,0)</f>
        <v>0.1399577625158486</v>
      </c>
      <c r="M7" s="163">
        <f>SUM(M4:M6)</f>
        <v>1204750.0000000002</v>
      </c>
      <c r="N7" s="143">
        <f>IFERROR(M7/$M$48,0)</f>
        <v>0.16603381372733395</v>
      </c>
      <c r="Q7" s="72"/>
    </row>
    <row r="8" spans="1:17" x14ac:dyDescent="0.2">
      <c r="A8" s="340"/>
      <c r="B8" s="72" t="s">
        <v>547</v>
      </c>
      <c r="C8" s="160"/>
      <c r="E8" s="164"/>
      <c r="F8" s="143"/>
      <c r="G8" s="139"/>
      <c r="H8" s="143"/>
      <c r="I8" s="142"/>
      <c r="J8" s="143"/>
      <c r="K8" s="142"/>
      <c r="L8" s="143"/>
      <c r="M8" s="142"/>
      <c r="N8" s="143"/>
      <c r="Q8" s="72"/>
    </row>
    <row r="9" spans="1:17" x14ac:dyDescent="0.2">
      <c r="A9" s="340"/>
      <c r="C9" s="72" t="s">
        <v>548</v>
      </c>
      <c r="E9" s="165">
        <v>0</v>
      </c>
      <c r="F9" s="143">
        <f>IFERROR(E9/$E$48,0)</f>
        <v>0</v>
      </c>
      <c r="G9" s="139">
        <f>FV('[1]"Fine Tune" Variables'!$C$38,1,,-$E9)+'[1]Core Calculations'!B62+'[1]Core Calculations'!B66</f>
        <v>305468.75</v>
      </c>
      <c r="H9" s="143">
        <f>IFERROR(G9/$G$48,0)</f>
        <v>0.12232052356938171</v>
      </c>
      <c r="I9" s="139">
        <f>FV('[1]"Fine Tune" Variables'!$C$38,2,,-$E9)+'[1]Core Calculations'!C62+'[1]Core Calculations'!C66</f>
        <v>440885.41666666663</v>
      </c>
      <c r="J9" s="143">
        <f>IFERROR(I9/$I$48,0)</f>
        <v>0.11325657128942572</v>
      </c>
      <c r="K9" s="139">
        <f>FV('[1]"Fine Tune" Variables'!$C$38,3,,-$E9)+'[1]Core Calculations'!D62+'[1]Core Calculations'!D66</f>
        <v>591406.25000000023</v>
      </c>
      <c r="L9" s="143">
        <f>IFERROR(K9/$K$48,0)</f>
        <v>0.10792228454986288</v>
      </c>
      <c r="M9" s="139">
        <f>FV('[1]"Fine Tune" Variables'!$C$38,4,,-$E9)+'[1]Core Calculations'!E62+'[1]Core Calculations'!E66</f>
        <v>754427.08333333337</v>
      </c>
      <c r="N9" s="143">
        <f>IFERROR(M9/$M$48,0)</f>
        <v>0.10397211523139448</v>
      </c>
      <c r="Q9" s="72"/>
    </row>
    <row r="10" spans="1:17" x14ac:dyDescent="0.2">
      <c r="A10" s="340"/>
      <c r="C10" s="72" t="s">
        <v>549</v>
      </c>
      <c r="E10" s="165">
        <v>0</v>
      </c>
      <c r="F10" s="143">
        <f>IFERROR(E10/$E$48,0)</f>
        <v>0</v>
      </c>
      <c r="G10" s="139">
        <f>FV('[1]"Fine Tune" Variables'!$C$38,1,,-$E10)+'[1]Core Calculations'!B64</f>
        <v>158437.5</v>
      </c>
      <c r="H10" s="143">
        <f>IFERROR(G10/$G$48,0)</f>
        <v>6.3443995344937623E-2</v>
      </c>
      <c r="I10" s="139">
        <f>FV('[1]"Fine Tune" Variables'!$C$38,2,,-$E10)+'[1]Core Calculations'!C64</f>
        <v>503750.00000000017</v>
      </c>
      <c r="J10" s="143">
        <f>IFERROR(I10/$I$48,0)</f>
        <v>0.12940550000133799</v>
      </c>
      <c r="K10" s="139">
        <f>FV('[1]"Fine Tune" Variables'!$C$38,3,,-$E10)+'[1]Core Calculations'!D64</f>
        <v>946562.50000000047</v>
      </c>
      <c r="L10" s="143">
        <f>IFERROR(K10/$K$48,0)</f>
        <v>0.17273268158601571</v>
      </c>
      <c r="M10" s="139">
        <f>FV('[1]"Fine Tune" Variables'!$C$38,4,,-$E10)+'[1]Core Calculations'!E64</f>
        <v>1486875.0000000002</v>
      </c>
      <c r="N10" s="143">
        <f>IFERROR(M10/$M$48,0)</f>
        <v>0.20491514985335518</v>
      </c>
      <c r="Q10" s="72"/>
    </row>
    <row r="11" spans="1:17" x14ac:dyDescent="0.2">
      <c r="A11" s="340"/>
      <c r="C11" s="72" t="s">
        <v>550</v>
      </c>
      <c r="E11" s="166" t="s">
        <v>551</v>
      </c>
      <c r="F11" s="143"/>
      <c r="G11" s="161">
        <f>'[1]Core Calculations'!B60</f>
        <v>30000</v>
      </c>
      <c r="H11" s="143">
        <f>IFERROR(G11/$G$48,0)</f>
        <v>1.2013064207325466E-2</v>
      </c>
      <c r="I11" s="161">
        <f>'[1]Core Calculations'!C60</f>
        <v>40000.000000000022</v>
      </c>
      <c r="J11" s="143">
        <f>IFERROR(I11/$I$48,0)</f>
        <v>1.0275374689932545E-2</v>
      </c>
      <c r="K11" s="161">
        <f>'[1]Core Calculations'!D60</f>
        <v>49999.999999999993</v>
      </c>
      <c r="L11" s="143">
        <f>IFERROR(K11/$K$48,0)</f>
        <v>9.1242089976105948E-3</v>
      </c>
      <c r="M11" s="161">
        <f>'[1]Core Calculations'!E60</f>
        <v>60000</v>
      </c>
      <c r="N11" s="143">
        <f>IFERROR(M11/$M$48,0)</f>
        <v>8.2689593887860843E-3</v>
      </c>
      <c r="Q11" s="72"/>
    </row>
    <row r="12" spans="1:17" x14ac:dyDescent="0.2">
      <c r="A12" s="340"/>
      <c r="D12" s="138" t="s">
        <v>546</v>
      </c>
      <c r="E12" s="167">
        <f>SUM(E9:E11)</f>
        <v>0</v>
      </c>
      <c r="F12" s="143">
        <f>IFERROR(E12/$E$48,0)</f>
        <v>0</v>
      </c>
      <c r="G12" s="168">
        <f>SUM(G9:G11)</f>
        <v>493906.25</v>
      </c>
      <c r="H12" s="143">
        <f>IFERROR(G12/$G$48,0)</f>
        <v>0.19777758312164478</v>
      </c>
      <c r="I12" s="168">
        <f>SUM(I9:I11)</f>
        <v>984635.41666666674</v>
      </c>
      <c r="J12" s="143">
        <f>IFERROR(I12/$I$48,0)</f>
        <v>0.25293744598069623</v>
      </c>
      <c r="K12" s="168">
        <f>SUM(K9:K11)</f>
        <v>1587968.7500000007</v>
      </c>
      <c r="L12" s="143">
        <f>IFERROR(K12/$K$48,0)</f>
        <v>0.28977917513348916</v>
      </c>
      <c r="M12" s="168">
        <f>SUM(M9:M11)</f>
        <v>2301302.0833333335</v>
      </c>
      <c r="N12" s="143">
        <f>IFERROR(M12/$M$48,0)</f>
        <v>0.31715622447353575</v>
      </c>
      <c r="Q12" s="72"/>
    </row>
    <row r="13" spans="1:17" x14ac:dyDescent="0.2">
      <c r="A13" s="340"/>
      <c r="E13" s="169"/>
      <c r="F13" s="143"/>
      <c r="G13" s="142"/>
      <c r="H13" s="143"/>
      <c r="I13" s="142"/>
      <c r="J13" s="143"/>
      <c r="K13" s="142"/>
      <c r="L13" s="143"/>
      <c r="M13" s="142"/>
      <c r="N13" s="143"/>
      <c r="Q13" s="72"/>
    </row>
    <row r="14" spans="1:17" hidden="1" x14ac:dyDescent="0.2">
      <c r="A14" s="340"/>
      <c r="D14" s="138" t="s">
        <v>552</v>
      </c>
      <c r="E14" s="170">
        <v>0</v>
      </c>
      <c r="F14" s="143"/>
      <c r="H14" s="143"/>
      <c r="I14" s="142"/>
      <c r="J14" s="143"/>
      <c r="K14" s="142"/>
      <c r="L14" s="143"/>
      <c r="M14" s="142"/>
      <c r="N14" s="143"/>
      <c r="Q14" s="72"/>
    </row>
    <row r="15" spans="1:17" hidden="1" x14ac:dyDescent="0.2">
      <c r="A15" s="340"/>
      <c r="D15" s="138" t="s">
        <v>553</v>
      </c>
      <c r="E15" s="170">
        <v>0</v>
      </c>
      <c r="F15" s="143"/>
      <c r="G15" s="171"/>
      <c r="H15" s="143"/>
      <c r="I15" s="171"/>
      <c r="J15" s="143"/>
      <c r="K15" s="171"/>
      <c r="L15" s="143"/>
      <c r="M15" s="171"/>
      <c r="N15" s="143"/>
      <c r="Q15" s="72"/>
    </row>
    <row r="16" spans="1:17" hidden="1" x14ac:dyDescent="0.2">
      <c r="A16" s="340"/>
      <c r="D16" s="138" t="s">
        <v>554</v>
      </c>
      <c r="E16" s="172">
        <v>0</v>
      </c>
      <c r="F16" s="143"/>
      <c r="G16" s="171"/>
      <c r="H16" s="143"/>
      <c r="I16" s="171"/>
      <c r="J16" s="143"/>
      <c r="K16" s="171"/>
      <c r="L16" s="143"/>
      <c r="M16" s="171"/>
      <c r="N16" s="143"/>
      <c r="Q16" s="72"/>
    </row>
    <row r="17" spans="1:17" hidden="1" x14ac:dyDescent="0.2">
      <c r="A17" s="340"/>
      <c r="D17" s="138" t="s">
        <v>555</v>
      </c>
      <c r="E17" s="173">
        <f>IFERROR(E16/E15,0)</f>
        <v>0</v>
      </c>
      <c r="F17" s="174" t="s">
        <v>556</v>
      </c>
      <c r="G17" s="173"/>
      <c r="H17" s="143"/>
      <c r="I17" s="173"/>
      <c r="J17" s="143"/>
      <c r="K17" s="173"/>
      <c r="L17" s="143"/>
      <c r="M17" s="173"/>
      <c r="N17" s="143"/>
      <c r="Q17" s="72"/>
    </row>
    <row r="18" spans="1:17" hidden="1" x14ac:dyDescent="0.2">
      <c r="A18" s="340"/>
      <c r="D18" s="138"/>
      <c r="E18" s="173"/>
      <c r="F18" s="174"/>
      <c r="G18" s="173"/>
      <c r="H18" s="143"/>
      <c r="I18" s="173"/>
      <c r="J18" s="143"/>
      <c r="K18" s="173"/>
      <c r="L18" s="143"/>
      <c r="M18" s="173"/>
      <c r="N18" s="143"/>
      <c r="Q18" s="72"/>
    </row>
    <row r="19" spans="1:17" hidden="1" x14ac:dyDescent="0.2">
      <c r="A19" s="340"/>
      <c r="B19" s="72" t="s">
        <v>557</v>
      </c>
      <c r="E19" s="138"/>
      <c r="F19" s="158"/>
      <c r="G19" s="138"/>
      <c r="H19" s="158"/>
      <c r="I19" s="138"/>
      <c r="J19" s="158"/>
      <c r="K19" s="138"/>
      <c r="L19" s="158"/>
      <c r="M19" s="138"/>
      <c r="N19" s="158"/>
      <c r="Q19" s="72"/>
    </row>
    <row r="20" spans="1:17" x14ac:dyDescent="0.2">
      <c r="A20" s="340"/>
      <c r="B20" s="72" t="s">
        <v>558</v>
      </c>
      <c r="E20" s="159">
        <v>0</v>
      </c>
      <c r="F20" s="143">
        <f>IFERROR(E20/$E$48,0)</f>
        <v>0</v>
      </c>
      <c r="G20" s="139">
        <f>'[1]Core Calculations'!B65</f>
        <v>1875000</v>
      </c>
      <c r="H20" s="143">
        <f>IFERROR(G20/$G$48,0)</f>
        <v>0.75081651295784169</v>
      </c>
      <c r="I20" s="139">
        <f>'[1]Core Calculations'!C65</f>
        <v>2500000</v>
      </c>
      <c r="J20" s="143">
        <f>IFERROR(I20/$I$48,0)</f>
        <v>0.64221091812078379</v>
      </c>
      <c r="K20" s="139">
        <f>'[1]Core Calculations'!D65</f>
        <v>3125000</v>
      </c>
      <c r="L20" s="143">
        <f>IFERROR(K20/$K$48,0)</f>
        <v>0.57026306235066226</v>
      </c>
      <c r="M20" s="139">
        <f>'[1]Core Calculations'!E65</f>
        <v>3750000</v>
      </c>
      <c r="N20" s="143">
        <f>IFERROR(M20/$M$48,0)</f>
        <v>0.5168099617991303</v>
      </c>
      <c r="Q20" s="72"/>
    </row>
    <row r="21" spans="1:17" x14ac:dyDescent="0.2">
      <c r="E21" s="142"/>
      <c r="F21" s="175"/>
      <c r="G21" s="142"/>
      <c r="H21" s="175"/>
      <c r="I21" s="142"/>
      <c r="J21" s="175"/>
      <c r="K21" s="142"/>
      <c r="L21" s="175"/>
      <c r="M21" s="142"/>
      <c r="N21" s="175"/>
    </row>
    <row r="22" spans="1:17" x14ac:dyDescent="0.2">
      <c r="A22" s="340" t="s">
        <v>559</v>
      </c>
      <c r="D22" s="138"/>
      <c r="E22" s="176"/>
      <c r="F22" s="143"/>
      <c r="G22" s="177"/>
      <c r="H22" s="143"/>
      <c r="I22" s="178"/>
      <c r="J22" s="143"/>
      <c r="K22" s="178"/>
      <c r="L22" s="143"/>
      <c r="M22" s="178"/>
      <c r="N22" s="143"/>
      <c r="Q22" s="72"/>
    </row>
    <row r="23" spans="1:17" x14ac:dyDescent="0.2">
      <c r="A23" s="340"/>
      <c r="B23" s="72" t="s">
        <v>542</v>
      </c>
      <c r="E23" s="138"/>
      <c r="F23" s="158"/>
      <c r="G23" s="179"/>
      <c r="H23" s="158"/>
      <c r="I23" s="138"/>
      <c r="J23" s="158"/>
      <c r="K23" s="138"/>
      <c r="L23" s="158"/>
      <c r="M23" s="138"/>
      <c r="N23" s="158"/>
      <c r="Q23" s="72"/>
    </row>
    <row r="24" spans="1:17" x14ac:dyDescent="0.2">
      <c r="A24" s="340"/>
      <c r="C24" s="72" t="s">
        <v>543</v>
      </c>
      <c r="E24" s="159">
        <v>0</v>
      </c>
      <c r="G24" s="139">
        <f>'[1]Core Calculations'!B74</f>
        <v>99775</v>
      </c>
      <c r="H24" s="143">
        <f>IFERROR(G24/$G$48,0)</f>
        <v>3.9953449376196611E-2</v>
      </c>
      <c r="I24" s="139">
        <f>'[1]Core Calculations'!C74</f>
        <v>317233.33333333337</v>
      </c>
      <c r="J24" s="143">
        <f>IFERROR(I24/$I$48,0)</f>
        <v>8.149228410340667E-2</v>
      </c>
      <c r="K24" s="139">
        <f>'[1]Core Calculations'!D74</f>
        <v>596091.66666666686</v>
      </c>
      <c r="L24" s="143">
        <f>IFERROR(K24/$K$48,0)</f>
        <v>0.10877729896801397</v>
      </c>
      <c r="M24" s="139">
        <f>'[1]Core Calculations'!E74</f>
        <v>936350.00000000012</v>
      </c>
      <c r="N24" s="143">
        <f>IFERROR(M24/$M$48,0)</f>
        <v>0.12904400206149752</v>
      </c>
      <c r="Q24" s="72"/>
    </row>
    <row r="25" spans="1:17" x14ac:dyDescent="0.2">
      <c r="A25" s="340"/>
      <c r="C25" s="160" t="s">
        <v>544</v>
      </c>
      <c r="E25" s="159">
        <v>0</v>
      </c>
      <c r="F25" s="143"/>
      <c r="G25" s="180">
        <f>'[1]Core Calculations'!B70</f>
        <v>1279.6875</v>
      </c>
      <c r="H25" s="143">
        <f>IFERROR(G25/$G$48,0)</f>
        <v>5.1243227009372695E-4</v>
      </c>
      <c r="I25" s="180">
        <f>'[1]Core Calculations'!C70</f>
        <v>4068.75</v>
      </c>
      <c r="J25" s="143">
        <f>IFERROR(I25/$I$48,0)</f>
        <v>1.0451982692415757E-3</v>
      </c>
      <c r="K25" s="180">
        <f>'[1]Core Calculations'!D70</f>
        <v>7645.3125000000018</v>
      </c>
      <c r="L25" s="143">
        <f>IFERROR(K25/$K$48,0)</f>
        <v>1.3951485820408956E-3</v>
      </c>
      <c r="M25" s="180">
        <f>'[1]Core Calculations'!E70</f>
        <v>12009.375000000002</v>
      </c>
      <c r="N25" s="143">
        <f>IFERROR(M25/$M$48,0)</f>
        <v>1.655083902661715E-3</v>
      </c>
      <c r="Q25" s="72"/>
    </row>
    <row r="26" spans="1:17" hidden="1" x14ac:dyDescent="0.2">
      <c r="A26" s="340"/>
      <c r="C26" s="72" t="s">
        <v>545</v>
      </c>
      <c r="E26" s="181">
        <v>0</v>
      </c>
      <c r="F26" s="143"/>
      <c r="G26" s="180">
        <f>(1-IF($E$79&gt;0,$E$79,$E$68))*G6</f>
        <v>0</v>
      </c>
      <c r="H26" s="143">
        <f>IFERROR(G26/$G$48,0)</f>
        <v>0</v>
      </c>
      <c r="I26" s="180">
        <f>(1-IF($E$79&gt;0,$E$79,$E$68))*I6</f>
        <v>0</v>
      </c>
      <c r="J26" s="143">
        <f>IFERROR(I26/$I$48,0)</f>
        <v>0</v>
      </c>
      <c r="K26" s="180">
        <f>(1-IF($E$79&gt;0,$E$79,$E$68))*K6</f>
        <v>0</v>
      </c>
      <c r="L26" s="143">
        <f>IFERROR(K26/$K$48,0)</f>
        <v>0</v>
      </c>
      <c r="M26" s="180">
        <f>(1-IF($E$79&gt;0,$E$79,$E$68))*M6</f>
        <v>0</v>
      </c>
      <c r="N26" s="143">
        <f>IFERROR(M26/$M$48,0)</f>
        <v>0</v>
      </c>
      <c r="Q26" s="72"/>
    </row>
    <row r="27" spans="1:17" x14ac:dyDescent="0.2">
      <c r="A27" s="340"/>
      <c r="D27" s="138" t="s">
        <v>546</v>
      </c>
      <c r="E27" s="162">
        <f>SUM(E24:E26)</f>
        <v>0</v>
      </c>
      <c r="F27" s="158"/>
      <c r="G27" s="163">
        <f>SUM(G24:G26)</f>
        <v>101054.6875</v>
      </c>
      <c r="H27" s="143">
        <f>IFERROR(G27/$G$48,0)</f>
        <v>4.0465881646290343E-2</v>
      </c>
      <c r="I27" s="163">
        <f>SUM(I24:I26)</f>
        <v>321302.08333333337</v>
      </c>
      <c r="J27" s="143">
        <f>IFERROR(I27/$I$48,0)</f>
        <v>8.2537482372648241E-2</v>
      </c>
      <c r="K27" s="163">
        <f>SUM(K24:K26)</f>
        <v>603736.97916666686</v>
      </c>
      <c r="L27" s="143">
        <f>IFERROR(K27/$K$48,0)</f>
        <v>0.11017244755005487</v>
      </c>
      <c r="M27" s="163">
        <f>SUM(M24:M26)</f>
        <v>948359.37500000012</v>
      </c>
      <c r="N27" s="143">
        <f>IFERROR(M27/$M$48,0)</f>
        <v>0.13069908596415925</v>
      </c>
      <c r="Q27" s="72"/>
    </row>
    <row r="28" spans="1:17" x14ac:dyDescent="0.2">
      <c r="A28" s="340"/>
      <c r="B28" s="72" t="s">
        <v>547</v>
      </c>
      <c r="E28" s="182"/>
      <c r="F28" s="158"/>
      <c r="G28" s="138"/>
      <c r="H28" s="158"/>
      <c r="I28" s="162"/>
      <c r="J28" s="158"/>
      <c r="K28" s="138"/>
      <c r="L28" s="158"/>
      <c r="M28" s="138"/>
      <c r="N28" s="158"/>
      <c r="Q28" s="72"/>
    </row>
    <row r="29" spans="1:17" x14ac:dyDescent="0.2">
      <c r="A29" s="340"/>
      <c r="C29" s="72" t="s">
        <v>548</v>
      </c>
      <c r="E29" s="183">
        <v>0</v>
      </c>
      <c r="F29" s="143">
        <f>IFERROR(E29/$E$48,0)</f>
        <v>0</v>
      </c>
      <c r="G29" s="163">
        <f>'[1]Core Calculations'!B69+'[1]Core Calculations'!B73</f>
        <v>198554.6875</v>
      </c>
      <c r="H29" s="143">
        <f>IFERROR(G29/$G$48,0)</f>
        <v>7.9508340320098111E-2</v>
      </c>
      <c r="I29" s="163">
        <f>'[1]Core Calculations'!C69+'[1]Core Calculations'!C73</f>
        <v>286575.52083333331</v>
      </c>
      <c r="J29" s="143">
        <f>IFERROR(I29/$I$48,0)</f>
        <v>7.3616771338126719E-2</v>
      </c>
      <c r="K29" s="163">
        <f>'[1]Core Calculations'!D69+'[1]Core Calculations'!D73</f>
        <v>384414.0625</v>
      </c>
      <c r="L29" s="143">
        <f>IFERROR(K29/$K$48,0)</f>
        <v>7.0149484957410843E-2</v>
      </c>
      <c r="M29" s="163">
        <f>'[1]Core Calculations'!E69+'[1]Core Calculations'!E73</f>
        <v>490377.60416666674</v>
      </c>
      <c r="N29" s="143">
        <f>IFERROR(M29/$M$48,0)</f>
        <v>6.7581874900406416E-2</v>
      </c>
      <c r="P29" s="184"/>
      <c r="Q29" s="72"/>
    </row>
    <row r="30" spans="1:17" x14ac:dyDescent="0.2">
      <c r="A30" s="340"/>
      <c r="C30" s="72" t="s">
        <v>549</v>
      </c>
      <c r="E30" s="183">
        <v>0</v>
      </c>
      <c r="F30" s="143">
        <f>IFERROR(E30/$E$48,0)</f>
        <v>0</v>
      </c>
      <c r="G30" s="163">
        <f>'[1]Core Calculations'!B71</f>
        <v>87140.625</v>
      </c>
      <c r="H30" s="143">
        <f>IFERROR(G30/$G$48,0)</f>
        <v>3.4894197439715689E-2</v>
      </c>
      <c r="I30" s="163">
        <f>'[1]Core Calculations'!C71</f>
        <v>277062.50000000012</v>
      </c>
      <c r="J30" s="143">
        <f>IFERROR(I30/$I$48,0)</f>
        <v>7.1173025000735898E-2</v>
      </c>
      <c r="K30" s="163">
        <f>'[1]Core Calculations'!D71</f>
        <v>520609.37500000035</v>
      </c>
      <c r="L30" s="143">
        <f>IFERROR(K30/$K$48,0)</f>
        <v>9.5002974872308646E-2</v>
      </c>
      <c r="M30" s="163">
        <f>'[1]Core Calculations'!E71</f>
        <v>817781.25000000012</v>
      </c>
      <c r="N30" s="143">
        <f>IFERROR(M30/$M$48,0)</f>
        <v>0.11270333241934535</v>
      </c>
      <c r="P30" s="184"/>
      <c r="Q30" s="72"/>
    </row>
    <row r="31" spans="1:17" x14ac:dyDescent="0.2">
      <c r="A31" s="340"/>
      <c r="C31" s="72" t="s">
        <v>560</v>
      </c>
      <c r="E31" s="185" t="s">
        <v>551</v>
      </c>
      <c r="F31" s="143"/>
      <c r="G31" s="180">
        <f>'[1]Core Calculations'!B76</f>
        <v>15000</v>
      </c>
      <c r="H31" s="143">
        <f>IFERROR(G31/$G$48,0)</f>
        <v>6.0065321036627331E-3</v>
      </c>
      <c r="I31" s="180">
        <f>'[1]Core Calculations'!C76</f>
        <v>20000.000000000011</v>
      </c>
      <c r="J31" s="143">
        <f>IFERROR(I31/$I$48,0)</f>
        <v>5.1376873449662727E-3</v>
      </c>
      <c r="K31" s="180">
        <f>'[1]Core Calculations'!D76</f>
        <v>24999.999999999996</v>
      </c>
      <c r="L31" s="143">
        <f>IFERROR(K31/$K$48,0)</f>
        <v>4.5621044988052974E-3</v>
      </c>
      <c r="M31" s="180">
        <f>'[1]Core Calculations'!E76</f>
        <v>30000</v>
      </c>
      <c r="N31" s="143">
        <f>IFERROR(M31/$M$48,0)</f>
        <v>4.1344796943930421E-3</v>
      </c>
      <c r="Q31" s="72"/>
    </row>
    <row r="32" spans="1:17" x14ac:dyDescent="0.2">
      <c r="A32" s="340"/>
      <c r="D32" s="138" t="s">
        <v>546</v>
      </c>
      <c r="E32" s="186">
        <f>SUM(E29:E31)</f>
        <v>0</v>
      </c>
      <c r="F32" s="143">
        <f>IFERROR(E32/$E$48,0)</f>
        <v>0</v>
      </c>
      <c r="G32" s="187">
        <f>SUM(G29:G31)</f>
        <v>300695.3125</v>
      </c>
      <c r="H32" s="143">
        <f>IFERROR(G32/$G$48,0)</f>
        <v>0.12040906986347653</v>
      </c>
      <c r="I32" s="187">
        <f>SUM(I29:I31)</f>
        <v>583638.02083333349</v>
      </c>
      <c r="J32" s="143">
        <f>IFERROR(I32/$I$48,0)</f>
        <v>0.14992748368382888</v>
      </c>
      <c r="K32" s="187">
        <f>SUM(K29:K31)</f>
        <v>930023.43750000035</v>
      </c>
      <c r="L32" s="143">
        <f>IFERROR(K32/$K$48,0)</f>
        <v>0.1697145643285248</v>
      </c>
      <c r="M32" s="187">
        <f>SUM(M29:M31)</f>
        <v>1338158.854166667</v>
      </c>
      <c r="N32" s="143">
        <f>IFERROR(M32/$M$48,0)</f>
        <v>0.18441968701414482</v>
      </c>
      <c r="Q32" s="72"/>
    </row>
    <row r="33" spans="1:17" x14ac:dyDescent="0.2">
      <c r="A33" s="340"/>
      <c r="E33" s="187"/>
      <c r="F33" s="158"/>
      <c r="G33" s="187"/>
      <c r="H33" s="143"/>
      <c r="I33" s="187"/>
      <c r="J33" s="143"/>
      <c r="K33" s="187"/>
      <c r="L33" s="143"/>
      <c r="M33" s="187"/>
      <c r="N33" s="143"/>
      <c r="Q33" s="72"/>
    </row>
    <row r="34" spans="1:17" hidden="1" x14ac:dyDescent="0.2">
      <c r="A34" s="340"/>
      <c r="D34" s="138" t="s">
        <v>561</v>
      </c>
      <c r="E34" s="176">
        <v>0</v>
      </c>
      <c r="F34" s="158"/>
      <c r="G34" s="188">
        <f>IFERROR(G29/$E$36,0)</f>
        <v>2.6473958333333334</v>
      </c>
      <c r="H34" s="177"/>
      <c r="I34" s="188">
        <f>IFERROR(I29/$E$36,0)</f>
        <v>3.8210069444444441</v>
      </c>
      <c r="J34" s="177"/>
      <c r="K34" s="188">
        <f>IFERROR(K29/$E$36,0)</f>
        <v>5.1255208333333337</v>
      </c>
      <c r="L34" s="177"/>
      <c r="M34" s="188">
        <f>IFERROR(M29/$E$36,0)</f>
        <v>6.5383680555555568</v>
      </c>
      <c r="N34" s="143"/>
      <c r="P34" s="189"/>
      <c r="Q34" s="72"/>
    </row>
    <row r="35" spans="1:17" hidden="1" x14ac:dyDescent="0.2">
      <c r="A35" s="340"/>
      <c r="D35" s="138" t="s">
        <v>562</v>
      </c>
      <c r="E35" s="176">
        <v>0</v>
      </c>
      <c r="G35" s="188">
        <f>IFERROR(G30/$E$37,0)</f>
        <v>1.45234375</v>
      </c>
      <c r="H35" s="143"/>
      <c r="I35" s="188">
        <f>IFERROR(I30/$E$37,0)</f>
        <v>4.6177083333333355</v>
      </c>
      <c r="J35" s="143"/>
      <c r="K35" s="188">
        <f>IFERROR(K30/$E$37,0)</f>
        <v>8.6768229166666728</v>
      </c>
      <c r="L35" s="143"/>
      <c r="M35" s="188">
        <f>IFERROR(M30/$E$37,0)</f>
        <v>13.629687500000001</v>
      </c>
      <c r="N35" s="143"/>
      <c r="P35" s="142"/>
      <c r="Q35" s="72"/>
    </row>
    <row r="36" spans="1:17" hidden="1" x14ac:dyDescent="0.2">
      <c r="A36" s="340"/>
      <c r="D36" s="138" t="s">
        <v>563</v>
      </c>
      <c r="E36" s="190">
        <f>'MSP Variables'!C36</f>
        <v>75000</v>
      </c>
      <c r="F36" s="143" t="s">
        <v>564</v>
      </c>
      <c r="G36" s="187"/>
      <c r="H36" s="143"/>
      <c r="I36" s="187"/>
      <c r="J36" s="143"/>
      <c r="K36" s="187"/>
      <c r="L36" s="143"/>
      <c r="M36" s="187"/>
      <c r="N36" s="143"/>
      <c r="Q36" s="72"/>
    </row>
    <row r="37" spans="1:17" hidden="1" x14ac:dyDescent="0.2">
      <c r="A37" s="340"/>
      <c r="D37" s="138" t="s">
        <v>565</v>
      </c>
      <c r="E37" s="190">
        <f>'MSP Variables'!C37</f>
        <v>60000</v>
      </c>
      <c r="F37" s="143" t="s">
        <v>564</v>
      </c>
      <c r="G37" s="187"/>
      <c r="H37" s="143"/>
      <c r="I37" s="187"/>
      <c r="J37" s="143"/>
      <c r="K37" s="187"/>
      <c r="L37" s="143"/>
      <c r="M37" s="187"/>
      <c r="N37" s="143"/>
      <c r="Q37" s="72"/>
    </row>
    <row r="38" spans="1:17" hidden="1" x14ac:dyDescent="0.2">
      <c r="A38" s="340"/>
      <c r="E38" s="163"/>
      <c r="F38" s="158"/>
      <c r="G38" s="142"/>
      <c r="H38" s="158"/>
      <c r="I38" s="163"/>
      <c r="J38" s="158"/>
      <c r="K38" s="163"/>
      <c r="L38" s="158"/>
      <c r="M38" s="163"/>
      <c r="N38" s="158"/>
      <c r="Q38" s="72"/>
    </row>
    <row r="39" spans="1:17" hidden="1" x14ac:dyDescent="0.2">
      <c r="A39" s="340"/>
      <c r="B39" s="72" t="s">
        <v>566</v>
      </c>
      <c r="E39" s="138"/>
      <c r="F39" s="158"/>
      <c r="G39" s="138"/>
      <c r="H39" s="158"/>
      <c r="I39" s="138"/>
      <c r="J39" s="158"/>
      <c r="K39" s="138"/>
      <c r="L39" s="158"/>
      <c r="M39" s="138"/>
      <c r="N39" s="158"/>
      <c r="Q39" s="72"/>
    </row>
    <row r="40" spans="1:17" x14ac:dyDescent="0.2">
      <c r="A40" s="340"/>
      <c r="B40" s="72" t="s">
        <v>567</v>
      </c>
      <c r="E40" s="159">
        <v>0</v>
      </c>
      <c r="F40" s="143">
        <f>IFERROR(E40/$E$48,0)</f>
        <v>0</v>
      </c>
      <c r="G40" s="139">
        <f>(1-'MSP Variables'!$C$29)*G20</f>
        <v>1687500</v>
      </c>
      <c r="H40" s="143">
        <f>IFERROR(G40/$G$48,0)</f>
        <v>0.67573486166205754</v>
      </c>
      <c r="I40" s="139">
        <f>(1-'MSP Variables'!$C$29)*I20</f>
        <v>2250000</v>
      </c>
      <c r="J40" s="143">
        <f>IFERROR(I40/$I$48,0)</f>
        <v>0.57798982630870543</v>
      </c>
      <c r="K40" s="139">
        <f>(1-'MSP Variables'!$C$29)*K20</f>
        <v>2812500</v>
      </c>
      <c r="L40" s="143">
        <f>IFERROR(K40/$K$48,0)</f>
        <v>0.51323675611559605</v>
      </c>
      <c r="M40" s="139">
        <f>(1-'MSP Variables'!$C$29)*M20</f>
        <v>3375000</v>
      </c>
      <c r="N40" s="143">
        <f>IFERROR(M40/$M$48,0)</f>
        <v>0.46512896561921724</v>
      </c>
      <c r="Q40" s="72"/>
    </row>
    <row r="41" spans="1:17" x14ac:dyDescent="0.2">
      <c r="E41" s="138"/>
      <c r="F41" s="158"/>
      <c r="G41" s="138"/>
      <c r="H41" s="158"/>
      <c r="I41" s="138"/>
      <c r="J41" s="158"/>
      <c r="K41" s="138"/>
      <c r="L41" s="158"/>
      <c r="M41" s="138"/>
      <c r="N41" s="158"/>
      <c r="Q41" s="72"/>
    </row>
    <row r="42" spans="1:17" ht="15.75" customHeight="1" x14ac:dyDescent="0.2">
      <c r="A42" s="340" t="s">
        <v>568</v>
      </c>
      <c r="B42" s="72" t="s">
        <v>569</v>
      </c>
      <c r="E42" s="142"/>
      <c r="F42" s="143"/>
      <c r="G42" s="191"/>
      <c r="H42" s="143"/>
      <c r="I42" s="191"/>
      <c r="J42" s="143"/>
      <c r="K42" s="191"/>
      <c r="L42" s="143"/>
      <c r="M42" s="191"/>
      <c r="N42" s="143"/>
      <c r="Q42" s="72"/>
    </row>
    <row r="43" spans="1:17" x14ac:dyDescent="0.2">
      <c r="A43" s="340"/>
      <c r="D43" s="72" t="s">
        <v>570</v>
      </c>
      <c r="E43" s="159">
        <v>0</v>
      </c>
      <c r="F43" s="143">
        <f>IFERROR(E43/$E$48,0)</f>
        <v>0</v>
      </c>
      <c r="G43" s="139">
        <f>($E$43+$E99)+'MSP Variables'!G15</f>
        <v>499456.25</v>
      </c>
      <c r="H43" s="143">
        <f>IFERROR(G43/$G$48,0)</f>
        <v>0.2</v>
      </c>
      <c r="I43" s="139">
        <f>($E$43+($E99*2))+'MSP Variables'!H15</f>
        <v>778560.41666666674</v>
      </c>
      <c r="J43" s="143">
        <f>IFERROR(I43/$I$48,0)</f>
        <v>0.2</v>
      </c>
      <c r="K43" s="139">
        <f>($E$43+($E99*3))+'MSP Variables'!J15</f>
        <v>821989.06250000012</v>
      </c>
      <c r="L43" s="143">
        <f>IFERROR(K43/$K$48,0)</f>
        <v>0.15</v>
      </c>
      <c r="M43" s="139">
        <f>($E$43+($E99*4))+'MSP Variables'!K15</f>
        <v>1088407.8125</v>
      </c>
      <c r="N43" s="143">
        <f>IFERROR(M43/$M$48,0)</f>
        <v>0.15</v>
      </c>
      <c r="Q43" s="72"/>
    </row>
    <row r="44" spans="1:17" x14ac:dyDescent="0.2">
      <c r="A44" s="340"/>
      <c r="D44" s="72" t="s">
        <v>473</v>
      </c>
      <c r="E44" s="159">
        <v>0</v>
      </c>
      <c r="F44" s="143">
        <f>IFERROR(E44/$E$48,0)</f>
        <v>0</v>
      </c>
      <c r="G44" s="161">
        <f>'MSP Variables'!G18+E44</f>
        <v>75000</v>
      </c>
      <c r="H44" s="143">
        <f>IFERROR(G44/$G$48,0)</f>
        <v>3.0032660518313666E-2</v>
      </c>
      <c r="I44" s="161">
        <f>'MSP Variables'!H18+E44</f>
        <v>75000</v>
      </c>
      <c r="J44" s="143">
        <f>IFERROR(I44/$I$48,0)</f>
        <v>1.9266327543623514E-2</v>
      </c>
      <c r="K44" s="161">
        <f>'MSP Variables'!J18+E44</f>
        <v>75000</v>
      </c>
      <c r="L44" s="143">
        <f>IFERROR(K44/$K$48,0)</f>
        <v>1.3686313496415895E-2</v>
      </c>
      <c r="M44" s="161">
        <f>'MSP Variables'!K18+E44</f>
        <v>75000</v>
      </c>
      <c r="N44" s="143">
        <f>IFERROR(M44/$M$48,0)</f>
        <v>1.0336199235982606E-2</v>
      </c>
      <c r="Q44" s="72"/>
    </row>
    <row r="45" spans="1:17" hidden="1" x14ac:dyDescent="0.2">
      <c r="A45" s="340"/>
      <c r="D45" s="72" t="s">
        <v>571</v>
      </c>
      <c r="E45" s="181">
        <v>0</v>
      </c>
      <c r="F45" s="143">
        <f>IFERROR(E45/$E$48,0)</f>
        <v>0</v>
      </c>
      <c r="G45" s="161">
        <f>E45+'[1]"Fine Tune" Variables'!G4</f>
        <v>0</v>
      </c>
      <c r="H45" s="143">
        <f>IFERROR(G45/$G$48,0)</f>
        <v>0</v>
      </c>
      <c r="I45" s="161">
        <f>E45+'[1]"Fine Tune" Variables'!H4</f>
        <v>0</v>
      </c>
      <c r="J45" s="143">
        <f>IFERROR(I45/$I$48,0)</f>
        <v>0</v>
      </c>
      <c r="K45" s="161">
        <f>E45+'[1]"Fine Tune" Variables'!I4</f>
        <v>0</v>
      </c>
      <c r="L45" s="143">
        <f>IFERROR(K45/$K$48,0)</f>
        <v>0</v>
      </c>
      <c r="M45" s="161">
        <f>E45+'[1]"Fine Tune" Variables'!J4</f>
        <v>0</v>
      </c>
      <c r="N45" s="143">
        <f>IFERROR(M45/$M$48,0)</f>
        <v>0</v>
      </c>
      <c r="Q45" s="72"/>
    </row>
    <row r="46" spans="1:17" x14ac:dyDescent="0.2">
      <c r="A46" s="340"/>
      <c r="D46" s="138" t="s">
        <v>572</v>
      </c>
      <c r="E46" s="192">
        <f>SUM(E43:E45)</f>
        <v>0</v>
      </c>
      <c r="F46" s="143">
        <f>IFERROR(E46/$E$48,0)</f>
        <v>0</v>
      </c>
      <c r="G46" s="139">
        <f>SUM(G43:G45)</f>
        <v>574456.25</v>
      </c>
      <c r="H46" s="143">
        <f>IFERROR(G46/$G$48,0)</f>
        <v>0.23003266051831367</v>
      </c>
      <c r="I46" s="139">
        <f>SUM(I43:I45)</f>
        <v>853560.41666666674</v>
      </c>
      <c r="J46" s="143">
        <f>IFERROR(I46/$I$48,0)</f>
        <v>0.21926632754362352</v>
      </c>
      <c r="K46" s="139">
        <f>SUM(K43:K45)</f>
        <v>896989.06250000012</v>
      </c>
      <c r="L46" s="143">
        <f>IFERROR(K46/$K$48,0)</f>
        <v>0.16368631349641591</v>
      </c>
      <c r="M46" s="139">
        <f>SUM(M43:M45)</f>
        <v>1163407.8125</v>
      </c>
      <c r="N46" s="143">
        <f>IFERROR(M46/$M$48,0)</f>
        <v>0.16033619923598258</v>
      </c>
      <c r="Q46" s="72"/>
    </row>
    <row r="47" spans="1:17" x14ac:dyDescent="0.2">
      <c r="E47" s="142"/>
      <c r="F47" s="175"/>
      <c r="G47" s="142"/>
      <c r="H47" s="175"/>
      <c r="I47" s="142"/>
      <c r="J47" s="175"/>
      <c r="K47" s="142"/>
      <c r="L47" s="175"/>
      <c r="M47" s="142"/>
      <c r="N47" s="175"/>
      <c r="Q47" s="72"/>
    </row>
    <row r="48" spans="1:17" x14ac:dyDescent="0.2">
      <c r="B48" s="72" t="s">
        <v>573</v>
      </c>
      <c r="E48" s="192">
        <f>E7+E12+E20</f>
        <v>0</v>
      </c>
      <c r="F48" s="175"/>
      <c r="G48" s="139">
        <f>G7+G12+G20</f>
        <v>2497281.25</v>
      </c>
      <c r="I48" s="139">
        <f>I7+I12+I20</f>
        <v>3892802.0833333335</v>
      </c>
      <c r="K48" s="139">
        <f>K7+K12+K20</f>
        <v>5479927.083333334</v>
      </c>
      <c r="M48" s="139">
        <f>M7+M12+M20</f>
        <v>7256052.083333334</v>
      </c>
      <c r="N48" s="142"/>
      <c r="Q48" s="72"/>
    </row>
    <row r="49" spans="1:17" x14ac:dyDescent="0.2">
      <c r="B49" s="72" t="s">
        <v>574</v>
      </c>
      <c r="E49" s="192">
        <f>E27+E32+E40+E46</f>
        <v>0</v>
      </c>
      <c r="F49" s="175"/>
      <c r="G49" s="139">
        <f>G27+G32+G40+G46</f>
        <v>2663706.25</v>
      </c>
      <c r="I49" s="139">
        <f>I27+I32+I40+I46</f>
        <v>4008500.520833334</v>
      </c>
      <c r="K49" s="139">
        <f>K27+K32+K40+K46</f>
        <v>5243249.479166667</v>
      </c>
      <c r="M49" s="139">
        <f>M27+M32+M40+M46</f>
        <v>6824926.041666667</v>
      </c>
      <c r="N49" s="142"/>
      <c r="Q49" s="72"/>
    </row>
    <row r="50" spans="1:17" x14ac:dyDescent="0.2">
      <c r="E50" s="142"/>
      <c r="G50" s="142"/>
      <c r="I50" s="142"/>
      <c r="K50" s="142"/>
      <c r="M50" s="139"/>
      <c r="Q50" s="72"/>
    </row>
    <row r="51" spans="1:17" x14ac:dyDescent="0.2">
      <c r="B51" s="72" t="s">
        <v>575</v>
      </c>
      <c r="E51" s="193">
        <f>E48-E49</f>
        <v>0</v>
      </c>
      <c r="F51" s="194"/>
      <c r="G51" s="195">
        <f>G48-G49</f>
        <v>-166425</v>
      </c>
      <c r="H51" s="194"/>
      <c r="I51" s="195">
        <f>I48-I49</f>
        <v>-115698.43750000047</v>
      </c>
      <c r="J51" s="194"/>
      <c r="K51" s="195">
        <f>K48-K49</f>
        <v>236677.60416666698</v>
      </c>
      <c r="L51" s="194"/>
      <c r="M51" s="195">
        <f>M48-M49</f>
        <v>431126.04166666698</v>
      </c>
      <c r="Q51" s="72"/>
    </row>
    <row r="52" spans="1:17" x14ac:dyDescent="0.2">
      <c r="G52" s="142"/>
    </row>
    <row r="53" spans="1:17" x14ac:dyDescent="0.2">
      <c r="B53" s="72" t="s">
        <v>576</v>
      </c>
      <c r="G53" s="143">
        <f>G51/G48</f>
        <v>-6.6642473690138024E-2</v>
      </c>
      <c r="I53" s="143">
        <f>I51/I48</f>
        <v>-2.9721119908806166E-2</v>
      </c>
      <c r="K53" s="143">
        <f>K51/K48</f>
        <v>4.318991850940844E-2</v>
      </c>
      <c r="M53" s="143">
        <f>M51/M48</f>
        <v>5.9416062166496107E-2</v>
      </c>
    </row>
    <row r="54" spans="1:17" x14ac:dyDescent="0.2">
      <c r="G54" s="142"/>
    </row>
    <row r="55" spans="1:17" x14ac:dyDescent="0.2">
      <c r="B55" s="72" t="s">
        <v>577</v>
      </c>
      <c r="E55" s="196"/>
      <c r="F55" s="175"/>
      <c r="G55" s="143">
        <f>(G48-(G27+G32+G40))/G48</f>
        <v>0.16339018682817563</v>
      </c>
      <c r="I55" s="143">
        <f>(I48-(I27+I32+I40))/I48</f>
        <v>0.18954520763481741</v>
      </c>
      <c r="K55" s="143">
        <f>(K48-(K27+K32+K40))/K48</f>
        <v>0.20687623200582431</v>
      </c>
      <c r="M55" s="143">
        <f>(M48-(M27+M32+M40))/M48</f>
        <v>0.21975226140247869</v>
      </c>
    </row>
    <row r="56" spans="1:17" x14ac:dyDescent="0.2">
      <c r="F56" s="175"/>
      <c r="G56" s="191"/>
      <c r="I56" s="191"/>
      <c r="K56" s="191"/>
      <c r="M56" s="191"/>
      <c r="N56" s="139"/>
    </row>
    <row r="57" spans="1:17" x14ac:dyDescent="0.2">
      <c r="D57" s="160"/>
      <c r="E57" s="144"/>
      <c r="F57" s="175"/>
      <c r="G57" s="139"/>
      <c r="I57" s="139"/>
      <c r="K57" s="139"/>
      <c r="M57" s="139"/>
      <c r="N57" s="139"/>
    </row>
    <row r="58" spans="1:17" ht="15" hidden="1" customHeight="1" x14ac:dyDescent="0.2">
      <c r="D58" s="138" t="s">
        <v>578</v>
      </c>
      <c r="E58" s="192">
        <f>IFERROR((#REF!+E9)/#REF!,0)</f>
        <v>0</v>
      </c>
      <c r="G58" s="139"/>
      <c r="I58" s="139"/>
      <c r="K58" s="139"/>
      <c r="M58" s="139"/>
      <c r="Q58" s="72"/>
    </row>
    <row r="59" spans="1:17" hidden="1" x14ac:dyDescent="0.2">
      <c r="D59" s="138" t="s">
        <v>579</v>
      </c>
      <c r="E59" s="197">
        <f>IFERROR((#REF!+E10)/12/#REF!,0)</f>
        <v>0</v>
      </c>
      <c r="G59" s="184"/>
      <c r="I59" s="184"/>
      <c r="K59" s="184"/>
      <c r="M59" s="184"/>
      <c r="N59" s="139"/>
      <c r="Q59" s="72"/>
    </row>
    <row r="60" spans="1:17" hidden="1" x14ac:dyDescent="0.2">
      <c r="E60" s="142"/>
    </row>
    <row r="61" spans="1:17" hidden="1" x14ac:dyDescent="0.2">
      <c r="A61" s="340" t="s">
        <v>580</v>
      </c>
      <c r="B61" s="198" t="s">
        <v>581</v>
      </c>
      <c r="C61" s="198"/>
      <c r="D61" s="198"/>
      <c r="E61" s="198"/>
      <c r="F61" s="198"/>
      <c r="G61" s="198"/>
    </row>
    <row r="62" spans="1:17" hidden="1" x14ac:dyDescent="0.2">
      <c r="A62" s="340"/>
      <c r="B62" s="198"/>
      <c r="C62" s="198" t="s">
        <v>582</v>
      </c>
      <c r="D62" s="198"/>
      <c r="E62" s="199">
        <f>IFERROR((1-(#REF!/#REF!)),0.4)</f>
        <v>0.4</v>
      </c>
      <c r="F62" s="198" t="s">
        <v>583</v>
      </c>
      <c r="G62" s="200"/>
      <c r="I62" s="174"/>
      <c r="Q62" s="72"/>
    </row>
    <row r="63" spans="1:17" hidden="1" x14ac:dyDescent="0.2">
      <c r="A63" s="340"/>
      <c r="B63" s="198"/>
      <c r="C63" s="198" t="s">
        <v>584</v>
      </c>
      <c r="D63" s="198"/>
      <c r="E63" s="199">
        <f>IFERROR((1-(#REF!/(#REF!))),0.45)</f>
        <v>0.45</v>
      </c>
      <c r="F63" s="198" t="s">
        <v>583</v>
      </c>
      <c r="G63" s="200"/>
      <c r="I63" s="174"/>
      <c r="Q63" s="72"/>
    </row>
    <row r="64" spans="1:17" hidden="1" x14ac:dyDescent="0.2">
      <c r="A64" s="340"/>
      <c r="B64" s="198"/>
      <c r="C64" s="198"/>
      <c r="D64" s="201"/>
      <c r="E64" s="202"/>
      <c r="F64" s="198"/>
      <c r="G64" s="198"/>
      <c r="Q64" s="72"/>
    </row>
    <row r="65" spans="1:17" hidden="1" x14ac:dyDescent="0.2">
      <c r="A65" s="340"/>
      <c r="B65" s="198" t="s">
        <v>585</v>
      </c>
      <c r="C65" s="198"/>
      <c r="D65" s="198"/>
      <c r="E65" s="202"/>
      <c r="F65" s="198"/>
      <c r="G65" s="198"/>
      <c r="Q65" s="72"/>
    </row>
    <row r="66" spans="1:17" hidden="1" x14ac:dyDescent="0.2">
      <c r="A66" s="340"/>
      <c r="B66" s="198"/>
      <c r="C66" s="198" t="s">
        <v>586</v>
      </c>
      <c r="D66" s="198"/>
      <c r="E66" s="203">
        <f>IFERROR((1-(#REF!/#REF!)),0)</f>
        <v>0</v>
      </c>
      <c r="F66" s="198" t="s">
        <v>583</v>
      </c>
      <c r="G66" s="198"/>
      <c r="Q66" s="72"/>
    </row>
    <row r="67" spans="1:17" hidden="1" x14ac:dyDescent="0.2">
      <c r="A67" s="340"/>
      <c r="B67" s="198"/>
      <c r="C67" s="198" t="s">
        <v>587</v>
      </c>
      <c r="D67" s="198"/>
      <c r="E67" s="203">
        <f>IFERROR((1-(#REF!/#REF!)),0.75)</f>
        <v>0.75</v>
      </c>
      <c r="F67" s="198" t="s">
        <v>583</v>
      </c>
      <c r="G67" s="204"/>
      <c r="H67" s="143"/>
      <c r="I67" s="143"/>
      <c r="Q67" s="72"/>
    </row>
    <row r="68" spans="1:17" hidden="1" x14ac:dyDescent="0.2">
      <c r="A68" s="340"/>
      <c r="B68" s="198"/>
      <c r="C68" s="198" t="s">
        <v>588</v>
      </c>
      <c r="D68" s="198"/>
      <c r="E68" s="199">
        <f>IFERROR((1-(#REF!/#REF!)),0.1)</f>
        <v>0.1</v>
      </c>
      <c r="F68" s="198" t="s">
        <v>583</v>
      </c>
      <c r="G68" s="200"/>
      <c r="H68" s="143"/>
      <c r="I68" s="143"/>
      <c r="Q68" s="72"/>
    </row>
    <row r="69" spans="1:17" hidden="1" x14ac:dyDescent="0.2">
      <c r="A69" s="340"/>
      <c r="B69" s="198"/>
      <c r="C69" s="198"/>
      <c r="D69" s="198"/>
      <c r="E69" s="199"/>
      <c r="F69" s="198"/>
      <c r="G69" s="200"/>
      <c r="H69" s="143"/>
      <c r="I69" s="143"/>
      <c r="Q69" s="72"/>
    </row>
    <row r="70" spans="1:17" hidden="1" x14ac:dyDescent="0.2">
      <c r="A70" s="340"/>
      <c r="B70" s="198" t="s">
        <v>589</v>
      </c>
      <c r="C70" s="198"/>
      <c r="D70" s="198"/>
      <c r="E70" s="205">
        <f>IFERROR(#REF!/#REF!,0)</f>
        <v>0</v>
      </c>
      <c r="F70" s="198"/>
      <c r="G70" s="200"/>
      <c r="H70" s="143"/>
      <c r="I70" s="143"/>
      <c r="Q70" s="72"/>
    </row>
    <row r="71" spans="1:17" hidden="1" x14ac:dyDescent="0.2">
      <c r="A71" s="340"/>
      <c r="B71" s="198"/>
      <c r="C71" s="198"/>
      <c r="D71" s="201"/>
      <c r="E71" s="202"/>
      <c r="F71" s="198"/>
      <c r="G71" s="198"/>
      <c r="Q71" s="72"/>
    </row>
    <row r="72" spans="1:17" hidden="1" x14ac:dyDescent="0.2">
      <c r="A72" s="340"/>
      <c r="B72" s="198" t="s">
        <v>590</v>
      </c>
      <c r="C72" s="198"/>
      <c r="D72" s="198"/>
      <c r="E72" s="202"/>
      <c r="F72" s="198"/>
      <c r="G72" s="198"/>
      <c r="Q72" s="72"/>
    </row>
    <row r="73" spans="1:17" hidden="1" x14ac:dyDescent="0.2">
      <c r="A73" s="340"/>
      <c r="B73" s="198"/>
      <c r="C73" s="198" t="s">
        <v>591</v>
      </c>
      <c r="D73" s="198"/>
      <c r="E73" s="199">
        <f>IFERROR((1-(E29/E9)),E62)</f>
        <v>0.4</v>
      </c>
      <c r="F73" s="198" t="s">
        <v>583</v>
      </c>
      <c r="G73" s="204"/>
      <c r="I73" s="143"/>
      <c r="K73" s="143"/>
      <c r="M73" s="143"/>
      <c r="Q73" s="72"/>
    </row>
    <row r="74" spans="1:17" hidden="1" x14ac:dyDescent="0.2">
      <c r="A74" s="340"/>
      <c r="B74" s="198"/>
      <c r="C74" s="198" t="s">
        <v>549</v>
      </c>
      <c r="D74" s="198"/>
      <c r="E74" s="199">
        <f>IFERROR((1-(E30/E10)),E63)</f>
        <v>0.45</v>
      </c>
      <c r="F74" s="198" t="s">
        <v>583</v>
      </c>
      <c r="G74" s="198"/>
      <c r="Q74" s="72"/>
    </row>
    <row r="75" spans="1:17" hidden="1" x14ac:dyDescent="0.2">
      <c r="A75" s="340"/>
      <c r="B75" s="198"/>
      <c r="C75" s="198"/>
      <c r="D75" s="198"/>
      <c r="E75" s="199"/>
      <c r="F75" s="198"/>
      <c r="G75" s="198"/>
      <c r="Q75" s="72"/>
    </row>
    <row r="76" spans="1:17" hidden="1" x14ac:dyDescent="0.2">
      <c r="A76" s="340"/>
      <c r="B76" s="198" t="s">
        <v>592</v>
      </c>
      <c r="C76" s="198"/>
      <c r="D76" s="198"/>
      <c r="E76" s="202"/>
      <c r="F76" s="198"/>
      <c r="G76" s="198"/>
      <c r="Q76" s="72"/>
    </row>
    <row r="77" spans="1:17" hidden="1" x14ac:dyDescent="0.2">
      <c r="A77" s="340"/>
      <c r="B77" s="198"/>
      <c r="C77" s="198" t="s">
        <v>593</v>
      </c>
      <c r="D77" s="198"/>
      <c r="E77" s="199">
        <f>IFERROR((1-(E24/E4)),0.2)</f>
        <v>0.2</v>
      </c>
      <c r="F77" s="198" t="s">
        <v>583</v>
      </c>
      <c r="G77" s="198"/>
      <c r="I77" s="174"/>
      <c r="K77" s="174"/>
      <c r="M77" s="174"/>
      <c r="Q77" s="72"/>
    </row>
    <row r="78" spans="1:17" hidden="1" x14ac:dyDescent="0.2">
      <c r="A78" s="340"/>
      <c r="B78" s="198"/>
      <c r="C78" s="198" t="s">
        <v>544</v>
      </c>
      <c r="D78" s="198"/>
      <c r="E78" s="199">
        <f>IFERROR((1-(E25/E5)),E67)</f>
        <v>0.75</v>
      </c>
      <c r="F78" s="198" t="s">
        <v>583</v>
      </c>
      <c r="G78" s="198"/>
      <c r="I78" s="174"/>
      <c r="K78" s="174"/>
      <c r="M78" s="174"/>
      <c r="Q78" s="72"/>
    </row>
    <row r="79" spans="1:17" hidden="1" x14ac:dyDescent="0.2">
      <c r="A79" s="340"/>
      <c r="B79" s="198"/>
      <c r="C79" s="198" t="s">
        <v>588</v>
      </c>
      <c r="D79" s="198"/>
      <c r="E79" s="199">
        <f>IFERROR((1-(E26/E6)),E68)</f>
        <v>0.1</v>
      </c>
      <c r="F79" s="198" t="s">
        <v>583</v>
      </c>
      <c r="G79" s="198"/>
      <c r="I79" s="174"/>
      <c r="K79" s="174"/>
      <c r="M79" s="174"/>
      <c r="Q79" s="72"/>
    </row>
    <row r="80" spans="1:17" hidden="1" x14ac:dyDescent="0.2">
      <c r="A80" s="340"/>
      <c r="B80" s="198"/>
      <c r="C80" s="198"/>
      <c r="D80" s="198"/>
      <c r="E80" s="199"/>
      <c r="F80" s="198"/>
      <c r="G80" s="198"/>
      <c r="I80" s="174"/>
      <c r="K80" s="174"/>
      <c r="M80" s="174"/>
      <c r="Q80" s="72"/>
    </row>
    <row r="81" spans="1:17" hidden="1" x14ac:dyDescent="0.2">
      <c r="A81" s="340"/>
      <c r="B81" s="198" t="s">
        <v>594</v>
      </c>
      <c r="C81" s="198"/>
      <c r="D81" s="198"/>
      <c r="E81" s="205">
        <f>IFERROR(E12/E7,0)</f>
        <v>0</v>
      </c>
      <c r="F81" s="198"/>
      <c r="G81" s="198"/>
      <c r="I81" s="174"/>
      <c r="K81" s="174"/>
      <c r="M81" s="174"/>
      <c r="Q81" s="72"/>
    </row>
    <row r="82" spans="1:17" hidden="1" x14ac:dyDescent="0.2">
      <c r="A82" s="340"/>
      <c r="B82" s="198"/>
      <c r="C82" s="198"/>
      <c r="D82" s="198"/>
      <c r="E82" s="202"/>
      <c r="F82" s="198"/>
      <c r="G82" s="198"/>
      <c r="I82" s="174"/>
      <c r="K82" s="174"/>
      <c r="M82" s="174"/>
      <c r="Q82" s="72"/>
    </row>
    <row r="83" spans="1:17" hidden="1" x14ac:dyDescent="0.2">
      <c r="A83" s="340"/>
      <c r="B83" s="198" t="s">
        <v>595</v>
      </c>
      <c r="C83" s="198"/>
      <c r="D83" s="198"/>
      <c r="E83" s="203">
        <f>IFERROR((1-(E40/E20)),0.1)</f>
        <v>0.1</v>
      </c>
      <c r="F83" s="198" t="s">
        <v>583</v>
      </c>
      <c r="G83" s="206"/>
      <c r="I83" s="177"/>
      <c r="K83" s="177"/>
      <c r="M83" s="177"/>
      <c r="Q83" s="72"/>
    </row>
    <row r="84" spans="1:17" hidden="1" x14ac:dyDescent="0.2">
      <c r="D84" s="138"/>
      <c r="Q84" s="72"/>
    </row>
    <row r="85" spans="1:17" hidden="1" x14ac:dyDescent="0.2"/>
    <row r="86" spans="1:17" hidden="1" x14ac:dyDescent="0.2"/>
    <row r="87" spans="1:17" hidden="1" x14ac:dyDescent="0.2">
      <c r="D87" s="138" t="s">
        <v>596</v>
      </c>
      <c r="E87" s="142" t="e">
        <f>#REF!+E12</f>
        <v>#REF!</v>
      </c>
      <c r="G87" s="142" t="e">
        <f>#REF!+G12-G11</f>
        <v>#REF!</v>
      </c>
      <c r="I87" s="142" t="e">
        <f>#REF!+I12-I11</f>
        <v>#REF!</v>
      </c>
      <c r="K87" s="142" t="e">
        <f>#REF!+K12-K11</f>
        <v>#REF!</v>
      </c>
      <c r="M87" s="142" t="e">
        <f>#REF!+M12-M11</f>
        <v>#REF!</v>
      </c>
    </row>
    <row r="88" spans="1:17" hidden="1" x14ac:dyDescent="0.2">
      <c r="D88" s="138" t="s">
        <v>559</v>
      </c>
      <c r="E88" s="139" t="e">
        <f>E32+#REF!</f>
        <v>#REF!</v>
      </c>
      <c r="G88" s="139" t="e">
        <f>G32+#REF!-G31</f>
        <v>#REF!</v>
      </c>
      <c r="I88" s="139" t="e">
        <f>I32+#REF!-I31</f>
        <v>#REF!</v>
      </c>
      <c r="K88" s="139" t="e">
        <f>K32+#REF!-K31</f>
        <v>#REF!</v>
      </c>
      <c r="M88" s="139" t="e">
        <f>M32+#REF!-M31</f>
        <v>#REF!</v>
      </c>
    </row>
    <row r="89" spans="1:17" hidden="1" x14ac:dyDescent="0.2">
      <c r="E89" s="135" t="s">
        <v>541</v>
      </c>
    </row>
    <row r="90" spans="1:17" hidden="1" x14ac:dyDescent="0.2"/>
    <row r="91" spans="1:17" hidden="1" x14ac:dyDescent="0.2">
      <c r="D91" s="138" t="s">
        <v>585</v>
      </c>
      <c r="E91" s="207">
        <f>IFERROR(#REF!/E48,0)</f>
        <v>0</v>
      </c>
    </row>
    <row r="92" spans="1:17" hidden="1" x14ac:dyDescent="0.2">
      <c r="D92" s="138" t="s">
        <v>581</v>
      </c>
      <c r="E92" s="207">
        <f>IFERROR(#REF!/E48,0)</f>
        <v>0</v>
      </c>
    </row>
    <row r="93" spans="1:17" hidden="1" x14ac:dyDescent="0.2">
      <c r="D93" s="138" t="s">
        <v>592</v>
      </c>
      <c r="E93" s="207">
        <f>IFERROR(E7/E48,0)</f>
        <v>0</v>
      </c>
    </row>
    <row r="94" spans="1:17" hidden="1" x14ac:dyDescent="0.2">
      <c r="D94" s="138" t="s">
        <v>590</v>
      </c>
      <c r="E94" s="207">
        <f>IFERROR(E12/E48,0)</f>
        <v>0</v>
      </c>
    </row>
    <row r="95" spans="1:17" hidden="1" x14ac:dyDescent="0.2">
      <c r="D95" s="138" t="s">
        <v>557</v>
      </c>
      <c r="E95" s="207">
        <f>IFERROR(E20/E48,0)</f>
        <v>0</v>
      </c>
    </row>
    <row r="96" spans="1:17" hidden="1" x14ac:dyDescent="0.2"/>
    <row r="97" spans="4:13" hidden="1" x14ac:dyDescent="0.2"/>
    <row r="98" spans="4:13" hidden="1" x14ac:dyDescent="0.2">
      <c r="D98" s="138" t="s">
        <v>597</v>
      </c>
      <c r="E98" s="139">
        <f>E43*($E$91+E92+$E$95)</f>
        <v>0</v>
      </c>
    </row>
    <row r="99" spans="4:13" hidden="1" x14ac:dyDescent="0.2">
      <c r="D99" s="138" t="s">
        <v>598</v>
      </c>
      <c r="E99" s="142">
        <f>'[1]"Fine Tune" Variables'!$C$38*E98</f>
        <v>0</v>
      </c>
      <c r="F99" s="143">
        <f>IFERROR(-E99/E98,0)</f>
        <v>0</v>
      </c>
    </row>
    <row r="100" spans="4:13" hidden="1" x14ac:dyDescent="0.2"/>
    <row r="101" spans="4:13" hidden="1" x14ac:dyDescent="0.2">
      <c r="D101" s="138" t="s">
        <v>599</v>
      </c>
      <c r="E101" s="139" t="e">
        <f>#REF!*($E$91+E92+$E$95)</f>
        <v>#REF!</v>
      </c>
    </row>
    <row r="102" spans="4:13" hidden="1" x14ac:dyDescent="0.2">
      <c r="D102" s="138" t="s">
        <v>600</v>
      </c>
      <c r="E102" s="142" t="e">
        <f>'[1]"Fine Tune" Variables'!$C$38*E101</f>
        <v>#REF!</v>
      </c>
      <c r="F102" s="143">
        <f>IFERROR(-E102/E101,0)</f>
        <v>0</v>
      </c>
    </row>
    <row r="103" spans="4:13" hidden="1" x14ac:dyDescent="0.2"/>
    <row r="104" spans="4:13" hidden="1" x14ac:dyDescent="0.2">
      <c r="D104" s="138" t="s">
        <v>601</v>
      </c>
      <c r="E104" s="142">
        <f>E45*'[1]"Fine Tune" Variables'!C38</f>
        <v>0</v>
      </c>
    </row>
    <row r="105" spans="4:13" hidden="1" x14ac:dyDescent="0.2"/>
    <row r="106" spans="4:13" hidden="1" x14ac:dyDescent="0.2">
      <c r="G106" s="142">
        <f>E45+'[1]"Fine Tune" Variables'!G4+(E104/2)</f>
        <v>0</v>
      </c>
      <c r="I106" s="142">
        <f>E45+'[1]"Fine Tune" Variables'!H4+(E104)</f>
        <v>0</v>
      </c>
      <c r="K106" s="142">
        <f>E45+'[1]"Fine Tune" Variables'!I4+(E104)</f>
        <v>0</v>
      </c>
      <c r="M106" s="142">
        <f>E45+'[1]"Fine Tune" Variables'!J4+(E104)</f>
        <v>0</v>
      </c>
    </row>
    <row r="107" spans="4:13" hidden="1" x14ac:dyDescent="0.2"/>
    <row r="108" spans="4:13" hidden="1" x14ac:dyDescent="0.2">
      <c r="D108" s="138" t="s">
        <v>602</v>
      </c>
      <c r="E108" s="142" t="e">
        <f>#REF!+#REF!</f>
        <v>#REF!</v>
      </c>
      <c r="F108" s="142"/>
      <c r="G108" s="142" t="e">
        <f>#REF!+#REF!</f>
        <v>#REF!</v>
      </c>
      <c r="H108" s="142"/>
      <c r="I108" s="142" t="e">
        <f>#REF!+#REF!</f>
        <v>#REF!</v>
      </c>
      <c r="J108" s="142"/>
      <c r="K108" s="142" t="e">
        <f>#REF!+#REF!</f>
        <v>#REF!</v>
      </c>
      <c r="L108" s="142"/>
      <c r="M108" s="142" t="e">
        <f>#REF!+#REF!</f>
        <v>#REF!</v>
      </c>
    </row>
    <row r="109" spans="4:13" hidden="1" x14ac:dyDescent="0.2">
      <c r="D109" s="138" t="s">
        <v>603</v>
      </c>
      <c r="E109" s="139">
        <f>E7+E12</f>
        <v>0</v>
      </c>
      <c r="F109" s="139"/>
      <c r="G109" s="139">
        <f t="shared" ref="G109:M109" si="0">G7+G12</f>
        <v>622281.25</v>
      </c>
      <c r="H109" s="139"/>
      <c r="I109" s="139">
        <f t="shared" si="0"/>
        <v>1392802.0833333335</v>
      </c>
      <c r="J109" s="139"/>
      <c r="K109" s="139">
        <f t="shared" si="0"/>
        <v>2354927.0833333344</v>
      </c>
      <c r="L109" s="139"/>
      <c r="M109" s="139">
        <f t="shared" si="0"/>
        <v>3506052.083333334</v>
      </c>
    </row>
    <row r="110" spans="4:13" hidden="1" x14ac:dyDescent="0.2"/>
    <row r="111" spans="4:13" hidden="1" x14ac:dyDescent="0.2">
      <c r="D111" s="138" t="s">
        <v>602</v>
      </c>
      <c r="E111" s="142" t="e">
        <f>#REF!+#REF!</f>
        <v>#REF!</v>
      </c>
      <c r="G111" s="142" t="e">
        <f>#REF!+#REF!</f>
        <v>#REF!</v>
      </c>
      <c r="I111" s="142" t="e">
        <f>#REF!+#REF!</f>
        <v>#REF!</v>
      </c>
      <c r="K111" s="142" t="e">
        <f>#REF!+#REF!</f>
        <v>#REF!</v>
      </c>
      <c r="M111" s="142" t="e">
        <f>#REF!+#REF!</f>
        <v>#REF!</v>
      </c>
    </row>
    <row r="112" spans="4:13" hidden="1" x14ac:dyDescent="0.2">
      <c r="D112" s="138" t="s">
        <v>603</v>
      </c>
      <c r="E112" s="139">
        <f>E27+E32</f>
        <v>0</v>
      </c>
      <c r="G112" s="139">
        <f>G27+G32</f>
        <v>401750</v>
      </c>
      <c r="I112" s="139">
        <f>I27+I32</f>
        <v>904940.10416666686</v>
      </c>
      <c r="K112" s="139">
        <f>K27+K32</f>
        <v>1533760.4166666672</v>
      </c>
      <c r="M112" s="139">
        <f>M27+M32</f>
        <v>2286518.229166667</v>
      </c>
    </row>
    <row r="113" spans="4:13" hidden="1" x14ac:dyDescent="0.2"/>
    <row r="114" spans="4:13" hidden="1" x14ac:dyDescent="0.2"/>
    <row r="115" spans="4:13" hidden="1" x14ac:dyDescent="0.2">
      <c r="D115" s="138" t="s">
        <v>604</v>
      </c>
      <c r="E115" s="142" t="e">
        <f>E108+E109-E111-E112</f>
        <v>#REF!</v>
      </c>
      <c r="G115" s="142" t="e">
        <f>G108+G109-G111-G112</f>
        <v>#REF!</v>
      </c>
      <c r="I115" s="142" t="e">
        <f>I108+I109-I111-I112</f>
        <v>#REF!</v>
      </c>
      <c r="K115" s="142" t="e">
        <f>K108+K109-K111-K112</f>
        <v>#REF!</v>
      </c>
      <c r="M115" s="142" t="e">
        <f>M108+M109-M111-M112</f>
        <v>#REF!</v>
      </c>
    </row>
    <row r="116" spans="4:13" hidden="1" x14ac:dyDescent="0.2"/>
    <row r="117" spans="4:13" hidden="1" x14ac:dyDescent="0.2"/>
    <row r="121" spans="4:13" hidden="1" x14ac:dyDescent="0.2">
      <c r="J121" s="72" t="s">
        <v>605</v>
      </c>
      <c r="K121" s="72" t="s">
        <v>530</v>
      </c>
      <c r="L121" s="72" t="s">
        <v>529</v>
      </c>
      <c r="M121" s="174"/>
    </row>
    <row r="122" spans="4:13" hidden="1" x14ac:dyDescent="0.2">
      <c r="J122" s="72" t="s">
        <v>606</v>
      </c>
      <c r="K122" s="142">
        <f>G48*0.82</f>
        <v>2047770.6249999998</v>
      </c>
      <c r="L122" s="142">
        <f>G48*0.18</f>
        <v>449510.625</v>
      </c>
      <c r="M122" s="174"/>
    </row>
    <row r="123" spans="4:13" hidden="1" x14ac:dyDescent="0.2">
      <c r="J123" s="72" t="s">
        <v>607</v>
      </c>
      <c r="K123" s="142">
        <f>K122+M12</f>
        <v>4349072.708333333</v>
      </c>
      <c r="L123" s="142">
        <f>L122+M7</f>
        <v>1654260.6250000002</v>
      </c>
    </row>
    <row r="124" spans="4:13" hidden="1" x14ac:dyDescent="0.2"/>
    <row r="125" spans="4:13" hidden="1" x14ac:dyDescent="0.2">
      <c r="K125" s="142">
        <v>3167250</v>
      </c>
      <c r="L125" s="142">
        <v>695250</v>
      </c>
      <c r="M125" s="142">
        <f>SUM(K125:L125)</f>
        <v>3862500</v>
      </c>
    </row>
    <row r="126" spans="4:13" hidden="1" x14ac:dyDescent="0.2">
      <c r="J126" s="143"/>
      <c r="K126" s="208">
        <v>3209750</v>
      </c>
      <c r="L126" s="208">
        <v>1524427.734375</v>
      </c>
      <c r="M126" s="142">
        <f>SUM(K126:L126)</f>
        <v>4734177.734375</v>
      </c>
    </row>
    <row r="127" spans="4:13" hidden="1" x14ac:dyDescent="0.2">
      <c r="J127" s="143"/>
      <c r="K127" s="143"/>
      <c r="L127" s="143"/>
      <c r="M127" s="143"/>
    </row>
    <row r="128" spans="4:13" hidden="1" x14ac:dyDescent="0.2">
      <c r="J128" s="143"/>
      <c r="K128" s="143">
        <f>K125/M125</f>
        <v>0.82</v>
      </c>
      <c r="L128" s="143">
        <f>L125/M125</f>
        <v>0.18</v>
      </c>
      <c r="M128" s="143"/>
    </row>
    <row r="129" spans="10:13" hidden="1" x14ac:dyDescent="0.2">
      <c r="J129" s="143"/>
      <c r="K129" s="143">
        <f>K126/M126</f>
        <v>0.67799524650160758</v>
      </c>
      <c r="L129" s="143">
        <f>L126/M126</f>
        <v>0.32200475349839247</v>
      </c>
      <c r="M129" s="143"/>
    </row>
  </sheetData>
  <sheetProtection algorithmName="SHA-512" hashValue="i87t98Z91cWVd/2k5GrW31AQqNpgErXWvJhLY8KjaOsuRVqJV2ZkMPegw9aXjpRc48vJCnGqVaNnMqbwBY7gdQ==" saltValue="pxv88wWGMwdqIf7NS/tEjQ==" spinCount="100000" sheet="1" objects="1" scenarios="1"/>
  <mergeCells count="9">
    <mergeCell ref="K1:L1"/>
    <mergeCell ref="M1:N1"/>
    <mergeCell ref="A3:A20"/>
    <mergeCell ref="A22:A40"/>
    <mergeCell ref="A42:A46"/>
    <mergeCell ref="A61:A83"/>
    <mergeCell ref="E1:F1"/>
    <mergeCell ref="G1:H1"/>
    <mergeCell ref="I1:J1"/>
  </mergeCells>
  <pageMargins left="0.7" right="0.7" top="0.75" bottom="0.75" header="0.3" footer="0.3"/>
  <pageSetup scale="48" orientation="landscape"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F7F30-B3ED-486F-ADD1-BFA75C311C64}">
  <dimension ref="B25:F43"/>
  <sheetViews>
    <sheetView showGridLines="0" zoomScale="70" zoomScaleNormal="70" workbookViewId="0">
      <selection activeCell="S50" sqref="S50"/>
    </sheetView>
  </sheetViews>
  <sheetFormatPr defaultColWidth="9.14453125" defaultRowHeight="15" x14ac:dyDescent="0.2"/>
  <cols>
    <col min="1" max="1" width="9.14453125" style="64"/>
    <col min="2" max="2" width="29.99609375" style="64" customWidth="1"/>
    <col min="3" max="16384" width="9.14453125" style="64"/>
  </cols>
  <sheetData>
    <row r="25" spans="4:4" x14ac:dyDescent="0.2">
      <c r="D25" s="209"/>
    </row>
    <row r="27" spans="4:4" s="63" customFormat="1" x14ac:dyDescent="0.2"/>
    <row r="37" spans="2:6" x14ac:dyDescent="0.2">
      <c r="C37" s="64">
        <v>1</v>
      </c>
      <c r="D37" s="64">
        <v>2</v>
      </c>
      <c r="E37" s="64">
        <v>3</v>
      </c>
      <c r="F37" s="64">
        <v>4</v>
      </c>
    </row>
    <row r="38" spans="2:6" x14ac:dyDescent="0.2">
      <c r="B38" s="210" t="s">
        <v>608</v>
      </c>
      <c r="C38" s="211">
        <f>'[1]Core Calculations'!M19</f>
        <v>112.5</v>
      </c>
      <c r="D38" s="211">
        <f>'[1]Core Calculations'!Y19</f>
        <v>262.50000000000006</v>
      </c>
      <c r="E38" s="211">
        <f>'[1]Core Calculations'!AK19</f>
        <v>450.00000000000028</v>
      </c>
      <c r="F38" s="211">
        <f>'[1]Core Calculations'!AW19</f>
        <v>675.00000000000023</v>
      </c>
    </row>
    <row r="39" spans="2:6" x14ac:dyDescent="0.2">
      <c r="B39" s="210" t="s">
        <v>35</v>
      </c>
      <c r="C39" s="211">
        <f>'[1]Core Calculations'!M20</f>
        <v>375</v>
      </c>
      <c r="D39" s="211">
        <f>'[1]Core Calculations'!Y20</f>
        <v>875.00000000000023</v>
      </c>
      <c r="E39" s="211">
        <f>'[1]Core Calculations'!AK20</f>
        <v>1500.0000000000009</v>
      </c>
      <c r="F39" s="211">
        <f>'[1]Core Calculations'!AW20</f>
        <v>2250.0000000000009</v>
      </c>
    </row>
    <row r="40" spans="2:6" x14ac:dyDescent="0.2">
      <c r="B40" s="210" t="s">
        <v>609</v>
      </c>
      <c r="C40" s="211">
        <f>'[1]Core Calculations'!M21</f>
        <v>112.5</v>
      </c>
      <c r="D40" s="211">
        <f>'[1]Core Calculations'!Y21</f>
        <v>262.50000000000006</v>
      </c>
      <c r="E40" s="211">
        <f>'[1]Core Calculations'!AK21</f>
        <v>450.00000000000028</v>
      </c>
      <c r="F40" s="211">
        <f>'[1]Core Calculations'!AW21</f>
        <v>675.00000000000034</v>
      </c>
    </row>
    <row r="41" spans="2:6" x14ac:dyDescent="0.2">
      <c r="B41" s="210" t="s">
        <v>524</v>
      </c>
      <c r="C41" s="211">
        <f>'[1]Core Calculations'!M22</f>
        <v>375</v>
      </c>
      <c r="D41" s="211">
        <f>'[1]Core Calculations'!Y22</f>
        <v>875.00000000000023</v>
      </c>
      <c r="E41" s="211">
        <f>'[1]Core Calculations'!AK22</f>
        <v>1500.0000000000009</v>
      </c>
      <c r="F41" s="211">
        <f>'[1]Core Calculations'!AW22</f>
        <v>2250.0000000000009</v>
      </c>
    </row>
    <row r="42" spans="2:6" x14ac:dyDescent="0.2">
      <c r="B42" s="210" t="s">
        <v>147</v>
      </c>
      <c r="C42" s="211">
        <f>'[1]Core Calculations'!M24</f>
        <v>375</v>
      </c>
      <c r="D42" s="211">
        <f>'[1]Core Calculations'!Y24</f>
        <v>875.00000000000023</v>
      </c>
      <c r="E42" s="211">
        <f>'[1]Core Calculations'!AK24</f>
        <v>1500.0000000000009</v>
      </c>
      <c r="F42" s="211">
        <f>'[1]Core Calculations'!AW24</f>
        <v>2250.0000000000009</v>
      </c>
    </row>
    <row r="43" spans="2:6" x14ac:dyDescent="0.2">
      <c r="B43" s="210"/>
      <c r="C43" s="211"/>
      <c r="D43" s="211"/>
      <c r="E43" s="211"/>
      <c r="F43" s="211"/>
    </row>
  </sheetData>
  <sheetProtection algorithmName="SHA-512" hashValue="7onvMkQyoel19ZGGvHXF0ma0QjyF7UpdmtQHrcEU/ezHoVmyyWTA26KDeJIkQ1cSuKeOQXjQ1U9WkYzwZR2r9A==" saltValue="BgF5mHiIQp2MMxNcIqdbYg==" spinCount="100000" sheet="1" objects="1" scenarios="1"/>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C3DBA-D5E7-4DB1-AA12-8B8F5BFBC0C6}">
  <dimension ref="B33:AX45"/>
  <sheetViews>
    <sheetView showGridLines="0" zoomScale="70" zoomScaleNormal="70" workbookViewId="0">
      <selection activeCell="K49" sqref="K49:K50"/>
    </sheetView>
  </sheetViews>
  <sheetFormatPr defaultColWidth="9.14453125" defaultRowHeight="15" x14ac:dyDescent="0.2"/>
  <cols>
    <col min="1" max="9" width="9.14453125" style="64"/>
    <col min="10" max="10" width="25.69140625" style="64" customWidth="1"/>
    <col min="11" max="11" width="10.0859375" style="64" bestFit="1" customWidth="1"/>
    <col min="12" max="16384" width="9.14453125" style="64"/>
  </cols>
  <sheetData>
    <row r="33" spans="2:50" ht="18.75" x14ac:dyDescent="0.25">
      <c r="I33" s="212" t="s">
        <v>610</v>
      </c>
      <c r="J33" s="213">
        <f>IF((-MIN('[1]Core Calculations'!B56:AW56))&gt;0,(-MIN('[1]Core Calculations'!B56:AW56)),0)</f>
        <v>282384.0277777781</v>
      </c>
    </row>
    <row r="45" spans="2:50" x14ac:dyDescent="0.2">
      <c r="B45" s="214" t="str">
        <f>'[1]Core Calculations'!A56</f>
        <v>Monthly Cumulative Cash Flow</v>
      </c>
      <c r="C45" s="215">
        <f>'[1]Core Calculations'!B56</f>
        <v>-20982.031249999971</v>
      </c>
      <c r="D45" s="215">
        <f>'[1]Core Calculations'!C56</f>
        <v>-40699.739583333314</v>
      </c>
      <c r="E45" s="215">
        <f>'[1]Core Calculations'!D56</f>
        <v>-59153.124999999971</v>
      </c>
      <c r="F45" s="215">
        <f>'[1]Core Calculations'!E56</f>
        <v>-76342.187499999942</v>
      </c>
      <c r="G45" s="215">
        <f>'[1]Core Calculations'!F56</f>
        <v>-92266.927083333285</v>
      </c>
      <c r="H45" s="215">
        <f>'[1]Core Calculations'!G56</f>
        <v>-106927.34374999994</v>
      </c>
      <c r="I45" s="215">
        <f>'[1]Core Calculations'!H56</f>
        <v>-120232.2916666666</v>
      </c>
      <c r="J45" s="215">
        <f>'[1]Core Calculations'!I56</f>
        <v>-132181.77083333326</v>
      </c>
      <c r="K45" s="215">
        <f>'[1]Core Calculations'!J56</f>
        <v>-142775.78124999991</v>
      </c>
      <c r="L45" s="215">
        <f>'[1]Core Calculations'!K56</f>
        <v>-152014.32291666657</v>
      </c>
      <c r="M45" s="215">
        <f>'[1]Core Calculations'!L56</f>
        <v>-159897.39583333323</v>
      </c>
      <c r="N45" s="215">
        <f>'[1]Core Calculations'!M56</f>
        <v>-166424.99999999988</v>
      </c>
      <c r="O45" s="215">
        <f>'[1]Core Calculations'!N56</f>
        <v>-185892.70833333326</v>
      </c>
      <c r="P45" s="215">
        <f>'[1]Core Calculations'!O56</f>
        <v>-203583.50694444438</v>
      </c>
      <c r="Q45" s="215">
        <f>'[1]Core Calculations'!P56</f>
        <v>-219497.39583333331</v>
      </c>
      <c r="R45" s="215">
        <f>'[1]Core Calculations'!Q56</f>
        <v>-233634.37499999997</v>
      </c>
      <c r="S45" s="215">
        <f>'[1]Core Calculations'!R56</f>
        <v>-245994.4444444445</v>
      </c>
      <c r="T45" s="215">
        <f>'[1]Core Calculations'!S56</f>
        <v>-256577.60416666674</v>
      </c>
      <c r="U45" s="215">
        <f>'[1]Core Calculations'!T56</f>
        <v>-265353.47222222236</v>
      </c>
      <c r="V45" s="215">
        <f>'[1]Core Calculations'!U56</f>
        <v>-272322.04861111124</v>
      </c>
      <c r="W45" s="215">
        <f>'[1]Core Calculations'!V56</f>
        <v>-277483.33333333355</v>
      </c>
      <c r="X45" s="215">
        <f>'[1]Core Calculations'!W56</f>
        <v>-280837.32638888917</v>
      </c>
      <c r="Y45" s="215">
        <f>'[1]Core Calculations'!X56</f>
        <v>-282384.0277777781</v>
      </c>
      <c r="Z45" s="215">
        <f>'[1]Core Calculations'!Y56</f>
        <v>-282123.43750000035</v>
      </c>
      <c r="AA45" s="215">
        <f>'[1]Core Calculations'!Z56</f>
        <v>-274711.50173611147</v>
      </c>
      <c r="AB45" s="215">
        <f>'[1]Core Calculations'!AA56</f>
        <v>-265070.83333333366</v>
      </c>
      <c r="AC45" s="215">
        <f>'[1]Core Calculations'!AB56</f>
        <v>-253201.43229166698</v>
      </c>
      <c r="AD45" s="215">
        <f>'[1]Core Calculations'!AC56</f>
        <v>-239103.29861111136</v>
      </c>
      <c r="AE45" s="215">
        <f>'[1]Core Calculations'!AD56</f>
        <v>-222776.43229166686</v>
      </c>
      <c r="AF45" s="215">
        <f>'[1]Core Calculations'!AE56</f>
        <v>-204220.83333333343</v>
      </c>
      <c r="AG45" s="215">
        <f>'[1]Core Calculations'!AF56</f>
        <v>-183406.11979166674</v>
      </c>
      <c r="AH45" s="215">
        <f>'[1]Core Calculations'!AG56</f>
        <v>-160332.29166666669</v>
      </c>
      <c r="AI45" s="215">
        <f>'[1]Core Calculations'!AH56</f>
        <v>-134999.34895833337</v>
      </c>
      <c r="AJ45" s="215">
        <f>'[1]Core Calculations'!AI56</f>
        <v>-107407.29166666663</v>
      </c>
      <c r="AK45" s="215">
        <f>'[1]Core Calculations'!AJ56</f>
        <v>-77556.119791666628</v>
      </c>
      <c r="AL45" s="215">
        <f>'[1]Core Calculations'!AK56</f>
        <v>-45445.833333333256</v>
      </c>
      <c r="AM45" s="215">
        <f>'[1]Core Calculations'!AL56</f>
        <v>-24314.887152777635</v>
      </c>
      <c r="AN45" s="215">
        <f>'[1]Core Calculations'!AM56</f>
        <v>-503.38541666656965</v>
      </c>
      <c r="AO45" s="215">
        <f>'[1]Core Calculations'!AN56</f>
        <v>25988.671875000175</v>
      </c>
      <c r="AP45" s="215">
        <f>'[1]Core Calculations'!AO56</f>
        <v>55161.284722222539</v>
      </c>
      <c r="AQ45" s="215">
        <f>'[1]Core Calculations'!AP56</f>
        <v>87014.453125000349</v>
      </c>
      <c r="AR45" s="215">
        <f>'[1]Core Calculations'!AQ56</f>
        <v>121548.17708333378</v>
      </c>
      <c r="AS45" s="215">
        <f>'[1]Core Calculations'!AR56</f>
        <v>158792.83854166721</v>
      </c>
      <c r="AT45" s="215">
        <f>'[1]Core Calculations'!AS56</f>
        <v>198748.43750000064</v>
      </c>
      <c r="AU45" s="215">
        <f>'[1]Core Calculations'!AT56</f>
        <v>241414.97395833407</v>
      </c>
      <c r="AV45" s="215">
        <f>'[1]Core Calculations'!AU56</f>
        <v>286792.44791666738</v>
      </c>
      <c r="AW45" s="215">
        <f>'[1]Core Calculations'!AV56</f>
        <v>334880.85937500081</v>
      </c>
      <c r="AX45" s="215">
        <f>'[1]Core Calculations'!AW56</f>
        <v>385680.20833333425</v>
      </c>
    </row>
  </sheetData>
  <sheetProtection algorithmName="SHA-512" hashValue="TPbsNPjQnbGy0MxiWY3Y+EX8jXCh+f0j7Yf1GRsgZ9OQVOVbK8c6HHZhhDzc5Zx3mMtitLv/XZh4NHfm576Jpw==" saltValue="cv/UNAGpnalYb0AdsKTFlQ==" spinCount="100000" sheet="1" objects="1" scenarios="1"/>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BA7CA-2B70-4D81-992D-1AA112E36C84}">
  <dimension ref="B35:F41"/>
  <sheetViews>
    <sheetView showGridLines="0" zoomScale="80" zoomScaleNormal="80" workbookViewId="0">
      <selection activeCell="K49" sqref="K49:K50"/>
    </sheetView>
  </sheetViews>
  <sheetFormatPr defaultColWidth="9.14453125" defaultRowHeight="15" x14ac:dyDescent="0.2"/>
  <cols>
    <col min="1" max="1" width="9.14453125" style="64"/>
    <col min="2" max="2" width="23.67578125" style="64" bestFit="1" customWidth="1"/>
    <col min="3" max="7" width="12.64453125" style="64" customWidth="1"/>
    <col min="8" max="16384" width="9.14453125" style="64"/>
  </cols>
  <sheetData>
    <row r="35" spans="2:6" x14ac:dyDescent="0.2">
      <c r="C35" s="64">
        <v>1</v>
      </c>
      <c r="D35" s="64">
        <v>2</v>
      </c>
      <c r="E35" s="64">
        <v>3</v>
      </c>
      <c r="F35" s="64">
        <v>4</v>
      </c>
    </row>
    <row r="36" spans="2:6" x14ac:dyDescent="0.2">
      <c r="B36" s="64" t="s">
        <v>523</v>
      </c>
      <c r="C36" s="209">
        <f>'MSP P&amp;L Detail'!G34</f>
        <v>2.6473958333333334</v>
      </c>
      <c r="D36" s="209">
        <f>'MSP P&amp;L Detail'!I34</f>
        <v>3.8210069444444441</v>
      </c>
      <c r="E36" s="209">
        <f>'MSP P&amp;L Detail'!K34</f>
        <v>5.1255208333333337</v>
      </c>
      <c r="F36" s="209">
        <f>'MSP P&amp;L Detail'!M34</f>
        <v>6.5383680555555568</v>
      </c>
    </row>
    <row r="37" spans="2:6" x14ac:dyDescent="0.2">
      <c r="B37" s="64" t="s">
        <v>524</v>
      </c>
      <c r="C37" s="209">
        <f>'MSP P&amp;L Detail'!G35</f>
        <v>1.45234375</v>
      </c>
      <c r="D37" s="209">
        <f>'MSP P&amp;L Detail'!I35</f>
        <v>4.6177083333333355</v>
      </c>
      <c r="E37" s="209">
        <f>'MSP P&amp;L Detail'!K35</f>
        <v>8.6768229166666728</v>
      </c>
      <c r="F37" s="209">
        <f>'MSP P&amp;L Detail'!M35</f>
        <v>13.629687500000001</v>
      </c>
    </row>
    <row r="38" spans="2:6" x14ac:dyDescent="0.2">
      <c r="B38" s="64" t="s">
        <v>611</v>
      </c>
      <c r="C38" s="209">
        <f>'MSP Variables'!G15/'MSP Variables'!$G$33</f>
        <v>7.6839423076923081</v>
      </c>
      <c r="D38" s="209">
        <f>'MSP Variables'!H15/'MSP Variables'!$G$33</f>
        <v>11.977852564102566</v>
      </c>
      <c r="E38" s="209">
        <f>'MSP Variables'!J15/'MSP Variables'!$G$33</f>
        <v>12.64598557692308</v>
      </c>
      <c r="F38" s="209">
        <f>'MSP Variables'!K15/'MSP Variables'!$G$33</f>
        <v>16.744735576923077</v>
      </c>
    </row>
    <row r="40" spans="2:6" x14ac:dyDescent="0.2">
      <c r="C40" s="64" t="s">
        <v>612</v>
      </c>
    </row>
    <row r="41" spans="2:6" x14ac:dyDescent="0.2">
      <c r="C41" s="64">
        <v>1</v>
      </c>
      <c r="D41" s="64">
        <v>2</v>
      </c>
      <c r="E41" s="64">
        <v>3</v>
      </c>
      <c r="F41" s="64">
        <v>4</v>
      </c>
    </row>
  </sheetData>
  <sheetProtection algorithmName="SHA-512" hashValue="6p5eiWhmGK05WknjXDoTdVQqLg8fTwx8zO+eCe5FpkVNYgzOUMBn/RUqhqKO5KOOy4yW8BT35UghZB+xHHqSKA==" saltValue="wqwGwYS/YmqkF2aM2GUpOA==" spinCount="100000" sheet="1" objects="1" scenarios="1"/>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F2CFF-8CAB-48D7-94EB-790E4DDEBB7A}">
  <dimension ref="A1:M8"/>
  <sheetViews>
    <sheetView workbookViewId="0">
      <selection activeCell="I30" sqref="I30"/>
    </sheetView>
  </sheetViews>
  <sheetFormatPr defaultRowHeight="15" x14ac:dyDescent="0.2"/>
  <cols>
    <col min="1" max="1" width="11.296875" customWidth="1"/>
    <col min="2" max="2" width="20.58203125" customWidth="1"/>
    <col min="3" max="3" width="20.84765625" customWidth="1"/>
    <col min="4" max="4" width="19.1015625" customWidth="1"/>
    <col min="5" max="5" width="20.17578125" customWidth="1"/>
    <col min="6" max="6" width="20.84765625" customWidth="1"/>
    <col min="7" max="7" width="17.62109375" customWidth="1"/>
    <col min="8" max="8" width="23" customWidth="1"/>
    <col min="9" max="9" width="23.40625" customWidth="1"/>
    <col min="10" max="10" width="27.44140625" customWidth="1"/>
    <col min="11" max="11" width="18.0234375" customWidth="1"/>
    <col min="12" max="12" width="12.23828125" customWidth="1"/>
    <col min="13" max="13" width="15.87109375" customWidth="1"/>
  </cols>
  <sheetData>
    <row r="1" spans="1:13" x14ac:dyDescent="0.2">
      <c r="A1" s="2" t="s">
        <v>239</v>
      </c>
      <c r="B1" s="2" t="s">
        <v>238</v>
      </c>
      <c r="C1" s="2" t="s">
        <v>237</v>
      </c>
      <c r="D1" s="2" t="s">
        <v>236</v>
      </c>
      <c r="E1" s="2" t="s">
        <v>235</v>
      </c>
      <c r="F1" s="2" t="s">
        <v>234</v>
      </c>
      <c r="G1" s="2" t="s">
        <v>233</v>
      </c>
      <c r="H1" s="2" t="s">
        <v>232</v>
      </c>
      <c r="I1" s="2" t="s">
        <v>231</v>
      </c>
      <c r="J1" s="2" t="s">
        <v>230</v>
      </c>
      <c r="K1" s="2" t="s">
        <v>148</v>
      </c>
      <c r="L1" s="2" t="s">
        <v>14</v>
      </c>
      <c r="M1" s="2" t="s">
        <v>27</v>
      </c>
    </row>
    <row r="2" spans="1:13" x14ac:dyDescent="0.2">
      <c r="A2" s="2" t="s">
        <v>144</v>
      </c>
      <c r="B2" s="2" t="s">
        <v>146</v>
      </c>
      <c r="C2" s="2" t="s">
        <v>229</v>
      </c>
      <c r="D2" s="2" t="s">
        <v>228</v>
      </c>
      <c r="E2" s="2" t="s">
        <v>147</v>
      </c>
      <c r="F2" s="2" t="s">
        <v>176</v>
      </c>
      <c r="G2" s="2" t="s">
        <v>227</v>
      </c>
      <c r="H2" s="2" t="s">
        <v>226</v>
      </c>
      <c r="I2" s="2" t="s">
        <v>224</v>
      </c>
      <c r="J2" s="2" t="s">
        <v>225</v>
      </c>
      <c r="K2" s="2" t="s">
        <v>217</v>
      </c>
      <c r="L2" s="2" t="s">
        <v>224</v>
      </c>
      <c r="M2" s="2" t="s">
        <v>223</v>
      </c>
    </row>
    <row r="3" spans="1:13" x14ac:dyDescent="0.2">
      <c r="A3" s="2" t="s">
        <v>19</v>
      </c>
      <c r="B3" s="2" t="s">
        <v>220</v>
      </c>
      <c r="C3" s="2" t="s">
        <v>145</v>
      </c>
      <c r="D3" s="2" t="s">
        <v>222</v>
      </c>
      <c r="E3" s="2" t="s">
        <v>221</v>
      </c>
      <c r="F3" s="2" t="s">
        <v>220</v>
      </c>
      <c r="G3" s="2" t="s">
        <v>219</v>
      </c>
      <c r="H3" s="2" t="s">
        <v>218</v>
      </c>
      <c r="I3" s="2" t="s">
        <v>217</v>
      </c>
      <c r="J3" s="2" t="s">
        <v>216</v>
      </c>
      <c r="K3" s="2" t="s">
        <v>215</v>
      </c>
      <c r="L3" s="2" t="s">
        <v>207</v>
      </c>
      <c r="M3" s="2" t="s">
        <v>214</v>
      </c>
    </row>
    <row r="4" spans="1:13" x14ac:dyDescent="0.2">
      <c r="A4" s="2"/>
      <c r="B4" s="2"/>
      <c r="C4" s="2" t="s">
        <v>213</v>
      </c>
      <c r="D4" s="2" t="s">
        <v>212</v>
      </c>
      <c r="E4" s="2" t="s">
        <v>211</v>
      </c>
      <c r="F4" s="2" t="s">
        <v>210</v>
      </c>
      <c r="G4" s="2" t="s">
        <v>209</v>
      </c>
      <c r="H4" s="2" t="s">
        <v>208</v>
      </c>
      <c r="I4" s="2" t="s">
        <v>207</v>
      </c>
      <c r="J4" s="2" t="s">
        <v>206</v>
      </c>
      <c r="K4" s="2" t="s">
        <v>205</v>
      </c>
      <c r="L4" s="2" t="s">
        <v>204</v>
      </c>
      <c r="M4" s="2"/>
    </row>
    <row r="5" spans="1:13" x14ac:dyDescent="0.2">
      <c r="A5" s="2"/>
      <c r="B5" s="2"/>
      <c r="C5" s="2" t="s">
        <v>203</v>
      </c>
      <c r="D5" s="2" t="s">
        <v>202</v>
      </c>
      <c r="E5" s="2" t="s">
        <v>201</v>
      </c>
      <c r="F5" s="2" t="s">
        <v>200</v>
      </c>
      <c r="G5" s="2" t="s">
        <v>199</v>
      </c>
      <c r="H5" s="2" t="s">
        <v>198</v>
      </c>
      <c r="I5" s="2"/>
      <c r="J5" s="2"/>
      <c r="K5" s="2"/>
      <c r="L5" s="2"/>
      <c r="M5" s="2"/>
    </row>
    <row r="6" spans="1:13" x14ac:dyDescent="0.2">
      <c r="A6" s="2"/>
      <c r="B6" s="2"/>
      <c r="C6" s="2" t="s">
        <v>197</v>
      </c>
      <c r="D6" s="2" t="s">
        <v>196</v>
      </c>
      <c r="E6" s="2" t="s">
        <v>195</v>
      </c>
      <c r="F6" s="2" t="s">
        <v>194</v>
      </c>
      <c r="G6" s="2"/>
      <c r="H6" s="2" t="s">
        <v>193</v>
      </c>
      <c r="I6" s="2"/>
      <c r="J6" s="2"/>
      <c r="K6" s="2"/>
      <c r="L6" s="2"/>
      <c r="M6" s="2"/>
    </row>
    <row r="7" spans="1:13" x14ac:dyDescent="0.2">
      <c r="A7" s="2"/>
      <c r="B7" s="2"/>
      <c r="C7" s="2"/>
      <c r="D7" s="2" t="s">
        <v>192</v>
      </c>
      <c r="E7" s="2"/>
      <c r="F7" s="2" t="s">
        <v>191</v>
      </c>
      <c r="G7" s="2"/>
      <c r="H7" s="2" t="s">
        <v>190</v>
      </c>
      <c r="I7" s="2"/>
      <c r="J7" s="2"/>
      <c r="K7" s="2"/>
      <c r="L7" s="2"/>
      <c r="M7" s="2"/>
    </row>
    <row r="8" spans="1:13" x14ac:dyDescent="0.2">
      <c r="A8" s="2"/>
      <c r="B8" s="2"/>
      <c r="C8" s="2"/>
      <c r="D8" s="2" t="s">
        <v>189</v>
      </c>
      <c r="E8" s="2"/>
      <c r="F8" s="2"/>
      <c r="G8" s="2"/>
      <c r="H8" s="2"/>
      <c r="I8" s="2"/>
      <c r="J8" s="2"/>
      <c r="K8" s="2"/>
      <c r="L8" s="2"/>
      <c r="M8"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22EA3-6E13-4C54-B57E-0132175B6537}">
  <dimension ref="A1:C1"/>
  <sheetViews>
    <sheetView workbookViewId="0">
      <selection activeCell="F18" sqref="F18"/>
    </sheetView>
  </sheetViews>
  <sheetFormatPr defaultRowHeight="15" x14ac:dyDescent="0.2"/>
  <cols>
    <col min="2" max="2" width="10.35546875" bestFit="1" customWidth="1"/>
  </cols>
  <sheetData>
    <row r="1" spans="1:3" x14ac:dyDescent="0.2">
      <c r="A1" t="s">
        <v>636</v>
      </c>
      <c r="B1" t="s">
        <v>637</v>
      </c>
      <c r="C1" t="s">
        <v>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480F3-3B55-4390-9E7A-3A28B862B2DE}">
  <dimension ref="A1:E20"/>
  <sheetViews>
    <sheetView workbookViewId="0">
      <selection activeCell="D13" sqref="D13"/>
    </sheetView>
  </sheetViews>
  <sheetFormatPr defaultRowHeight="15" x14ac:dyDescent="0.2"/>
  <cols>
    <col min="1" max="1" width="16.41015625" customWidth="1"/>
    <col min="2" max="2" width="13.98828125" customWidth="1"/>
    <col min="3" max="3" width="31.609375" customWidth="1"/>
    <col min="4" max="4" width="23.67578125" bestFit="1" customWidth="1"/>
    <col min="5" max="5" width="15.33203125" customWidth="1"/>
  </cols>
  <sheetData>
    <row r="1" spans="1:5" x14ac:dyDescent="0.2">
      <c r="A1" s="253" t="s">
        <v>187</v>
      </c>
      <c r="B1" s="254"/>
      <c r="C1" s="254"/>
      <c r="D1" s="254"/>
      <c r="E1" s="254"/>
    </row>
    <row r="2" spans="1:5" x14ac:dyDescent="0.2">
      <c r="A2" s="61" t="s">
        <v>182</v>
      </c>
      <c r="B2" s="18" t="s">
        <v>39</v>
      </c>
      <c r="C2" s="60" t="s">
        <v>181</v>
      </c>
      <c r="D2" s="6" t="s">
        <v>180</v>
      </c>
      <c r="E2" s="62" t="s">
        <v>179</v>
      </c>
    </row>
    <row r="3" spans="1:5" x14ac:dyDescent="0.2">
      <c r="A3" s="58" t="s">
        <v>144</v>
      </c>
      <c r="B3" s="58" t="s">
        <v>144</v>
      </c>
      <c r="C3" s="58" t="s">
        <v>147</v>
      </c>
      <c r="D3" s="58" t="s">
        <v>146</v>
      </c>
      <c r="E3" s="58" t="s">
        <v>145</v>
      </c>
    </row>
    <row r="4" spans="1:5" x14ac:dyDescent="0.2">
      <c r="A4" s="58" t="s">
        <v>144</v>
      </c>
      <c r="B4" s="58" t="s">
        <v>144</v>
      </c>
      <c r="C4" s="58" t="s">
        <v>147</v>
      </c>
      <c r="D4" s="58" t="s">
        <v>146</v>
      </c>
      <c r="E4" s="58" t="s">
        <v>145</v>
      </c>
    </row>
    <row r="5" spans="1:5" x14ac:dyDescent="0.2">
      <c r="A5" s="58" t="s">
        <v>144</v>
      </c>
      <c r="B5" s="58" t="s">
        <v>144</v>
      </c>
      <c r="C5" s="58" t="s">
        <v>147</v>
      </c>
      <c r="D5" s="58" t="s">
        <v>146</v>
      </c>
      <c r="E5" s="58" t="s">
        <v>145</v>
      </c>
    </row>
    <row r="6" spans="1:5" x14ac:dyDescent="0.2">
      <c r="A6" s="58" t="s">
        <v>144</v>
      </c>
      <c r="B6" s="58" t="s">
        <v>144</v>
      </c>
      <c r="C6" s="58" t="s">
        <v>147</v>
      </c>
      <c r="D6" s="58" t="s">
        <v>146</v>
      </c>
      <c r="E6" s="58" t="s">
        <v>145</v>
      </c>
    </row>
    <row r="7" spans="1:5" x14ac:dyDescent="0.2">
      <c r="A7" s="58" t="s">
        <v>144</v>
      </c>
      <c r="B7" s="58" t="s">
        <v>144</v>
      </c>
      <c r="C7" s="58" t="s">
        <v>147</v>
      </c>
      <c r="D7" s="58" t="s">
        <v>146</v>
      </c>
      <c r="E7" s="58" t="s">
        <v>145</v>
      </c>
    </row>
    <row r="8" spans="1:5" x14ac:dyDescent="0.2">
      <c r="A8" s="58" t="s">
        <v>144</v>
      </c>
      <c r="B8" s="58" t="s">
        <v>144</v>
      </c>
      <c r="C8" s="58" t="s">
        <v>147</v>
      </c>
      <c r="D8" s="58" t="s">
        <v>616</v>
      </c>
      <c r="E8" s="58" t="s">
        <v>145</v>
      </c>
    </row>
    <row r="9" spans="1:5" x14ac:dyDescent="0.2">
      <c r="A9" s="58" t="s">
        <v>144</v>
      </c>
      <c r="B9" s="58" t="s">
        <v>144</v>
      </c>
      <c r="C9" s="58" t="s">
        <v>147</v>
      </c>
      <c r="D9" s="58" t="s">
        <v>617</v>
      </c>
      <c r="E9" s="58" t="s">
        <v>145</v>
      </c>
    </row>
    <row r="10" spans="1:5" x14ac:dyDescent="0.2">
      <c r="A10" s="58" t="s">
        <v>144</v>
      </c>
      <c r="B10" s="58" t="s">
        <v>144</v>
      </c>
      <c r="C10" s="58" t="s">
        <v>147</v>
      </c>
      <c r="D10" s="58" t="s">
        <v>618</v>
      </c>
      <c r="E10" s="58" t="s">
        <v>145</v>
      </c>
    </row>
    <row r="11" spans="1:5" x14ac:dyDescent="0.2">
      <c r="A11" s="58" t="s">
        <v>144</v>
      </c>
      <c r="B11" s="58" t="s">
        <v>144</v>
      </c>
      <c r="C11" s="58" t="s">
        <v>147</v>
      </c>
      <c r="D11" s="58" t="s">
        <v>619</v>
      </c>
      <c r="E11" s="58" t="s">
        <v>145</v>
      </c>
    </row>
    <row r="12" spans="1:5" x14ac:dyDescent="0.2">
      <c r="A12" s="58" t="s">
        <v>144</v>
      </c>
      <c r="B12" s="58" t="s">
        <v>144</v>
      </c>
      <c r="C12" s="58" t="s">
        <v>147</v>
      </c>
      <c r="D12" s="58" t="s">
        <v>620</v>
      </c>
      <c r="E12" s="58" t="s">
        <v>145</v>
      </c>
    </row>
    <row r="13" spans="1:5" x14ac:dyDescent="0.2">
      <c r="A13" s="58" t="s">
        <v>144</v>
      </c>
      <c r="B13" s="58" t="s">
        <v>144</v>
      </c>
      <c r="C13" s="58" t="s">
        <v>147</v>
      </c>
      <c r="D13" s="58" t="s">
        <v>621</v>
      </c>
      <c r="E13" s="58" t="s">
        <v>145</v>
      </c>
    </row>
    <row r="14" spans="1:5" x14ac:dyDescent="0.2">
      <c r="A14" s="58" t="s">
        <v>144</v>
      </c>
      <c r="B14" s="58" t="s">
        <v>144</v>
      </c>
      <c r="C14" s="58" t="s">
        <v>147</v>
      </c>
      <c r="D14" s="58" t="s">
        <v>622</v>
      </c>
      <c r="E14" s="58" t="s">
        <v>145</v>
      </c>
    </row>
    <row r="15" spans="1:5" x14ac:dyDescent="0.2">
      <c r="A15" s="58" t="s">
        <v>144</v>
      </c>
      <c r="B15" s="58" t="s">
        <v>144</v>
      </c>
      <c r="C15" s="58" t="s">
        <v>147</v>
      </c>
      <c r="D15" s="58" t="s">
        <v>623</v>
      </c>
      <c r="E15" s="58" t="s">
        <v>145</v>
      </c>
    </row>
    <row r="16" spans="1:5" x14ac:dyDescent="0.2">
      <c r="A16" s="58" t="s">
        <v>144</v>
      </c>
      <c r="B16" s="58" t="s">
        <v>144</v>
      </c>
      <c r="C16" s="58" t="s">
        <v>147</v>
      </c>
      <c r="D16" s="58" t="s">
        <v>624</v>
      </c>
      <c r="E16" s="58" t="s">
        <v>145</v>
      </c>
    </row>
    <row r="17" spans="1:5" x14ac:dyDescent="0.2">
      <c r="A17" s="58" t="s">
        <v>144</v>
      </c>
      <c r="B17" s="58" t="s">
        <v>144</v>
      </c>
      <c r="C17" s="58" t="s">
        <v>147</v>
      </c>
      <c r="D17" s="58" t="s">
        <v>625</v>
      </c>
      <c r="E17" s="58" t="s">
        <v>145</v>
      </c>
    </row>
    <row r="18" spans="1:5" x14ac:dyDescent="0.2">
      <c r="A18" s="58" t="s">
        <v>144</v>
      </c>
      <c r="B18" s="58" t="s">
        <v>144</v>
      </c>
      <c r="C18" s="58" t="s">
        <v>147</v>
      </c>
      <c r="D18" s="58" t="s">
        <v>626</v>
      </c>
      <c r="E18" s="58" t="s">
        <v>145</v>
      </c>
    </row>
    <row r="19" spans="1:5" x14ac:dyDescent="0.2">
      <c r="A19" s="58" t="s">
        <v>144</v>
      </c>
      <c r="B19" s="58" t="s">
        <v>144</v>
      </c>
      <c r="C19" s="58" t="s">
        <v>147</v>
      </c>
      <c r="D19" s="58" t="s">
        <v>627</v>
      </c>
      <c r="E19" s="58" t="s">
        <v>145</v>
      </c>
    </row>
    <row r="20" spans="1:5" x14ac:dyDescent="0.2">
      <c r="A20" s="58" t="s">
        <v>144</v>
      </c>
      <c r="B20" s="58" t="s">
        <v>144</v>
      </c>
      <c r="C20" s="58" t="s">
        <v>147</v>
      </c>
      <c r="D20" s="58" t="s">
        <v>628</v>
      </c>
      <c r="E20" s="58" t="s">
        <v>145</v>
      </c>
    </row>
  </sheetData>
  <mergeCells count="1">
    <mergeCell ref="A1:E1"/>
  </mergeCells>
  <phoneticPr fontId="10" type="noConversion"/>
  <dataValidations count="2">
    <dataValidation type="list" allowBlank="1" showInputMessage="1" showErrorMessage="1" sqref="C3:C20" xr:uid="{FBF3E439-44A5-4064-88D3-DF1E8F6E5360}">
      <formula1>CloudProviders</formula1>
    </dataValidation>
    <dataValidation type="list" allowBlank="1" showInputMessage="1" showErrorMessage="1" sqref="A3:B20" xr:uid="{0BE70A51-163B-487F-90F5-CB109FC35740}">
      <formula1>Booleans</formula1>
    </dataValidation>
  </dataValidations>
  <pageMargins left="0.7" right="0.7" top="0.75" bottom="0.75" header="0.3" footer="0.3"/>
  <tableParts count="2">
    <tablePart r:id="rId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C4C729BD-1A37-4B8D-9AB5-E6BB88EC771C}">
          <x14:formula1>
            <xm:f>'Service Constraints'!#REF!</xm:f>
          </x14:formula1>
          <xm:sqref>D3:E20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82407-8172-44B2-9ABA-B08FA14E6104}">
  <dimension ref="A1:J20"/>
  <sheetViews>
    <sheetView workbookViewId="0">
      <selection activeCell="J20" sqref="A1:J20"/>
    </sheetView>
  </sheetViews>
  <sheetFormatPr defaultRowHeight="15" x14ac:dyDescent="0.2"/>
  <cols>
    <col min="1" max="1" width="18.96484375" bestFit="1" customWidth="1"/>
    <col min="2" max="3" width="19.90625" customWidth="1"/>
    <col min="4" max="4" width="13.98828125" customWidth="1"/>
    <col min="5" max="5" width="14.125" customWidth="1"/>
    <col min="6" max="6" width="14.2578125" customWidth="1"/>
    <col min="7" max="7" width="15.33203125" customWidth="1"/>
  </cols>
  <sheetData>
    <row r="1" spans="1:10" x14ac:dyDescent="0.2">
      <c r="B1" s="255" t="s">
        <v>634</v>
      </c>
      <c r="C1" s="256"/>
      <c r="D1" s="256"/>
      <c r="E1" s="256"/>
      <c r="F1" s="256"/>
      <c r="G1" s="256"/>
      <c r="H1" s="256"/>
      <c r="I1" s="256"/>
      <c r="J1" s="256"/>
    </row>
    <row r="2" spans="1:10" x14ac:dyDescent="0.2">
      <c r="A2" t="s">
        <v>188</v>
      </c>
      <c r="B2" s="61" t="s">
        <v>178</v>
      </c>
      <c r="C2" s="61" t="s">
        <v>633</v>
      </c>
      <c r="D2" s="60" t="s">
        <v>177</v>
      </c>
      <c r="E2" s="59" t="s">
        <v>176</v>
      </c>
      <c r="F2" s="59" t="s">
        <v>175</v>
      </c>
      <c r="G2" s="7" t="s">
        <v>635</v>
      </c>
      <c r="H2" s="7" t="s">
        <v>167</v>
      </c>
      <c r="I2" s="7" t="s">
        <v>168</v>
      </c>
      <c r="J2" s="7" t="s">
        <v>169</v>
      </c>
    </row>
    <row r="3" spans="1:10" x14ac:dyDescent="0.2">
      <c r="A3" s="33" t="str">
        <f>Customers!A2</f>
        <v>Juan Carlos Hisrael</v>
      </c>
      <c r="B3" s="2" t="s">
        <v>19</v>
      </c>
      <c r="C3" s="2" t="s">
        <v>19</v>
      </c>
      <c r="D3" s="2" t="s">
        <v>19</v>
      </c>
      <c r="E3" s="2" t="s">
        <v>19</v>
      </c>
      <c r="F3" s="2" t="s">
        <v>19</v>
      </c>
      <c r="G3" s="2" t="s">
        <v>19</v>
      </c>
      <c r="H3" s="238" t="s">
        <v>19</v>
      </c>
      <c r="I3" s="238" t="s">
        <v>19</v>
      </c>
      <c r="J3" s="238" t="s">
        <v>19</v>
      </c>
    </row>
    <row r="4" spans="1:10" x14ac:dyDescent="0.2">
      <c r="A4" s="33" t="str">
        <f>Customers!A3</f>
        <v>Julia Vergara</v>
      </c>
      <c r="B4" s="2" t="s">
        <v>19</v>
      </c>
      <c r="C4" s="2" t="s">
        <v>19</v>
      </c>
      <c r="D4" s="2" t="s">
        <v>19</v>
      </c>
      <c r="E4" s="2" t="s">
        <v>19</v>
      </c>
      <c r="F4" s="2" t="s">
        <v>19</v>
      </c>
      <c r="G4" s="2" t="s">
        <v>19</v>
      </c>
      <c r="H4" s="238" t="s">
        <v>19</v>
      </c>
      <c r="I4" s="238" t="s">
        <v>19</v>
      </c>
      <c r="J4" s="238" t="s">
        <v>19</v>
      </c>
    </row>
    <row r="5" spans="1:10" x14ac:dyDescent="0.2">
      <c r="A5" s="33" t="str">
        <f>Customers!A4</f>
        <v>Luz Marina Norato</v>
      </c>
      <c r="B5" s="2" t="s">
        <v>19</v>
      </c>
      <c r="C5" s="2" t="s">
        <v>19</v>
      </c>
      <c r="D5" s="2" t="s">
        <v>19</v>
      </c>
      <c r="E5" s="2" t="s">
        <v>19</v>
      </c>
      <c r="F5" s="2" t="s">
        <v>19</v>
      </c>
      <c r="G5" s="2" t="s">
        <v>19</v>
      </c>
      <c r="H5" s="238" t="s">
        <v>19</v>
      </c>
      <c r="I5" s="238" t="s">
        <v>19</v>
      </c>
      <c r="J5" s="238" t="s">
        <v>19</v>
      </c>
    </row>
    <row r="6" spans="1:10" x14ac:dyDescent="0.2">
      <c r="A6" s="33" t="str">
        <f>Customers!A5</f>
        <v>Marco Reyes</v>
      </c>
      <c r="B6" s="2" t="s">
        <v>19</v>
      </c>
      <c r="C6" s="2" t="s">
        <v>19</v>
      </c>
      <c r="D6" s="2" t="s">
        <v>19</v>
      </c>
      <c r="E6" s="2" t="s">
        <v>19</v>
      </c>
      <c r="F6" s="2" t="s">
        <v>19</v>
      </c>
      <c r="G6" s="2" t="s">
        <v>19</v>
      </c>
      <c r="H6" s="238" t="s">
        <v>19</v>
      </c>
      <c r="I6" s="238" t="s">
        <v>19</v>
      </c>
      <c r="J6" s="238" t="s">
        <v>19</v>
      </c>
    </row>
    <row r="7" spans="1:10" x14ac:dyDescent="0.2">
      <c r="A7" s="33" t="str">
        <f>Customers!A6</f>
        <v>Market La Torre</v>
      </c>
      <c r="B7" s="2" t="s">
        <v>19</v>
      </c>
      <c r="C7" s="2" t="s">
        <v>19</v>
      </c>
      <c r="D7" s="2" t="s">
        <v>19</v>
      </c>
      <c r="E7" s="2" t="s">
        <v>19</v>
      </c>
      <c r="F7" s="2" t="s">
        <v>19</v>
      </c>
      <c r="G7" s="2" t="s">
        <v>19</v>
      </c>
      <c r="H7" s="238" t="s">
        <v>19</v>
      </c>
      <c r="I7" s="238" t="s">
        <v>19</v>
      </c>
      <c r="J7" s="238" t="s">
        <v>19</v>
      </c>
    </row>
    <row r="8" spans="1:10" x14ac:dyDescent="0.2">
      <c r="A8" s="33" t="str">
        <f>Customers!A7</f>
        <v>Raquira (Markplace)</v>
      </c>
      <c r="B8" s="2" t="s">
        <v>19</v>
      </c>
      <c r="C8" s="2" t="s">
        <v>19</v>
      </c>
      <c r="D8" s="2" t="s">
        <v>19</v>
      </c>
      <c r="E8" s="2" t="s">
        <v>19</v>
      </c>
      <c r="F8" s="2" t="s">
        <v>19</v>
      </c>
      <c r="G8" s="2" t="s">
        <v>19</v>
      </c>
      <c r="H8" s="238" t="s">
        <v>19</v>
      </c>
      <c r="I8" s="238" t="s">
        <v>19</v>
      </c>
      <c r="J8" s="238" t="s">
        <v>19</v>
      </c>
    </row>
    <row r="9" spans="1:10" x14ac:dyDescent="0.2">
      <c r="A9" s="33" t="str">
        <f>Customers!A8</f>
        <v>Israel Romero</v>
      </c>
      <c r="B9" s="2" t="s">
        <v>19</v>
      </c>
      <c r="C9" s="2" t="s">
        <v>19</v>
      </c>
      <c r="D9" s="2" t="s">
        <v>19</v>
      </c>
      <c r="E9" s="2" t="s">
        <v>19</v>
      </c>
      <c r="F9" s="2" t="s">
        <v>19</v>
      </c>
      <c r="G9" s="2" t="s">
        <v>19</v>
      </c>
      <c r="H9" s="238" t="s">
        <v>19</v>
      </c>
      <c r="I9" s="238" t="s">
        <v>19</v>
      </c>
      <c r="J9" s="238" t="s">
        <v>19</v>
      </c>
    </row>
    <row r="10" spans="1:10" x14ac:dyDescent="0.2">
      <c r="A10" s="33" t="str">
        <f>Customers!A9</f>
        <v>Fondo Mixto-Yesid</v>
      </c>
      <c r="B10" s="2" t="s">
        <v>19</v>
      </c>
      <c r="C10" s="2" t="s">
        <v>19</v>
      </c>
      <c r="D10" s="2" t="s">
        <v>19</v>
      </c>
      <c r="E10" s="2" t="s">
        <v>19</v>
      </c>
      <c r="F10" s="2" t="s">
        <v>19</v>
      </c>
      <c r="G10" s="2" t="s">
        <v>19</v>
      </c>
      <c r="H10" s="238" t="s">
        <v>19</v>
      </c>
      <c r="I10" s="238" t="s">
        <v>19</v>
      </c>
      <c r="J10" s="238" t="s">
        <v>19</v>
      </c>
    </row>
    <row r="11" spans="1:10" x14ac:dyDescent="0.2">
      <c r="A11" s="33" t="str">
        <f>Customers!A10</f>
        <v>ESLAP Pedro Pablo</v>
      </c>
      <c r="B11" s="2" t="s">
        <v>19</v>
      </c>
      <c r="C11" s="2" t="s">
        <v>19</v>
      </c>
      <c r="D11" s="2" t="s">
        <v>19</v>
      </c>
      <c r="E11" s="2" t="s">
        <v>19</v>
      </c>
      <c r="F11" s="2" t="s">
        <v>19</v>
      </c>
      <c r="G11" s="2" t="s">
        <v>19</v>
      </c>
      <c r="H11" s="238" t="s">
        <v>19</v>
      </c>
      <c r="I11" s="238" t="s">
        <v>19</v>
      </c>
      <c r="J11" s="238" t="s">
        <v>19</v>
      </c>
    </row>
    <row r="12" spans="1:10" x14ac:dyDescent="0.2">
      <c r="A12" s="33" t="str">
        <f>Customers!A11</f>
        <v>Bolivar Foriberto</v>
      </c>
      <c r="B12" s="2" t="s">
        <v>19</v>
      </c>
      <c r="C12" s="2" t="s">
        <v>19</v>
      </c>
      <c r="D12" s="2" t="s">
        <v>19</v>
      </c>
      <c r="E12" s="2" t="s">
        <v>19</v>
      </c>
      <c r="F12" s="2" t="s">
        <v>19</v>
      </c>
      <c r="G12" s="2" t="s">
        <v>19</v>
      </c>
      <c r="H12" s="238" t="s">
        <v>19</v>
      </c>
      <c r="I12" s="238" t="s">
        <v>19</v>
      </c>
      <c r="J12" s="238" t="s">
        <v>19</v>
      </c>
    </row>
    <row r="13" spans="1:10" x14ac:dyDescent="0.2">
      <c r="A13" s="33" t="str">
        <f>Customers!A12</f>
        <v>Silvino Omar</v>
      </c>
      <c r="B13" s="2" t="s">
        <v>19</v>
      </c>
      <c r="C13" s="2" t="s">
        <v>19</v>
      </c>
      <c r="D13" s="2" t="s">
        <v>19</v>
      </c>
      <c r="E13" s="2" t="s">
        <v>19</v>
      </c>
      <c r="F13" s="2" t="s">
        <v>19</v>
      </c>
      <c r="G13" s="2" t="s">
        <v>19</v>
      </c>
      <c r="H13" s="238" t="s">
        <v>19</v>
      </c>
      <c r="I13" s="238" t="s">
        <v>19</v>
      </c>
      <c r="J13" s="238" t="s">
        <v>19</v>
      </c>
    </row>
    <row r="14" spans="1:10" x14ac:dyDescent="0.2">
      <c r="A14" s="33" t="str">
        <f>Customers!A13</f>
        <v>Alberto Delgado</v>
      </c>
      <c r="B14" s="2" t="s">
        <v>19</v>
      </c>
      <c r="C14" s="2" t="s">
        <v>19</v>
      </c>
      <c r="D14" s="2" t="s">
        <v>19</v>
      </c>
      <c r="E14" s="2" t="s">
        <v>19</v>
      </c>
      <c r="F14" s="2" t="s">
        <v>19</v>
      </c>
      <c r="G14" s="2" t="s">
        <v>19</v>
      </c>
      <c r="H14" s="238" t="s">
        <v>19</v>
      </c>
      <c r="I14" s="238" t="s">
        <v>19</v>
      </c>
      <c r="J14" s="238" t="s">
        <v>19</v>
      </c>
    </row>
    <row r="15" spans="1:10" x14ac:dyDescent="0.2">
      <c r="A15" s="33" t="str">
        <f>Customers!A14</f>
        <v>Otilia Sanches</v>
      </c>
      <c r="B15" s="2" t="s">
        <v>19</v>
      </c>
      <c r="C15" s="2" t="s">
        <v>19</v>
      </c>
      <c r="D15" s="2" t="s">
        <v>19</v>
      </c>
      <c r="E15" s="2" t="s">
        <v>19</v>
      </c>
      <c r="F15" s="2" t="s">
        <v>19</v>
      </c>
      <c r="G15" s="2" t="s">
        <v>19</v>
      </c>
      <c r="H15" s="238" t="s">
        <v>19</v>
      </c>
      <c r="I15" s="238" t="s">
        <v>19</v>
      </c>
      <c r="J15" s="238" t="s">
        <v>19</v>
      </c>
    </row>
    <row r="16" spans="1:10" x14ac:dyDescent="0.2">
      <c r="A16" s="33" t="str">
        <f>Customers!A15</f>
        <v>Emisora San Luis C.</v>
      </c>
      <c r="B16" s="2" t="s">
        <v>19</v>
      </c>
      <c r="C16" s="2" t="s">
        <v>19</v>
      </c>
      <c r="D16" s="2" t="s">
        <v>19</v>
      </c>
      <c r="E16" s="2" t="s">
        <v>19</v>
      </c>
      <c r="F16" s="2" t="s">
        <v>19</v>
      </c>
      <c r="G16" s="2" t="s">
        <v>19</v>
      </c>
      <c r="H16" s="238" t="s">
        <v>19</v>
      </c>
      <c r="I16" s="238" t="s">
        <v>19</v>
      </c>
      <c r="J16" s="238" t="s">
        <v>19</v>
      </c>
    </row>
    <row r="17" spans="1:10" x14ac:dyDescent="0.2">
      <c r="A17" s="33" t="str">
        <f>Customers!A16</f>
        <v>Emisora Raquira</v>
      </c>
      <c r="B17" s="2" t="s">
        <v>19</v>
      </c>
      <c r="C17" s="2" t="s">
        <v>19</v>
      </c>
      <c r="D17" s="2" t="s">
        <v>19</v>
      </c>
      <c r="E17" s="2" t="s">
        <v>19</v>
      </c>
      <c r="F17" s="2" t="s">
        <v>19</v>
      </c>
      <c r="G17" s="2" t="s">
        <v>19</v>
      </c>
      <c r="H17" s="238" t="s">
        <v>19</v>
      </c>
      <c r="I17" s="238" t="s">
        <v>19</v>
      </c>
      <c r="J17" s="238" t="s">
        <v>19</v>
      </c>
    </row>
    <row r="18" spans="1:10" x14ac:dyDescent="0.2">
      <c r="A18" s="33" t="str">
        <f>Customers!A17</f>
        <v>Emisora Sotaquira</v>
      </c>
      <c r="B18" s="2" t="s">
        <v>19</v>
      </c>
      <c r="C18" s="2" t="s">
        <v>19</v>
      </c>
      <c r="D18" s="2" t="s">
        <v>19</v>
      </c>
      <c r="E18" s="2" t="s">
        <v>19</v>
      </c>
      <c r="F18" s="2" t="s">
        <v>19</v>
      </c>
      <c r="G18" s="2" t="s">
        <v>19</v>
      </c>
      <c r="H18" s="238" t="s">
        <v>19</v>
      </c>
      <c r="I18" s="238" t="s">
        <v>19</v>
      </c>
      <c r="J18" s="238" t="s">
        <v>19</v>
      </c>
    </row>
    <row r="19" spans="1:10" x14ac:dyDescent="0.2">
      <c r="A19" s="33" t="str">
        <f>Customers!A18</f>
        <v>Emisora Paipa</v>
      </c>
      <c r="B19" s="2" t="s">
        <v>19</v>
      </c>
      <c r="C19" s="2" t="s">
        <v>19</v>
      </c>
      <c r="D19" s="2" t="s">
        <v>19</v>
      </c>
      <c r="E19" s="2" t="s">
        <v>19</v>
      </c>
      <c r="F19" s="2" t="s">
        <v>19</v>
      </c>
      <c r="G19" s="2" t="s">
        <v>19</v>
      </c>
      <c r="H19" s="238" t="s">
        <v>19</v>
      </c>
      <c r="I19" s="238" t="s">
        <v>19</v>
      </c>
      <c r="J19" s="238" t="s">
        <v>19</v>
      </c>
    </row>
    <row r="20" spans="1:10" x14ac:dyDescent="0.2">
      <c r="A20" s="33">
        <f>Customers!A19</f>
        <v>0</v>
      </c>
      <c r="B20" s="2" t="s">
        <v>19</v>
      </c>
      <c r="C20" s="2" t="s">
        <v>19</v>
      </c>
      <c r="D20" s="2" t="s">
        <v>19</v>
      </c>
      <c r="E20" s="2" t="s">
        <v>19</v>
      </c>
      <c r="F20" s="2" t="s">
        <v>19</v>
      </c>
      <c r="G20" s="2" t="s">
        <v>19</v>
      </c>
      <c r="H20" s="238" t="s">
        <v>19</v>
      </c>
      <c r="I20" s="238" t="s">
        <v>19</v>
      </c>
      <c r="J20" s="238" t="s">
        <v>19</v>
      </c>
    </row>
  </sheetData>
  <mergeCells count="1">
    <mergeCell ref="B1:J1"/>
  </mergeCells>
  <phoneticPr fontId="10" type="noConversion"/>
  <dataValidations count="1">
    <dataValidation type="list" allowBlank="1" showInputMessage="1" showErrorMessage="1" sqref="B3:J20" xr:uid="{0BE70A51-163B-487F-90F5-CB109FC35740}">
      <formula1>Booleans</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100"/>
  <sheetViews>
    <sheetView topLeftCell="D1" zoomScale="70" zoomScaleNormal="70" workbookViewId="0">
      <selection activeCell="F4" sqref="F4"/>
    </sheetView>
  </sheetViews>
  <sheetFormatPr defaultColWidth="11.43359375" defaultRowHeight="15" x14ac:dyDescent="0.2"/>
  <cols>
    <col min="1" max="1" width="39.14453125" customWidth="1"/>
    <col min="2" max="3" width="20.17578125" style="2" customWidth="1"/>
    <col min="4" max="4" width="18.5625" style="2" bestFit="1" customWidth="1"/>
    <col min="5" max="5" width="18.5625" style="2" customWidth="1"/>
    <col min="6" max="6" width="36.05078125" style="2" customWidth="1"/>
    <col min="7" max="7" width="31.87890625" style="2" customWidth="1"/>
    <col min="8" max="8" width="15.73828125" style="2" bestFit="1" customWidth="1"/>
    <col min="9" max="9" width="15.87109375" style="2" bestFit="1" customWidth="1"/>
    <col min="10" max="10" width="37.26171875" style="2" customWidth="1"/>
    <col min="11" max="14" width="30.1328125" style="2" customWidth="1"/>
    <col min="15" max="15" width="27.3046875" style="2" customWidth="1"/>
    <col min="16" max="16" width="16.8125" style="2" customWidth="1"/>
    <col min="17" max="17" width="17.21875" style="2" bestFit="1" customWidth="1"/>
    <col min="18" max="18" width="13.85546875" style="2" customWidth="1"/>
    <col min="19" max="21" width="17.890625" style="2" customWidth="1"/>
    <col min="22" max="22" width="25.828125" style="2" customWidth="1"/>
    <col min="23" max="25" width="22.734375" style="2" customWidth="1"/>
    <col min="26" max="26" width="27.98046875" style="2" customWidth="1"/>
    <col min="27" max="29" width="11.97265625" style="3" customWidth="1"/>
    <col min="30" max="32" width="17.75390625" style="3" customWidth="1"/>
    <col min="33" max="33" width="21.5234375" style="3" customWidth="1"/>
    <col min="34" max="34" width="25.9609375" style="3" customWidth="1"/>
    <col min="35" max="38" width="16.27734375" style="3" customWidth="1"/>
    <col min="39" max="39" width="28.515625" style="3" bestFit="1" customWidth="1"/>
    <col min="40" max="42" width="28.515625" style="3" customWidth="1"/>
    <col min="43" max="43" width="39.953125" style="3" customWidth="1"/>
    <col min="44" max="44" width="23.80859375" style="3" customWidth="1"/>
    <col min="45" max="45" width="22.59765625" style="3" bestFit="1" customWidth="1"/>
    <col min="46" max="46" width="30.1328125" customWidth="1"/>
    <col min="47" max="47" width="42.640625" customWidth="1"/>
    <col min="48" max="48" width="13.71875" customWidth="1"/>
    <col min="50" max="50" width="13.046875" bestFit="1" customWidth="1"/>
  </cols>
  <sheetData>
    <row r="1" spans="1:47" ht="30" customHeight="1" x14ac:dyDescent="0.2">
      <c r="A1" s="259"/>
      <c r="B1" s="259"/>
      <c r="C1" s="259"/>
      <c r="D1" s="259"/>
      <c r="E1" s="259"/>
      <c r="F1" s="259"/>
      <c r="G1" s="259"/>
      <c r="H1" s="259"/>
      <c r="I1" s="259"/>
      <c r="J1" s="259"/>
      <c r="K1" s="259"/>
      <c r="L1" s="259"/>
      <c r="M1" s="259"/>
      <c r="N1" s="259"/>
      <c r="O1" s="259"/>
      <c r="P1" s="260"/>
      <c r="Q1" s="260"/>
      <c r="R1" s="260"/>
      <c r="S1" s="260"/>
      <c r="T1" s="31"/>
      <c r="U1" s="31"/>
      <c r="V1" s="31"/>
      <c r="W1" s="31"/>
      <c r="X1" s="31"/>
      <c r="Y1" s="31"/>
      <c r="Z1" s="31"/>
      <c r="AA1" s="261"/>
      <c r="AB1" s="261"/>
      <c r="AC1" s="261"/>
      <c r="AD1" s="261"/>
      <c r="AE1" s="261"/>
      <c r="AF1" s="261"/>
      <c r="AG1" s="261"/>
      <c r="AH1" s="261"/>
      <c r="AI1" s="261"/>
      <c r="AJ1" s="261"/>
      <c r="AK1" s="261"/>
      <c r="AL1" s="261"/>
      <c r="AM1" s="261"/>
      <c r="AN1" s="261"/>
      <c r="AO1" s="261"/>
      <c r="AP1" s="261"/>
      <c r="AQ1" s="261"/>
      <c r="AR1" s="261"/>
      <c r="AS1" s="257"/>
      <c r="AT1" s="257"/>
      <c r="AU1" s="257"/>
    </row>
    <row r="2" spans="1:47" s="1" customFormat="1" x14ac:dyDescent="0.2">
      <c r="A2" s="262" t="s">
        <v>11</v>
      </c>
      <c r="B2" s="262" t="s">
        <v>17</v>
      </c>
      <c r="C2" s="258" t="s">
        <v>12</v>
      </c>
      <c r="D2" s="258"/>
      <c r="E2" s="258"/>
      <c r="F2" s="258"/>
      <c r="G2" s="258"/>
      <c r="H2" s="258"/>
      <c r="I2" s="258"/>
      <c r="J2" s="258"/>
      <c r="K2" s="258"/>
      <c r="L2" s="258"/>
      <c r="M2" s="258"/>
      <c r="N2" s="258"/>
      <c r="O2" s="258"/>
      <c r="P2" s="258"/>
      <c r="Q2" s="258"/>
      <c r="R2" s="258"/>
      <c r="S2" s="258"/>
      <c r="AP2"/>
    </row>
    <row r="3" spans="1:47" s="7" customFormat="1" x14ac:dyDescent="0.2">
      <c r="A3" s="262"/>
      <c r="B3" s="262"/>
      <c r="C3" s="23" t="s">
        <v>43</v>
      </c>
      <c r="D3" s="23" t="s">
        <v>39</v>
      </c>
      <c r="E3" s="23" t="s">
        <v>69</v>
      </c>
      <c r="F3" s="24" t="s">
        <v>57</v>
      </c>
      <c r="G3" s="44" t="s">
        <v>50</v>
      </c>
      <c r="H3" s="45" t="s">
        <v>51</v>
      </c>
      <c r="I3" s="24" t="s">
        <v>52</v>
      </c>
      <c r="J3" s="24" t="s">
        <v>53</v>
      </c>
      <c r="K3" s="26" t="s">
        <v>26</v>
      </c>
      <c r="L3" s="26" t="s">
        <v>31</v>
      </c>
      <c r="M3" s="26" t="s">
        <v>32</v>
      </c>
      <c r="N3" s="25" t="s">
        <v>70</v>
      </c>
      <c r="O3" s="25" t="s">
        <v>49</v>
      </c>
      <c r="P3" s="25" t="s">
        <v>64</v>
      </c>
      <c r="Q3" s="25" t="s">
        <v>42</v>
      </c>
      <c r="R3" s="25" t="s">
        <v>35</v>
      </c>
      <c r="S3" s="25" t="s">
        <v>30</v>
      </c>
      <c r="AP3"/>
    </row>
    <row r="4" spans="1:47" x14ac:dyDescent="0.2">
      <c r="A4" s="33" t="str">
        <f>Customers!A2</f>
        <v>Juan Carlos Hisrael</v>
      </c>
      <c r="B4" s="4" t="s">
        <v>18</v>
      </c>
      <c r="C4" s="51" t="s">
        <v>15</v>
      </c>
      <c r="D4" s="51" t="s">
        <v>15</v>
      </c>
      <c r="E4" s="51" t="s">
        <v>15</v>
      </c>
      <c r="F4" s="51" t="s">
        <v>15</v>
      </c>
      <c r="G4" s="51" t="s">
        <v>15</v>
      </c>
      <c r="H4" s="51" t="s">
        <v>15</v>
      </c>
      <c r="I4" s="51" t="s">
        <v>15</v>
      </c>
      <c r="J4" s="51" t="s">
        <v>15</v>
      </c>
      <c r="K4" s="51" t="s">
        <v>15</v>
      </c>
      <c r="L4" s="51">
        <v>0</v>
      </c>
      <c r="M4" s="51">
        <v>0</v>
      </c>
      <c r="N4" s="51" t="s">
        <v>15</v>
      </c>
      <c r="O4" s="51" t="s">
        <v>15</v>
      </c>
      <c r="P4" s="52">
        <v>1</v>
      </c>
      <c r="Q4" s="52">
        <v>1</v>
      </c>
      <c r="R4" s="52">
        <v>0</v>
      </c>
      <c r="S4" s="51" t="s">
        <v>19</v>
      </c>
      <c r="AP4"/>
    </row>
    <row r="5" spans="1:47" ht="15" customHeight="1" x14ac:dyDescent="0.2">
      <c r="A5" s="33" t="str">
        <f>Customers!A3</f>
        <v>Julia Vergara</v>
      </c>
      <c r="B5" s="4" t="s">
        <v>18</v>
      </c>
      <c r="C5" s="51" t="s">
        <v>15</v>
      </c>
      <c r="D5" s="51" t="s">
        <v>15</v>
      </c>
      <c r="E5" s="51" t="s">
        <v>15</v>
      </c>
      <c r="F5" s="51" t="s">
        <v>15</v>
      </c>
      <c r="G5" s="51" t="s">
        <v>15</v>
      </c>
      <c r="H5" s="51" t="s">
        <v>15</v>
      </c>
      <c r="I5" s="51" t="s">
        <v>15</v>
      </c>
      <c r="J5" s="51" t="s">
        <v>15</v>
      </c>
      <c r="K5" s="51" t="s">
        <v>15</v>
      </c>
      <c r="L5" s="51">
        <v>0</v>
      </c>
      <c r="M5" s="51">
        <v>0</v>
      </c>
      <c r="N5" s="51" t="s">
        <v>15</v>
      </c>
      <c r="O5" s="51" t="s">
        <v>15</v>
      </c>
      <c r="P5" s="52">
        <v>1</v>
      </c>
      <c r="Q5" s="52">
        <v>1</v>
      </c>
      <c r="R5" s="52">
        <v>0</v>
      </c>
      <c r="S5" s="51" t="s">
        <v>19</v>
      </c>
      <c r="AP5"/>
    </row>
    <row r="6" spans="1:47" x14ac:dyDescent="0.2">
      <c r="A6" s="33" t="str">
        <f>Customers!A4</f>
        <v>Luz Marina Norato</v>
      </c>
      <c r="B6" s="4" t="s">
        <v>18</v>
      </c>
      <c r="C6" s="51" t="s">
        <v>15</v>
      </c>
      <c r="D6" s="51" t="s">
        <v>15</v>
      </c>
      <c r="E6" s="51" t="s">
        <v>15</v>
      </c>
      <c r="F6" s="51" t="s">
        <v>15</v>
      </c>
      <c r="G6" s="51" t="s">
        <v>15</v>
      </c>
      <c r="H6" s="51" t="s">
        <v>15</v>
      </c>
      <c r="I6" s="51" t="s">
        <v>15</v>
      </c>
      <c r="J6" s="51" t="s">
        <v>15</v>
      </c>
      <c r="K6" s="51" t="s">
        <v>15</v>
      </c>
      <c r="L6" s="51">
        <v>0</v>
      </c>
      <c r="M6" s="51">
        <v>0</v>
      </c>
      <c r="N6" s="51" t="s">
        <v>15</v>
      </c>
      <c r="O6" s="51" t="s">
        <v>15</v>
      </c>
      <c r="P6" s="52">
        <v>1</v>
      </c>
      <c r="Q6" s="52">
        <v>1</v>
      </c>
      <c r="R6" s="52">
        <v>0</v>
      </c>
      <c r="S6" s="51" t="s">
        <v>19</v>
      </c>
      <c r="AP6"/>
    </row>
    <row r="7" spans="1:47" x14ac:dyDescent="0.2">
      <c r="A7" s="33" t="str">
        <f>Customers!A5</f>
        <v>Marco Reyes</v>
      </c>
      <c r="B7" s="4" t="s">
        <v>18</v>
      </c>
      <c r="C7" s="51" t="s">
        <v>15</v>
      </c>
      <c r="D7" s="51" t="s">
        <v>15</v>
      </c>
      <c r="E7" s="51" t="s">
        <v>15</v>
      </c>
      <c r="F7" s="51" t="s">
        <v>15</v>
      </c>
      <c r="G7" s="51" t="s">
        <v>15</v>
      </c>
      <c r="H7" s="51" t="s">
        <v>15</v>
      </c>
      <c r="I7" s="51" t="s">
        <v>15</v>
      </c>
      <c r="J7" s="51" t="s">
        <v>15</v>
      </c>
      <c r="K7" s="51" t="s">
        <v>15</v>
      </c>
      <c r="L7" s="51">
        <v>0</v>
      </c>
      <c r="M7" s="51">
        <v>0</v>
      </c>
      <c r="N7" s="51" t="s">
        <v>15</v>
      </c>
      <c r="O7" s="51" t="s">
        <v>15</v>
      </c>
      <c r="P7" s="52">
        <v>1</v>
      </c>
      <c r="Q7" s="52">
        <v>1</v>
      </c>
      <c r="R7" s="52">
        <v>0</v>
      </c>
      <c r="S7" s="51" t="s">
        <v>19</v>
      </c>
      <c r="AP7"/>
    </row>
    <row r="8" spans="1:47" x14ac:dyDescent="0.2">
      <c r="A8" s="33" t="str">
        <f>Customers!A6</f>
        <v>Market La Torre</v>
      </c>
      <c r="B8" s="4" t="s">
        <v>18</v>
      </c>
      <c r="C8" s="51" t="s">
        <v>15</v>
      </c>
      <c r="D8" s="51" t="s">
        <v>15</v>
      </c>
      <c r="E8" s="51" t="s">
        <v>15</v>
      </c>
      <c r="F8" s="51" t="s">
        <v>15</v>
      </c>
      <c r="G8" s="51" t="s">
        <v>15</v>
      </c>
      <c r="H8" s="51" t="s">
        <v>15</v>
      </c>
      <c r="I8" s="51" t="s">
        <v>15</v>
      </c>
      <c r="J8" s="51" t="s">
        <v>15</v>
      </c>
      <c r="K8" s="51" t="s">
        <v>15</v>
      </c>
      <c r="L8" s="51">
        <v>0</v>
      </c>
      <c r="M8" s="51">
        <v>0</v>
      </c>
      <c r="N8" s="51" t="s">
        <v>15</v>
      </c>
      <c r="O8" s="51" t="s">
        <v>15</v>
      </c>
      <c r="P8" s="52">
        <v>1</v>
      </c>
      <c r="Q8" s="52">
        <v>1</v>
      </c>
      <c r="R8" s="52">
        <v>0</v>
      </c>
      <c r="S8" s="51" t="s">
        <v>19</v>
      </c>
      <c r="AP8"/>
    </row>
    <row r="9" spans="1:47" x14ac:dyDescent="0.2">
      <c r="A9" s="33" t="str">
        <f>Customers!A7</f>
        <v>Raquira (Markplace)</v>
      </c>
      <c r="B9" s="4" t="s">
        <v>18</v>
      </c>
      <c r="C9" s="51" t="s">
        <v>15</v>
      </c>
      <c r="D9" s="51" t="s">
        <v>15</v>
      </c>
      <c r="E9" s="51" t="s">
        <v>15</v>
      </c>
      <c r="F9" s="51" t="s">
        <v>15</v>
      </c>
      <c r="G9" s="51" t="s">
        <v>15</v>
      </c>
      <c r="H9" s="51" t="s">
        <v>15</v>
      </c>
      <c r="I9" s="51" t="s">
        <v>15</v>
      </c>
      <c r="J9" s="51" t="s">
        <v>15</v>
      </c>
      <c r="K9" s="51" t="s">
        <v>15</v>
      </c>
      <c r="L9" s="51">
        <v>0</v>
      </c>
      <c r="M9" s="51">
        <v>0</v>
      </c>
      <c r="N9" s="51" t="s">
        <v>15</v>
      </c>
      <c r="O9" s="51" t="s">
        <v>15</v>
      </c>
      <c r="P9" s="52">
        <v>1</v>
      </c>
      <c r="Q9" s="52">
        <v>1</v>
      </c>
      <c r="R9" s="52">
        <v>0</v>
      </c>
      <c r="S9" s="51" t="s">
        <v>19</v>
      </c>
      <c r="AP9"/>
    </row>
    <row r="10" spans="1:47" x14ac:dyDescent="0.2">
      <c r="A10" s="33" t="str">
        <f>Customers!A8</f>
        <v>Israel Romero</v>
      </c>
      <c r="B10" s="4" t="s">
        <v>18</v>
      </c>
      <c r="C10" s="51" t="s">
        <v>15</v>
      </c>
      <c r="D10" s="51" t="s">
        <v>15</v>
      </c>
      <c r="E10" s="51" t="s">
        <v>15</v>
      </c>
      <c r="F10" s="51" t="s">
        <v>15</v>
      </c>
      <c r="G10" s="51" t="s">
        <v>15</v>
      </c>
      <c r="H10" s="51" t="s">
        <v>15</v>
      </c>
      <c r="I10" s="51" t="s">
        <v>15</v>
      </c>
      <c r="J10" s="51" t="s">
        <v>15</v>
      </c>
      <c r="K10" s="51" t="s">
        <v>15</v>
      </c>
      <c r="L10" s="51">
        <v>0</v>
      </c>
      <c r="M10" s="51">
        <v>0</v>
      </c>
      <c r="N10" s="51" t="s">
        <v>15</v>
      </c>
      <c r="O10" s="51" t="s">
        <v>15</v>
      </c>
      <c r="P10" s="52">
        <v>1</v>
      </c>
      <c r="Q10" s="52">
        <v>1</v>
      </c>
      <c r="R10" s="52">
        <v>0</v>
      </c>
      <c r="S10" s="51" t="s">
        <v>19</v>
      </c>
      <c r="AP10"/>
    </row>
    <row r="11" spans="1:47" x14ac:dyDescent="0.2">
      <c r="A11" s="33" t="str">
        <f>Customers!A9</f>
        <v>Fondo Mixto-Yesid</v>
      </c>
      <c r="B11" s="4" t="s">
        <v>18</v>
      </c>
      <c r="C11" s="51" t="s">
        <v>15</v>
      </c>
      <c r="D11" s="51" t="s">
        <v>15</v>
      </c>
      <c r="E11" s="51" t="s">
        <v>15</v>
      </c>
      <c r="F11" s="51" t="s">
        <v>15</v>
      </c>
      <c r="G11" s="51" t="s">
        <v>15</v>
      </c>
      <c r="H11" s="51" t="s">
        <v>15</v>
      </c>
      <c r="I11" s="51" t="s">
        <v>15</v>
      </c>
      <c r="J11" s="51" t="s">
        <v>15</v>
      </c>
      <c r="K11" s="51" t="s">
        <v>15</v>
      </c>
      <c r="L11" s="51">
        <v>0</v>
      </c>
      <c r="M11" s="51">
        <v>0</v>
      </c>
      <c r="N11" s="51" t="s">
        <v>15</v>
      </c>
      <c r="O11" s="51" t="s">
        <v>15</v>
      </c>
      <c r="P11" s="52">
        <v>1</v>
      </c>
      <c r="Q11" s="52">
        <v>1</v>
      </c>
      <c r="R11" s="52">
        <v>0</v>
      </c>
      <c r="S11" s="51" t="s">
        <v>19</v>
      </c>
      <c r="AP11"/>
    </row>
    <row r="12" spans="1:47" x14ac:dyDescent="0.2">
      <c r="A12" s="33" t="str">
        <f>Customers!A10</f>
        <v>ESLAP Pedro Pablo</v>
      </c>
      <c r="B12" s="4" t="s">
        <v>18</v>
      </c>
      <c r="C12" s="51" t="s">
        <v>15</v>
      </c>
      <c r="D12" s="51" t="s">
        <v>15</v>
      </c>
      <c r="E12" s="51" t="s">
        <v>15</v>
      </c>
      <c r="F12" s="51" t="s">
        <v>15</v>
      </c>
      <c r="G12" s="51" t="s">
        <v>15</v>
      </c>
      <c r="H12" s="51" t="s">
        <v>15</v>
      </c>
      <c r="I12" s="51" t="s">
        <v>15</v>
      </c>
      <c r="J12" s="51" t="s">
        <v>15</v>
      </c>
      <c r="K12" s="51" t="s">
        <v>15</v>
      </c>
      <c r="L12" s="51">
        <v>0</v>
      </c>
      <c r="M12" s="51">
        <v>0</v>
      </c>
      <c r="N12" s="51" t="s">
        <v>15</v>
      </c>
      <c r="O12" s="51" t="s">
        <v>15</v>
      </c>
      <c r="P12" s="52">
        <v>1</v>
      </c>
      <c r="Q12" s="52">
        <v>1</v>
      </c>
      <c r="R12" s="52">
        <v>0</v>
      </c>
      <c r="S12" s="51" t="s">
        <v>19</v>
      </c>
      <c r="AP12"/>
    </row>
    <row r="13" spans="1:47" x14ac:dyDescent="0.2">
      <c r="A13" s="33" t="str">
        <f>Customers!A11</f>
        <v>Bolivar Foriberto</v>
      </c>
      <c r="B13" s="4" t="s">
        <v>18</v>
      </c>
      <c r="C13" s="51" t="s">
        <v>15</v>
      </c>
      <c r="D13" s="51" t="s">
        <v>15</v>
      </c>
      <c r="E13" s="51" t="s">
        <v>15</v>
      </c>
      <c r="F13" s="51" t="s">
        <v>15</v>
      </c>
      <c r="G13" s="51" t="s">
        <v>15</v>
      </c>
      <c r="H13" s="51" t="s">
        <v>15</v>
      </c>
      <c r="I13" s="51" t="s">
        <v>15</v>
      </c>
      <c r="J13" s="51" t="s">
        <v>15</v>
      </c>
      <c r="K13" s="51" t="s">
        <v>15</v>
      </c>
      <c r="L13" s="51">
        <v>0</v>
      </c>
      <c r="M13" s="51">
        <v>0</v>
      </c>
      <c r="N13" s="51" t="s">
        <v>15</v>
      </c>
      <c r="O13" s="51" t="s">
        <v>15</v>
      </c>
      <c r="P13" s="52">
        <v>1</v>
      </c>
      <c r="Q13" s="52">
        <v>1</v>
      </c>
      <c r="R13" s="52">
        <v>0</v>
      </c>
      <c r="S13" s="51" t="s">
        <v>19</v>
      </c>
      <c r="AP13"/>
    </row>
    <row r="14" spans="1:47" x14ac:dyDescent="0.2">
      <c r="A14" s="33" t="str">
        <f>Customers!A12</f>
        <v>Silvino Omar</v>
      </c>
      <c r="B14" s="4" t="s">
        <v>18</v>
      </c>
      <c r="C14" s="51" t="s">
        <v>15</v>
      </c>
      <c r="D14" s="51" t="s">
        <v>15</v>
      </c>
      <c r="E14" s="51" t="s">
        <v>15</v>
      </c>
      <c r="F14" s="51" t="s">
        <v>15</v>
      </c>
      <c r="G14" s="51" t="s">
        <v>15</v>
      </c>
      <c r="H14" s="51" t="s">
        <v>15</v>
      </c>
      <c r="I14" s="51" t="s">
        <v>15</v>
      </c>
      <c r="J14" s="51" t="s">
        <v>15</v>
      </c>
      <c r="K14" s="51" t="s">
        <v>15</v>
      </c>
      <c r="L14" s="51">
        <v>0</v>
      </c>
      <c r="M14" s="51">
        <v>0</v>
      </c>
      <c r="N14" s="51" t="s">
        <v>15</v>
      </c>
      <c r="O14" s="51" t="s">
        <v>15</v>
      </c>
      <c r="P14" s="52">
        <v>1</v>
      </c>
      <c r="Q14" s="52">
        <v>1</v>
      </c>
      <c r="R14" s="52">
        <v>0</v>
      </c>
      <c r="S14" s="51" t="s">
        <v>19</v>
      </c>
      <c r="AP14"/>
    </row>
    <row r="15" spans="1:47" x14ac:dyDescent="0.2">
      <c r="A15" s="33" t="str">
        <f>Customers!A13</f>
        <v>Alberto Delgado</v>
      </c>
      <c r="B15" s="4" t="s">
        <v>18</v>
      </c>
      <c r="C15" s="51" t="s">
        <v>15</v>
      </c>
      <c r="D15" s="51" t="s">
        <v>15</v>
      </c>
      <c r="E15" s="51" t="s">
        <v>15</v>
      </c>
      <c r="F15" s="51" t="s">
        <v>15</v>
      </c>
      <c r="G15" s="51" t="s">
        <v>15</v>
      </c>
      <c r="H15" s="51" t="s">
        <v>15</v>
      </c>
      <c r="I15" s="51" t="s">
        <v>15</v>
      </c>
      <c r="J15" s="51" t="s">
        <v>15</v>
      </c>
      <c r="K15" s="51" t="s">
        <v>15</v>
      </c>
      <c r="L15" s="51">
        <v>0</v>
      </c>
      <c r="M15" s="51">
        <v>0</v>
      </c>
      <c r="N15" s="51" t="s">
        <v>15</v>
      </c>
      <c r="O15" s="51" t="s">
        <v>15</v>
      </c>
      <c r="P15" s="52">
        <v>1</v>
      </c>
      <c r="Q15" s="52">
        <v>1</v>
      </c>
      <c r="R15" s="52">
        <v>0</v>
      </c>
      <c r="S15" s="51" t="s">
        <v>19</v>
      </c>
      <c r="AP15"/>
    </row>
    <row r="16" spans="1:47" x14ac:dyDescent="0.2">
      <c r="A16" s="33" t="str">
        <f>Customers!A14</f>
        <v>Otilia Sanches</v>
      </c>
      <c r="B16" s="4" t="s">
        <v>18</v>
      </c>
      <c r="C16" s="51" t="s">
        <v>15</v>
      </c>
      <c r="D16" s="51" t="s">
        <v>15</v>
      </c>
      <c r="E16" s="51" t="s">
        <v>15</v>
      </c>
      <c r="F16" s="51" t="s">
        <v>15</v>
      </c>
      <c r="G16" s="51" t="s">
        <v>15</v>
      </c>
      <c r="H16" s="51" t="s">
        <v>15</v>
      </c>
      <c r="I16" s="51" t="s">
        <v>15</v>
      </c>
      <c r="J16" s="51" t="s">
        <v>15</v>
      </c>
      <c r="K16" s="51" t="s">
        <v>15</v>
      </c>
      <c r="L16" s="51">
        <v>0</v>
      </c>
      <c r="M16" s="51">
        <v>0</v>
      </c>
      <c r="N16" s="51" t="s">
        <v>15</v>
      </c>
      <c r="O16" s="51" t="s">
        <v>15</v>
      </c>
      <c r="P16" s="52">
        <v>1</v>
      </c>
      <c r="Q16" s="52">
        <v>1</v>
      </c>
      <c r="R16" s="52">
        <v>0</v>
      </c>
      <c r="S16" s="51" t="s">
        <v>19</v>
      </c>
      <c r="AP16"/>
    </row>
    <row r="17" spans="1:42" x14ac:dyDescent="0.2">
      <c r="A17" s="33" t="str">
        <f>Customers!A15</f>
        <v>Emisora San Luis C.</v>
      </c>
      <c r="B17" s="4" t="s">
        <v>18</v>
      </c>
      <c r="C17" s="51" t="s">
        <v>15</v>
      </c>
      <c r="D17" s="51" t="s">
        <v>15</v>
      </c>
      <c r="E17" s="51" t="s">
        <v>15</v>
      </c>
      <c r="F17" s="51" t="s">
        <v>15</v>
      </c>
      <c r="G17" s="51" t="s">
        <v>15</v>
      </c>
      <c r="H17" s="51" t="s">
        <v>15</v>
      </c>
      <c r="I17" s="51" t="s">
        <v>15</v>
      </c>
      <c r="J17" s="51" t="s">
        <v>15</v>
      </c>
      <c r="K17" s="51" t="s">
        <v>15</v>
      </c>
      <c r="L17" s="51">
        <v>0</v>
      </c>
      <c r="M17" s="51">
        <v>0</v>
      </c>
      <c r="N17" s="51" t="s">
        <v>15</v>
      </c>
      <c r="O17" s="51" t="s">
        <v>15</v>
      </c>
      <c r="P17" s="52">
        <v>1</v>
      </c>
      <c r="Q17" s="52">
        <v>1</v>
      </c>
      <c r="R17" s="52">
        <v>0</v>
      </c>
      <c r="S17" s="51" t="s">
        <v>19</v>
      </c>
      <c r="AP17"/>
    </row>
    <row r="18" spans="1:42" x14ac:dyDescent="0.2">
      <c r="A18" s="33" t="str">
        <f>Customers!A16</f>
        <v>Emisora Raquira</v>
      </c>
      <c r="B18" s="4" t="s">
        <v>18</v>
      </c>
      <c r="C18" s="51" t="s">
        <v>15</v>
      </c>
      <c r="D18" s="51" t="s">
        <v>15</v>
      </c>
      <c r="E18" s="51" t="s">
        <v>15</v>
      </c>
      <c r="F18" s="51" t="s">
        <v>15</v>
      </c>
      <c r="G18" s="51" t="s">
        <v>15</v>
      </c>
      <c r="H18" s="51" t="s">
        <v>15</v>
      </c>
      <c r="I18" s="51" t="s">
        <v>15</v>
      </c>
      <c r="J18" s="51" t="s">
        <v>15</v>
      </c>
      <c r="K18" s="51" t="s">
        <v>15</v>
      </c>
      <c r="L18" s="51">
        <v>0</v>
      </c>
      <c r="M18" s="51">
        <v>0</v>
      </c>
      <c r="N18" s="51" t="s">
        <v>15</v>
      </c>
      <c r="O18" s="51" t="s">
        <v>15</v>
      </c>
      <c r="P18" s="52">
        <v>1</v>
      </c>
      <c r="Q18" s="52">
        <v>1</v>
      </c>
      <c r="R18" s="52">
        <v>0</v>
      </c>
      <c r="S18" s="51" t="s">
        <v>19</v>
      </c>
      <c r="AP18"/>
    </row>
    <row r="19" spans="1:42" x14ac:dyDescent="0.2">
      <c r="A19" s="33" t="str">
        <f>Customers!A17</f>
        <v>Emisora Sotaquira</v>
      </c>
      <c r="B19" s="4" t="s">
        <v>18</v>
      </c>
      <c r="C19" s="51" t="s">
        <v>15</v>
      </c>
      <c r="D19" s="51" t="s">
        <v>15</v>
      </c>
      <c r="E19" s="51" t="s">
        <v>15</v>
      </c>
      <c r="F19" s="51" t="s">
        <v>15</v>
      </c>
      <c r="G19" s="51" t="s">
        <v>15</v>
      </c>
      <c r="H19" s="51" t="s">
        <v>15</v>
      </c>
      <c r="I19" s="51" t="s">
        <v>15</v>
      </c>
      <c r="J19" s="51" t="s">
        <v>15</v>
      </c>
      <c r="K19" s="51" t="s">
        <v>15</v>
      </c>
      <c r="L19" s="51">
        <v>0</v>
      </c>
      <c r="M19" s="51">
        <v>0</v>
      </c>
      <c r="N19" s="51" t="s">
        <v>15</v>
      </c>
      <c r="O19" s="51" t="s">
        <v>15</v>
      </c>
      <c r="P19" s="52">
        <v>1</v>
      </c>
      <c r="Q19" s="52">
        <v>1</v>
      </c>
      <c r="R19" s="52">
        <v>0</v>
      </c>
      <c r="S19" s="51" t="s">
        <v>19</v>
      </c>
      <c r="AP19"/>
    </row>
    <row r="20" spans="1:42" x14ac:dyDescent="0.2">
      <c r="A20" s="33" t="str">
        <f>Customers!A18</f>
        <v>Emisora Paipa</v>
      </c>
      <c r="B20" s="4" t="s">
        <v>18</v>
      </c>
      <c r="C20" s="51" t="s">
        <v>15</v>
      </c>
      <c r="D20" s="51" t="s">
        <v>15</v>
      </c>
      <c r="E20" s="51" t="s">
        <v>15</v>
      </c>
      <c r="F20" s="51" t="s">
        <v>15</v>
      </c>
      <c r="G20" s="51" t="s">
        <v>15</v>
      </c>
      <c r="H20" s="51" t="s">
        <v>15</v>
      </c>
      <c r="I20" s="51" t="s">
        <v>15</v>
      </c>
      <c r="J20" s="51" t="s">
        <v>15</v>
      </c>
      <c r="K20" s="51" t="s">
        <v>15</v>
      </c>
      <c r="L20" s="51">
        <v>0</v>
      </c>
      <c r="M20" s="51">
        <v>0</v>
      </c>
      <c r="N20" s="51" t="s">
        <v>15</v>
      </c>
      <c r="O20" s="51" t="s">
        <v>15</v>
      </c>
      <c r="P20" s="52">
        <v>1</v>
      </c>
      <c r="Q20" s="52">
        <v>1</v>
      </c>
      <c r="R20" s="52">
        <v>0</v>
      </c>
      <c r="S20" s="51" t="s">
        <v>19</v>
      </c>
      <c r="AP20"/>
    </row>
    <row r="21" spans="1:42" x14ac:dyDescent="0.2">
      <c r="A21" s="33">
        <f>Customers!A19</f>
        <v>0</v>
      </c>
      <c r="B21" s="4" t="s">
        <v>18</v>
      </c>
      <c r="C21" s="51" t="s">
        <v>15</v>
      </c>
      <c r="D21" s="51" t="s">
        <v>15</v>
      </c>
      <c r="E21" s="51" t="s">
        <v>15</v>
      </c>
      <c r="F21" s="51" t="s">
        <v>15</v>
      </c>
      <c r="G21" s="51" t="s">
        <v>15</v>
      </c>
      <c r="H21" s="51" t="s">
        <v>15</v>
      </c>
      <c r="I21" s="51" t="s">
        <v>15</v>
      </c>
      <c r="J21" s="51" t="s">
        <v>15</v>
      </c>
      <c r="K21" s="51" t="s">
        <v>15</v>
      </c>
      <c r="L21" s="51">
        <v>0</v>
      </c>
      <c r="M21" s="51">
        <v>0</v>
      </c>
      <c r="N21" s="51" t="s">
        <v>15</v>
      </c>
      <c r="O21" s="51" t="s">
        <v>15</v>
      </c>
      <c r="P21" s="52">
        <v>1</v>
      </c>
      <c r="Q21" s="52">
        <v>1</v>
      </c>
      <c r="R21" s="52">
        <v>0</v>
      </c>
      <c r="S21" s="51" t="s">
        <v>19</v>
      </c>
    </row>
    <row r="22" spans="1:42" x14ac:dyDescent="0.2">
      <c r="A22" s="33">
        <f>Customers!A20</f>
        <v>0</v>
      </c>
      <c r="B22" s="4" t="s">
        <v>18</v>
      </c>
      <c r="C22" s="51" t="s">
        <v>15</v>
      </c>
      <c r="D22" s="51" t="s">
        <v>15</v>
      </c>
      <c r="E22" s="51" t="s">
        <v>15</v>
      </c>
      <c r="F22" s="51" t="s">
        <v>15</v>
      </c>
      <c r="G22" s="51" t="s">
        <v>15</v>
      </c>
      <c r="H22" s="51" t="s">
        <v>15</v>
      </c>
      <c r="I22" s="51" t="s">
        <v>15</v>
      </c>
      <c r="J22" s="51" t="s">
        <v>15</v>
      </c>
      <c r="K22" s="51" t="s">
        <v>15</v>
      </c>
      <c r="L22" s="51">
        <v>0</v>
      </c>
      <c r="M22" s="51">
        <v>0</v>
      </c>
      <c r="N22" s="51" t="s">
        <v>15</v>
      </c>
      <c r="O22" s="51" t="s">
        <v>15</v>
      </c>
      <c r="P22" s="52">
        <v>1</v>
      </c>
      <c r="Q22" s="52">
        <v>1</v>
      </c>
      <c r="R22" s="52">
        <v>0</v>
      </c>
      <c r="S22" s="51" t="s">
        <v>19</v>
      </c>
    </row>
    <row r="23" spans="1:42" x14ac:dyDescent="0.2">
      <c r="A23" s="33">
        <f>Customers!A21</f>
        <v>0</v>
      </c>
      <c r="B23" s="4" t="s">
        <v>18</v>
      </c>
      <c r="C23" s="51" t="s">
        <v>15</v>
      </c>
      <c r="D23" s="51" t="s">
        <v>15</v>
      </c>
      <c r="E23" s="51" t="s">
        <v>15</v>
      </c>
      <c r="F23" s="51" t="s">
        <v>15</v>
      </c>
      <c r="G23" s="51" t="s">
        <v>15</v>
      </c>
      <c r="H23" s="51" t="s">
        <v>15</v>
      </c>
      <c r="I23" s="51" t="s">
        <v>15</v>
      </c>
      <c r="J23" s="51" t="s">
        <v>15</v>
      </c>
      <c r="K23" s="51" t="s">
        <v>15</v>
      </c>
      <c r="L23" s="51">
        <v>0</v>
      </c>
      <c r="M23" s="51">
        <v>0</v>
      </c>
      <c r="N23" s="51" t="s">
        <v>15</v>
      </c>
      <c r="O23" s="51" t="s">
        <v>15</v>
      </c>
      <c r="P23" s="52">
        <v>1</v>
      </c>
      <c r="Q23" s="52">
        <v>1</v>
      </c>
      <c r="R23" s="52">
        <v>0</v>
      </c>
      <c r="S23" s="51" t="s">
        <v>19</v>
      </c>
    </row>
    <row r="24" spans="1:42" x14ac:dyDescent="0.2">
      <c r="A24" s="33">
        <f>Customers!A22</f>
        <v>0</v>
      </c>
      <c r="B24" s="4" t="s">
        <v>18</v>
      </c>
      <c r="C24" s="51" t="s">
        <v>15</v>
      </c>
      <c r="D24" s="51" t="s">
        <v>15</v>
      </c>
      <c r="E24" s="51" t="s">
        <v>15</v>
      </c>
      <c r="F24" s="51" t="s">
        <v>15</v>
      </c>
      <c r="G24" s="51" t="s">
        <v>15</v>
      </c>
      <c r="H24" s="51" t="s">
        <v>15</v>
      </c>
      <c r="I24" s="51" t="s">
        <v>15</v>
      </c>
      <c r="J24" s="51" t="s">
        <v>15</v>
      </c>
      <c r="K24" s="51" t="s">
        <v>15</v>
      </c>
      <c r="L24" s="51">
        <v>0</v>
      </c>
      <c r="M24" s="51">
        <v>0</v>
      </c>
      <c r="N24" s="51" t="s">
        <v>15</v>
      </c>
      <c r="O24" s="51" t="s">
        <v>15</v>
      </c>
      <c r="P24" s="52">
        <v>1</v>
      </c>
      <c r="Q24" s="52">
        <v>1</v>
      </c>
      <c r="R24" s="52">
        <v>0</v>
      </c>
      <c r="S24" s="51" t="s">
        <v>19</v>
      </c>
    </row>
    <row r="25" spans="1:42" x14ac:dyDescent="0.2">
      <c r="A25" s="33">
        <f>Customers!A23</f>
        <v>0</v>
      </c>
      <c r="B25" s="4" t="s">
        <v>18</v>
      </c>
      <c r="C25" s="51" t="s">
        <v>15</v>
      </c>
      <c r="D25" s="51" t="s">
        <v>15</v>
      </c>
      <c r="E25" s="51" t="s">
        <v>15</v>
      </c>
      <c r="F25" s="51" t="s">
        <v>15</v>
      </c>
      <c r="G25" s="51" t="s">
        <v>15</v>
      </c>
      <c r="H25" s="51" t="s">
        <v>15</v>
      </c>
      <c r="I25" s="51" t="s">
        <v>15</v>
      </c>
      <c r="J25" s="51" t="s">
        <v>15</v>
      </c>
      <c r="K25" s="51" t="s">
        <v>15</v>
      </c>
      <c r="L25" s="51">
        <v>0</v>
      </c>
      <c r="M25" s="51">
        <v>0</v>
      </c>
      <c r="N25" s="51" t="s">
        <v>15</v>
      </c>
      <c r="O25" s="51" t="s">
        <v>15</v>
      </c>
      <c r="P25" s="52">
        <v>1</v>
      </c>
      <c r="Q25" s="52">
        <v>1</v>
      </c>
      <c r="R25" s="52">
        <v>0</v>
      </c>
      <c r="S25" s="51" t="s">
        <v>19</v>
      </c>
    </row>
    <row r="26" spans="1:42" x14ac:dyDescent="0.2">
      <c r="A26" s="33">
        <f>Customers!A24</f>
        <v>0</v>
      </c>
      <c r="B26" s="4" t="s">
        <v>18</v>
      </c>
      <c r="C26" s="51" t="s">
        <v>15</v>
      </c>
      <c r="D26" s="51" t="s">
        <v>15</v>
      </c>
      <c r="E26" s="51" t="s">
        <v>15</v>
      </c>
      <c r="F26" s="51" t="s">
        <v>15</v>
      </c>
      <c r="G26" s="51" t="s">
        <v>15</v>
      </c>
      <c r="H26" s="51" t="s">
        <v>15</v>
      </c>
      <c r="I26" s="51" t="s">
        <v>15</v>
      </c>
      <c r="J26" s="51" t="s">
        <v>15</v>
      </c>
      <c r="K26" s="51" t="s">
        <v>15</v>
      </c>
      <c r="L26" s="51">
        <v>0</v>
      </c>
      <c r="M26" s="51">
        <v>0</v>
      </c>
      <c r="N26" s="51" t="s">
        <v>15</v>
      </c>
      <c r="O26" s="51" t="s">
        <v>15</v>
      </c>
      <c r="P26" s="52">
        <v>1</v>
      </c>
      <c r="Q26" s="52">
        <v>1</v>
      </c>
      <c r="R26" s="52">
        <v>0</v>
      </c>
      <c r="S26" s="51" t="s">
        <v>19</v>
      </c>
    </row>
    <row r="27" spans="1:42" x14ac:dyDescent="0.2">
      <c r="A27" s="33">
        <f>Customers!A25</f>
        <v>0</v>
      </c>
      <c r="B27" s="4" t="s">
        <v>18</v>
      </c>
      <c r="C27" s="51" t="s">
        <v>15</v>
      </c>
      <c r="D27" s="51" t="s">
        <v>15</v>
      </c>
      <c r="E27" s="51" t="s">
        <v>15</v>
      </c>
      <c r="F27" s="51" t="s">
        <v>15</v>
      </c>
      <c r="G27" s="51" t="s">
        <v>15</v>
      </c>
      <c r="H27" s="51" t="s">
        <v>15</v>
      </c>
      <c r="I27" s="51" t="s">
        <v>15</v>
      </c>
      <c r="J27" s="51" t="s">
        <v>15</v>
      </c>
      <c r="K27" s="51" t="s">
        <v>15</v>
      </c>
      <c r="L27" s="51">
        <v>0</v>
      </c>
      <c r="M27" s="51">
        <v>0</v>
      </c>
      <c r="N27" s="51" t="s">
        <v>15</v>
      </c>
      <c r="O27" s="51" t="s">
        <v>15</v>
      </c>
      <c r="P27" s="52">
        <v>1</v>
      </c>
      <c r="Q27" s="52">
        <v>1</v>
      </c>
      <c r="R27" s="52">
        <v>0</v>
      </c>
      <c r="S27" s="51" t="s">
        <v>19</v>
      </c>
    </row>
    <row r="28" spans="1:42" x14ac:dyDescent="0.2">
      <c r="A28" s="33">
        <f>Customers!A26</f>
        <v>0</v>
      </c>
      <c r="B28" s="4" t="s">
        <v>18</v>
      </c>
      <c r="C28" s="51" t="s">
        <v>15</v>
      </c>
      <c r="D28" s="51" t="s">
        <v>15</v>
      </c>
      <c r="E28" s="51" t="s">
        <v>15</v>
      </c>
      <c r="F28" s="51" t="s">
        <v>15</v>
      </c>
      <c r="G28" s="51" t="s">
        <v>15</v>
      </c>
      <c r="H28" s="51" t="s">
        <v>15</v>
      </c>
      <c r="I28" s="51" t="s">
        <v>15</v>
      </c>
      <c r="J28" s="51" t="s">
        <v>15</v>
      </c>
      <c r="K28" s="51" t="s">
        <v>15</v>
      </c>
      <c r="L28" s="51">
        <v>0</v>
      </c>
      <c r="M28" s="51">
        <v>0</v>
      </c>
      <c r="N28" s="51" t="s">
        <v>15</v>
      </c>
      <c r="O28" s="51" t="s">
        <v>15</v>
      </c>
      <c r="P28" s="52">
        <v>1</v>
      </c>
      <c r="Q28" s="52">
        <v>1</v>
      </c>
      <c r="R28" s="52">
        <v>0</v>
      </c>
      <c r="S28" s="51" t="s">
        <v>19</v>
      </c>
    </row>
    <row r="29" spans="1:42" x14ac:dyDescent="0.2">
      <c r="A29" s="33">
        <f>Customers!A27</f>
        <v>0</v>
      </c>
      <c r="B29" s="4" t="s">
        <v>18</v>
      </c>
      <c r="C29" s="51" t="s">
        <v>15</v>
      </c>
      <c r="D29" s="51" t="s">
        <v>15</v>
      </c>
      <c r="E29" s="51" t="s">
        <v>15</v>
      </c>
      <c r="F29" s="51" t="s">
        <v>15</v>
      </c>
      <c r="G29" s="51" t="s">
        <v>15</v>
      </c>
      <c r="H29" s="51" t="s">
        <v>15</v>
      </c>
      <c r="I29" s="51" t="s">
        <v>15</v>
      </c>
      <c r="J29" s="51" t="s">
        <v>15</v>
      </c>
      <c r="K29" s="51" t="s">
        <v>15</v>
      </c>
      <c r="L29" s="51">
        <v>0</v>
      </c>
      <c r="M29" s="51">
        <v>0</v>
      </c>
      <c r="N29" s="51" t="s">
        <v>15</v>
      </c>
      <c r="O29" s="51" t="s">
        <v>15</v>
      </c>
      <c r="P29" s="52">
        <v>1</v>
      </c>
      <c r="Q29" s="52">
        <v>1</v>
      </c>
      <c r="R29" s="52">
        <v>0</v>
      </c>
      <c r="S29" s="51" t="s">
        <v>19</v>
      </c>
    </row>
    <row r="30" spans="1:42" x14ac:dyDescent="0.2">
      <c r="A30" s="33">
        <f>Customers!A28</f>
        <v>0</v>
      </c>
      <c r="B30" s="4" t="s">
        <v>18</v>
      </c>
      <c r="C30" s="51" t="s">
        <v>15</v>
      </c>
      <c r="D30" s="51" t="s">
        <v>15</v>
      </c>
      <c r="E30" s="51" t="s">
        <v>15</v>
      </c>
      <c r="F30" s="51" t="s">
        <v>15</v>
      </c>
      <c r="G30" s="51" t="s">
        <v>15</v>
      </c>
      <c r="H30" s="51" t="s">
        <v>15</v>
      </c>
      <c r="I30" s="51" t="s">
        <v>15</v>
      </c>
      <c r="J30" s="51" t="s">
        <v>15</v>
      </c>
      <c r="K30" s="51" t="s">
        <v>15</v>
      </c>
      <c r="L30" s="51">
        <v>0</v>
      </c>
      <c r="M30" s="51">
        <v>0</v>
      </c>
      <c r="N30" s="51" t="s">
        <v>15</v>
      </c>
      <c r="O30" s="51" t="s">
        <v>15</v>
      </c>
      <c r="P30" s="52">
        <v>1</v>
      </c>
      <c r="Q30" s="52">
        <v>1</v>
      </c>
      <c r="R30" s="52">
        <v>0</v>
      </c>
      <c r="S30" s="51" t="s">
        <v>19</v>
      </c>
    </row>
    <row r="31" spans="1:42" x14ac:dyDescent="0.2">
      <c r="A31" s="33">
        <f>Customers!A29</f>
        <v>0</v>
      </c>
      <c r="B31" s="4" t="s">
        <v>18</v>
      </c>
      <c r="C31" s="51" t="s">
        <v>15</v>
      </c>
      <c r="D31" s="51" t="s">
        <v>15</v>
      </c>
      <c r="E31" s="51" t="s">
        <v>15</v>
      </c>
      <c r="F31" s="51" t="s">
        <v>15</v>
      </c>
      <c r="G31" s="51" t="s">
        <v>15</v>
      </c>
      <c r="H31" s="51" t="s">
        <v>15</v>
      </c>
      <c r="I31" s="51" t="s">
        <v>15</v>
      </c>
      <c r="J31" s="51" t="s">
        <v>15</v>
      </c>
      <c r="K31" s="51" t="s">
        <v>15</v>
      </c>
      <c r="L31" s="51">
        <v>0</v>
      </c>
      <c r="M31" s="51">
        <v>0</v>
      </c>
      <c r="N31" s="51" t="s">
        <v>15</v>
      </c>
      <c r="O31" s="51" t="s">
        <v>15</v>
      </c>
      <c r="P31" s="52">
        <v>1</v>
      </c>
      <c r="Q31" s="52">
        <v>1</v>
      </c>
      <c r="R31" s="52">
        <v>0</v>
      </c>
      <c r="S31" s="51" t="s">
        <v>19</v>
      </c>
    </row>
    <row r="32" spans="1:42" x14ac:dyDescent="0.2">
      <c r="A32" s="33">
        <f>Customers!A30</f>
        <v>0</v>
      </c>
      <c r="B32" s="4" t="s">
        <v>18</v>
      </c>
      <c r="C32" s="51" t="s">
        <v>15</v>
      </c>
      <c r="D32" s="51" t="s">
        <v>15</v>
      </c>
      <c r="E32" s="51" t="s">
        <v>15</v>
      </c>
      <c r="F32" s="51" t="s">
        <v>15</v>
      </c>
      <c r="G32" s="51" t="s">
        <v>15</v>
      </c>
      <c r="H32" s="51" t="s">
        <v>15</v>
      </c>
      <c r="I32" s="51" t="s">
        <v>15</v>
      </c>
      <c r="J32" s="51" t="s">
        <v>15</v>
      </c>
      <c r="K32" s="51" t="s">
        <v>15</v>
      </c>
      <c r="L32" s="51">
        <v>0</v>
      </c>
      <c r="M32" s="51">
        <v>0</v>
      </c>
      <c r="N32" s="51" t="s">
        <v>15</v>
      </c>
      <c r="O32" s="51" t="s">
        <v>15</v>
      </c>
      <c r="P32" s="52">
        <v>1</v>
      </c>
      <c r="Q32" s="52">
        <v>1</v>
      </c>
      <c r="R32" s="52">
        <v>0</v>
      </c>
      <c r="S32" s="51" t="s">
        <v>19</v>
      </c>
    </row>
    <row r="33" spans="1:19" x14ac:dyDescent="0.2">
      <c r="A33" s="33">
        <f>Customers!A31</f>
        <v>0</v>
      </c>
      <c r="B33" s="4" t="s">
        <v>18</v>
      </c>
      <c r="C33" s="51" t="s">
        <v>15</v>
      </c>
      <c r="D33" s="51" t="s">
        <v>15</v>
      </c>
      <c r="E33" s="51" t="s">
        <v>15</v>
      </c>
      <c r="F33" s="51" t="s">
        <v>15</v>
      </c>
      <c r="G33" s="51" t="s">
        <v>15</v>
      </c>
      <c r="H33" s="51" t="s">
        <v>15</v>
      </c>
      <c r="I33" s="51" t="s">
        <v>15</v>
      </c>
      <c r="J33" s="51" t="s">
        <v>15</v>
      </c>
      <c r="K33" s="51" t="s">
        <v>15</v>
      </c>
      <c r="L33" s="51">
        <v>0</v>
      </c>
      <c r="M33" s="51">
        <v>0</v>
      </c>
      <c r="N33" s="51" t="s">
        <v>15</v>
      </c>
      <c r="O33" s="51" t="s">
        <v>15</v>
      </c>
      <c r="P33" s="52">
        <v>1</v>
      </c>
      <c r="Q33" s="52">
        <v>1</v>
      </c>
      <c r="R33" s="52">
        <v>0</v>
      </c>
      <c r="S33" s="51" t="s">
        <v>19</v>
      </c>
    </row>
    <row r="34" spans="1:19" x14ac:dyDescent="0.2">
      <c r="A34" s="33">
        <f>Customers!A32</f>
        <v>0</v>
      </c>
      <c r="B34" s="4" t="s">
        <v>18</v>
      </c>
      <c r="C34" s="51" t="s">
        <v>15</v>
      </c>
      <c r="D34" s="51" t="s">
        <v>15</v>
      </c>
      <c r="E34" s="51" t="s">
        <v>15</v>
      </c>
      <c r="F34" s="51" t="s">
        <v>15</v>
      </c>
      <c r="G34" s="51" t="s">
        <v>15</v>
      </c>
      <c r="H34" s="51" t="s">
        <v>15</v>
      </c>
      <c r="I34" s="51" t="s">
        <v>15</v>
      </c>
      <c r="J34" s="51" t="s">
        <v>15</v>
      </c>
      <c r="K34" s="51" t="s">
        <v>15</v>
      </c>
      <c r="L34" s="51">
        <v>0</v>
      </c>
      <c r="M34" s="51">
        <v>0</v>
      </c>
      <c r="N34" s="51" t="s">
        <v>15</v>
      </c>
      <c r="O34" s="51" t="s">
        <v>15</v>
      </c>
      <c r="P34" s="52">
        <v>1</v>
      </c>
      <c r="Q34" s="52">
        <v>1</v>
      </c>
      <c r="R34" s="52">
        <v>0</v>
      </c>
      <c r="S34" s="51" t="s">
        <v>19</v>
      </c>
    </row>
    <row r="35" spans="1:19" x14ac:dyDescent="0.2">
      <c r="A35" s="33">
        <f>Customers!A33</f>
        <v>0</v>
      </c>
      <c r="B35" s="4" t="s">
        <v>18</v>
      </c>
      <c r="C35" s="51" t="s">
        <v>15</v>
      </c>
      <c r="D35" s="51" t="s">
        <v>15</v>
      </c>
      <c r="E35" s="51" t="s">
        <v>15</v>
      </c>
      <c r="F35" s="51" t="s">
        <v>15</v>
      </c>
      <c r="G35" s="51" t="s">
        <v>15</v>
      </c>
      <c r="H35" s="51" t="s">
        <v>15</v>
      </c>
      <c r="I35" s="51" t="s">
        <v>15</v>
      </c>
      <c r="J35" s="51" t="s">
        <v>15</v>
      </c>
      <c r="K35" s="51" t="s">
        <v>15</v>
      </c>
      <c r="L35" s="51">
        <v>0</v>
      </c>
      <c r="M35" s="51">
        <v>0</v>
      </c>
      <c r="N35" s="51" t="s">
        <v>15</v>
      </c>
      <c r="O35" s="51" t="s">
        <v>15</v>
      </c>
      <c r="P35" s="52">
        <v>1</v>
      </c>
      <c r="Q35" s="52">
        <v>1</v>
      </c>
      <c r="R35" s="52">
        <v>0</v>
      </c>
      <c r="S35" s="51" t="s">
        <v>19</v>
      </c>
    </row>
    <row r="36" spans="1:19" x14ac:dyDescent="0.2">
      <c r="A36" s="33">
        <f>Customers!A34</f>
        <v>0</v>
      </c>
      <c r="B36" s="4" t="s">
        <v>18</v>
      </c>
      <c r="C36" s="51" t="s">
        <v>15</v>
      </c>
      <c r="D36" s="51" t="s">
        <v>15</v>
      </c>
      <c r="E36" s="51" t="s">
        <v>15</v>
      </c>
      <c r="F36" s="51" t="s">
        <v>15</v>
      </c>
      <c r="G36" s="51" t="s">
        <v>15</v>
      </c>
      <c r="H36" s="51" t="s">
        <v>15</v>
      </c>
      <c r="I36" s="51" t="s">
        <v>15</v>
      </c>
      <c r="J36" s="51" t="s">
        <v>15</v>
      </c>
      <c r="K36" s="51" t="s">
        <v>15</v>
      </c>
      <c r="L36" s="51">
        <v>0</v>
      </c>
      <c r="M36" s="51">
        <v>0</v>
      </c>
      <c r="N36" s="51" t="s">
        <v>15</v>
      </c>
      <c r="O36" s="51" t="s">
        <v>15</v>
      </c>
      <c r="P36" s="52">
        <v>1</v>
      </c>
      <c r="Q36" s="52">
        <v>1</v>
      </c>
      <c r="R36" s="52">
        <v>0</v>
      </c>
      <c r="S36" s="51" t="s">
        <v>19</v>
      </c>
    </row>
    <row r="37" spans="1:19" x14ac:dyDescent="0.2">
      <c r="A37" s="33">
        <f>Customers!A35</f>
        <v>0</v>
      </c>
      <c r="B37" s="4" t="s">
        <v>18</v>
      </c>
      <c r="C37" s="51" t="s">
        <v>15</v>
      </c>
      <c r="D37" s="51" t="s">
        <v>15</v>
      </c>
      <c r="E37" s="51" t="s">
        <v>15</v>
      </c>
      <c r="F37" s="51" t="s">
        <v>15</v>
      </c>
      <c r="G37" s="51" t="s">
        <v>15</v>
      </c>
      <c r="H37" s="51" t="s">
        <v>15</v>
      </c>
      <c r="I37" s="51" t="s">
        <v>15</v>
      </c>
      <c r="J37" s="51" t="s">
        <v>15</v>
      </c>
      <c r="K37" s="51" t="s">
        <v>15</v>
      </c>
      <c r="L37" s="51">
        <v>0</v>
      </c>
      <c r="M37" s="51">
        <v>0</v>
      </c>
      <c r="N37" s="51" t="s">
        <v>15</v>
      </c>
      <c r="O37" s="51" t="s">
        <v>15</v>
      </c>
      <c r="P37" s="52">
        <v>1</v>
      </c>
      <c r="Q37" s="52">
        <v>1</v>
      </c>
      <c r="R37" s="52">
        <v>0</v>
      </c>
      <c r="S37" s="51" t="s">
        <v>19</v>
      </c>
    </row>
    <row r="38" spans="1:19" x14ac:dyDescent="0.2">
      <c r="A38" s="33">
        <f>Customers!A36</f>
        <v>0</v>
      </c>
      <c r="B38" s="4" t="s">
        <v>18</v>
      </c>
      <c r="C38" s="51" t="s">
        <v>15</v>
      </c>
      <c r="D38" s="51" t="s">
        <v>15</v>
      </c>
      <c r="E38" s="51" t="s">
        <v>15</v>
      </c>
      <c r="F38" s="51" t="s">
        <v>15</v>
      </c>
      <c r="G38" s="51" t="s">
        <v>15</v>
      </c>
      <c r="H38" s="51" t="s">
        <v>15</v>
      </c>
      <c r="I38" s="51" t="s">
        <v>15</v>
      </c>
      <c r="J38" s="51" t="s">
        <v>15</v>
      </c>
      <c r="K38" s="51" t="s">
        <v>15</v>
      </c>
      <c r="L38" s="51">
        <v>0</v>
      </c>
      <c r="M38" s="51">
        <v>0</v>
      </c>
      <c r="N38" s="51" t="s">
        <v>15</v>
      </c>
      <c r="O38" s="51" t="s">
        <v>15</v>
      </c>
      <c r="P38" s="52">
        <v>1</v>
      </c>
      <c r="Q38" s="52">
        <v>1</v>
      </c>
      <c r="R38" s="52">
        <v>0</v>
      </c>
      <c r="S38" s="51" t="s">
        <v>19</v>
      </c>
    </row>
    <row r="39" spans="1:19" x14ac:dyDescent="0.2">
      <c r="A39" s="33">
        <f>Customers!A37</f>
        <v>0</v>
      </c>
      <c r="B39" s="4" t="s">
        <v>18</v>
      </c>
      <c r="C39" s="51" t="s">
        <v>15</v>
      </c>
      <c r="D39" s="51" t="s">
        <v>15</v>
      </c>
      <c r="E39" s="51" t="s">
        <v>15</v>
      </c>
      <c r="F39" s="51" t="s">
        <v>15</v>
      </c>
      <c r="G39" s="51" t="s">
        <v>15</v>
      </c>
      <c r="H39" s="51" t="s">
        <v>15</v>
      </c>
      <c r="I39" s="51" t="s">
        <v>15</v>
      </c>
      <c r="J39" s="51" t="s">
        <v>15</v>
      </c>
      <c r="K39" s="51" t="s">
        <v>15</v>
      </c>
      <c r="L39" s="51">
        <v>0</v>
      </c>
      <c r="M39" s="51">
        <v>0</v>
      </c>
      <c r="N39" s="51" t="s">
        <v>15</v>
      </c>
      <c r="O39" s="51" t="s">
        <v>15</v>
      </c>
      <c r="P39" s="52">
        <v>1</v>
      </c>
      <c r="Q39" s="52">
        <v>1</v>
      </c>
      <c r="R39" s="52">
        <v>0</v>
      </c>
      <c r="S39" s="51" t="s">
        <v>19</v>
      </c>
    </row>
    <row r="40" spans="1:19" x14ac:dyDescent="0.2">
      <c r="A40" s="33">
        <f>Customers!A38</f>
        <v>0</v>
      </c>
      <c r="B40" s="4" t="s">
        <v>18</v>
      </c>
      <c r="C40" s="51" t="s">
        <v>15</v>
      </c>
      <c r="D40" s="51" t="s">
        <v>15</v>
      </c>
      <c r="E40" s="51" t="s">
        <v>15</v>
      </c>
      <c r="F40" s="51" t="s">
        <v>15</v>
      </c>
      <c r="G40" s="51" t="s">
        <v>15</v>
      </c>
      <c r="H40" s="51" t="s">
        <v>15</v>
      </c>
      <c r="I40" s="51" t="s">
        <v>15</v>
      </c>
      <c r="J40" s="51" t="s">
        <v>15</v>
      </c>
      <c r="K40" s="51" t="s">
        <v>15</v>
      </c>
      <c r="L40" s="51">
        <v>0</v>
      </c>
      <c r="M40" s="51">
        <v>0</v>
      </c>
      <c r="N40" s="51" t="s">
        <v>15</v>
      </c>
      <c r="O40" s="51" t="s">
        <v>15</v>
      </c>
      <c r="P40" s="52">
        <v>1</v>
      </c>
      <c r="Q40" s="52">
        <v>1</v>
      </c>
      <c r="R40" s="52">
        <v>0</v>
      </c>
      <c r="S40" s="51" t="s">
        <v>19</v>
      </c>
    </row>
    <row r="41" spans="1:19" x14ac:dyDescent="0.2">
      <c r="A41" s="33">
        <f>Customers!A39</f>
        <v>0</v>
      </c>
      <c r="B41" s="4" t="s">
        <v>18</v>
      </c>
      <c r="C41" s="51" t="s">
        <v>15</v>
      </c>
      <c r="D41" s="51" t="s">
        <v>15</v>
      </c>
      <c r="E41" s="51" t="s">
        <v>15</v>
      </c>
      <c r="F41" s="51" t="s">
        <v>15</v>
      </c>
      <c r="G41" s="51" t="s">
        <v>15</v>
      </c>
      <c r="H41" s="51" t="s">
        <v>15</v>
      </c>
      <c r="I41" s="51" t="s">
        <v>15</v>
      </c>
      <c r="J41" s="51" t="s">
        <v>15</v>
      </c>
      <c r="K41" s="51" t="s">
        <v>15</v>
      </c>
      <c r="L41" s="51">
        <v>0</v>
      </c>
      <c r="M41" s="51">
        <v>0</v>
      </c>
      <c r="N41" s="51" t="s">
        <v>15</v>
      </c>
      <c r="O41" s="51" t="s">
        <v>15</v>
      </c>
      <c r="P41" s="52">
        <v>1</v>
      </c>
      <c r="Q41" s="52">
        <v>1</v>
      </c>
      <c r="R41" s="52">
        <v>0</v>
      </c>
      <c r="S41" s="51" t="s">
        <v>19</v>
      </c>
    </row>
    <row r="42" spans="1:19" x14ac:dyDescent="0.2">
      <c r="A42" s="33">
        <f>Customers!A40</f>
        <v>0</v>
      </c>
      <c r="B42" s="4" t="s">
        <v>18</v>
      </c>
      <c r="C42" s="51" t="s">
        <v>15</v>
      </c>
      <c r="D42" s="51" t="s">
        <v>15</v>
      </c>
      <c r="E42" s="51" t="s">
        <v>15</v>
      </c>
      <c r="F42" s="51" t="s">
        <v>15</v>
      </c>
      <c r="G42" s="51" t="s">
        <v>15</v>
      </c>
      <c r="H42" s="51" t="s">
        <v>15</v>
      </c>
      <c r="I42" s="51" t="s">
        <v>15</v>
      </c>
      <c r="J42" s="51" t="s">
        <v>15</v>
      </c>
      <c r="K42" s="51" t="s">
        <v>15</v>
      </c>
      <c r="L42" s="51">
        <v>0</v>
      </c>
      <c r="M42" s="51">
        <v>0</v>
      </c>
      <c r="N42" s="51" t="s">
        <v>15</v>
      </c>
      <c r="O42" s="51" t="s">
        <v>15</v>
      </c>
      <c r="P42" s="52">
        <v>1</v>
      </c>
      <c r="Q42" s="52">
        <v>1</v>
      </c>
      <c r="R42" s="52">
        <v>0</v>
      </c>
      <c r="S42" s="51" t="s">
        <v>19</v>
      </c>
    </row>
    <row r="43" spans="1:19" x14ac:dyDescent="0.2">
      <c r="A43" s="33">
        <f>Customers!A41</f>
        <v>0</v>
      </c>
      <c r="B43" s="4" t="s">
        <v>18</v>
      </c>
      <c r="C43" s="51" t="s">
        <v>15</v>
      </c>
      <c r="D43" s="51" t="s">
        <v>15</v>
      </c>
      <c r="E43" s="51" t="s">
        <v>15</v>
      </c>
      <c r="F43" s="51" t="s">
        <v>15</v>
      </c>
      <c r="G43" s="51" t="s">
        <v>15</v>
      </c>
      <c r="H43" s="51" t="s">
        <v>15</v>
      </c>
      <c r="I43" s="51" t="s">
        <v>15</v>
      </c>
      <c r="J43" s="51" t="s">
        <v>15</v>
      </c>
      <c r="K43" s="51" t="s">
        <v>15</v>
      </c>
      <c r="L43" s="51">
        <v>0</v>
      </c>
      <c r="M43" s="51">
        <v>0</v>
      </c>
      <c r="N43" s="51" t="s">
        <v>15</v>
      </c>
      <c r="O43" s="51" t="s">
        <v>15</v>
      </c>
      <c r="P43" s="52">
        <v>1</v>
      </c>
      <c r="Q43" s="52">
        <v>1</v>
      </c>
      <c r="R43" s="52">
        <v>0</v>
      </c>
      <c r="S43" s="51" t="s">
        <v>19</v>
      </c>
    </row>
    <row r="44" spans="1:19" x14ac:dyDescent="0.2">
      <c r="A44" s="33">
        <f>Customers!A42</f>
        <v>0</v>
      </c>
      <c r="B44" s="4" t="s">
        <v>18</v>
      </c>
      <c r="C44" s="51" t="s">
        <v>15</v>
      </c>
      <c r="D44" s="51" t="s">
        <v>15</v>
      </c>
      <c r="E44" s="51" t="s">
        <v>15</v>
      </c>
      <c r="F44" s="51" t="s">
        <v>15</v>
      </c>
      <c r="G44" s="51" t="s">
        <v>15</v>
      </c>
      <c r="H44" s="51" t="s">
        <v>15</v>
      </c>
      <c r="I44" s="51" t="s">
        <v>15</v>
      </c>
      <c r="J44" s="51" t="s">
        <v>15</v>
      </c>
      <c r="K44" s="51" t="s">
        <v>15</v>
      </c>
      <c r="L44" s="51">
        <v>0</v>
      </c>
      <c r="M44" s="51">
        <v>0</v>
      </c>
      <c r="N44" s="51" t="s">
        <v>15</v>
      </c>
      <c r="O44" s="51" t="s">
        <v>15</v>
      </c>
      <c r="P44" s="52">
        <v>1</v>
      </c>
      <c r="Q44" s="52">
        <v>1</v>
      </c>
      <c r="R44" s="52">
        <v>0</v>
      </c>
      <c r="S44" s="51" t="s">
        <v>19</v>
      </c>
    </row>
    <row r="45" spans="1:19" x14ac:dyDescent="0.2">
      <c r="A45" s="33">
        <f>Customers!A43</f>
        <v>0</v>
      </c>
      <c r="B45" s="4" t="s">
        <v>18</v>
      </c>
      <c r="C45" s="51" t="s">
        <v>15</v>
      </c>
      <c r="D45" s="51" t="s">
        <v>15</v>
      </c>
      <c r="E45" s="51" t="s">
        <v>15</v>
      </c>
      <c r="F45" s="51" t="s">
        <v>15</v>
      </c>
      <c r="G45" s="51" t="s">
        <v>15</v>
      </c>
      <c r="H45" s="51" t="s">
        <v>15</v>
      </c>
      <c r="I45" s="51" t="s">
        <v>15</v>
      </c>
      <c r="J45" s="51" t="s">
        <v>15</v>
      </c>
      <c r="K45" s="51" t="s">
        <v>15</v>
      </c>
      <c r="L45" s="51">
        <v>0</v>
      </c>
      <c r="M45" s="51">
        <v>0</v>
      </c>
      <c r="N45" s="51" t="s">
        <v>15</v>
      </c>
      <c r="O45" s="51" t="s">
        <v>15</v>
      </c>
      <c r="P45" s="52">
        <v>1</v>
      </c>
      <c r="Q45" s="52">
        <v>1</v>
      </c>
      <c r="R45" s="52">
        <v>0</v>
      </c>
      <c r="S45" s="51" t="s">
        <v>19</v>
      </c>
    </row>
    <row r="46" spans="1:19" x14ac:dyDescent="0.2">
      <c r="A46" s="33">
        <f>Customers!A44</f>
        <v>0</v>
      </c>
      <c r="B46" s="4" t="s">
        <v>18</v>
      </c>
      <c r="C46" s="51" t="s">
        <v>15</v>
      </c>
      <c r="D46" s="51" t="s">
        <v>15</v>
      </c>
      <c r="E46" s="51" t="s">
        <v>15</v>
      </c>
      <c r="F46" s="51" t="s">
        <v>15</v>
      </c>
      <c r="G46" s="51" t="s">
        <v>15</v>
      </c>
      <c r="H46" s="51" t="s">
        <v>15</v>
      </c>
      <c r="I46" s="51" t="s">
        <v>15</v>
      </c>
      <c r="J46" s="51" t="s">
        <v>15</v>
      </c>
      <c r="K46" s="51" t="s">
        <v>15</v>
      </c>
      <c r="L46" s="51">
        <v>0</v>
      </c>
      <c r="M46" s="51">
        <v>0</v>
      </c>
      <c r="N46" s="51" t="s">
        <v>15</v>
      </c>
      <c r="O46" s="51" t="s">
        <v>15</v>
      </c>
      <c r="P46" s="52">
        <v>1</v>
      </c>
      <c r="Q46" s="52">
        <v>1</v>
      </c>
      <c r="R46" s="52">
        <v>0</v>
      </c>
      <c r="S46" s="51" t="s">
        <v>19</v>
      </c>
    </row>
    <row r="47" spans="1:19" x14ac:dyDescent="0.2">
      <c r="A47" s="33">
        <f>Customers!A45</f>
        <v>0</v>
      </c>
      <c r="B47" s="4" t="s">
        <v>18</v>
      </c>
      <c r="C47" s="51" t="s">
        <v>15</v>
      </c>
      <c r="D47" s="51" t="s">
        <v>15</v>
      </c>
      <c r="E47" s="51" t="s">
        <v>15</v>
      </c>
      <c r="F47" s="51" t="s">
        <v>15</v>
      </c>
      <c r="G47" s="51" t="s">
        <v>15</v>
      </c>
      <c r="H47" s="51" t="s">
        <v>15</v>
      </c>
      <c r="I47" s="51" t="s">
        <v>15</v>
      </c>
      <c r="J47" s="51" t="s">
        <v>15</v>
      </c>
      <c r="K47" s="51" t="s">
        <v>15</v>
      </c>
      <c r="L47" s="51">
        <v>0</v>
      </c>
      <c r="M47" s="51">
        <v>0</v>
      </c>
      <c r="N47" s="51" t="s">
        <v>15</v>
      </c>
      <c r="O47" s="51" t="s">
        <v>15</v>
      </c>
      <c r="P47" s="52">
        <v>1</v>
      </c>
      <c r="Q47" s="52">
        <v>1</v>
      </c>
      <c r="R47" s="52">
        <v>0</v>
      </c>
      <c r="S47" s="51" t="s">
        <v>19</v>
      </c>
    </row>
    <row r="48" spans="1:19" x14ac:dyDescent="0.2">
      <c r="A48" s="33">
        <f>Customers!A46</f>
        <v>0</v>
      </c>
      <c r="B48" s="4" t="s">
        <v>18</v>
      </c>
      <c r="C48" s="51" t="s">
        <v>15</v>
      </c>
      <c r="D48" s="51" t="s">
        <v>15</v>
      </c>
      <c r="E48" s="51" t="s">
        <v>15</v>
      </c>
      <c r="F48" s="51" t="s">
        <v>15</v>
      </c>
      <c r="G48" s="51" t="s">
        <v>15</v>
      </c>
      <c r="H48" s="51" t="s">
        <v>15</v>
      </c>
      <c r="I48" s="51" t="s">
        <v>15</v>
      </c>
      <c r="J48" s="51" t="s">
        <v>15</v>
      </c>
      <c r="K48" s="51" t="s">
        <v>15</v>
      </c>
      <c r="L48" s="51">
        <v>0</v>
      </c>
      <c r="M48" s="51">
        <v>0</v>
      </c>
      <c r="N48" s="51" t="s">
        <v>15</v>
      </c>
      <c r="O48" s="51" t="s">
        <v>15</v>
      </c>
      <c r="P48" s="52">
        <v>1</v>
      </c>
      <c r="Q48" s="52">
        <v>1</v>
      </c>
      <c r="R48" s="52">
        <v>0</v>
      </c>
      <c r="S48" s="51" t="s">
        <v>19</v>
      </c>
    </row>
    <row r="49" spans="1:19" x14ac:dyDescent="0.2">
      <c r="A49" s="33">
        <f>Customers!A47</f>
        <v>0</v>
      </c>
      <c r="B49" s="4" t="s">
        <v>18</v>
      </c>
      <c r="C49" s="51" t="s">
        <v>15</v>
      </c>
      <c r="D49" s="51" t="s">
        <v>15</v>
      </c>
      <c r="E49" s="51" t="s">
        <v>15</v>
      </c>
      <c r="F49" s="51" t="s">
        <v>15</v>
      </c>
      <c r="G49" s="51" t="s">
        <v>15</v>
      </c>
      <c r="H49" s="51" t="s">
        <v>15</v>
      </c>
      <c r="I49" s="51" t="s">
        <v>15</v>
      </c>
      <c r="J49" s="51" t="s">
        <v>15</v>
      </c>
      <c r="K49" s="51" t="s">
        <v>15</v>
      </c>
      <c r="L49" s="51">
        <v>0</v>
      </c>
      <c r="M49" s="51">
        <v>0</v>
      </c>
      <c r="N49" s="51" t="s">
        <v>15</v>
      </c>
      <c r="O49" s="51" t="s">
        <v>15</v>
      </c>
      <c r="P49" s="52">
        <v>1</v>
      </c>
      <c r="Q49" s="52">
        <v>1</v>
      </c>
      <c r="R49" s="52">
        <v>0</v>
      </c>
      <c r="S49" s="51" t="s">
        <v>19</v>
      </c>
    </row>
    <row r="50" spans="1:19" x14ac:dyDescent="0.2">
      <c r="A50" s="33">
        <f>Customers!A48</f>
        <v>0</v>
      </c>
      <c r="B50" s="4" t="s">
        <v>18</v>
      </c>
      <c r="C50" s="51" t="s">
        <v>15</v>
      </c>
      <c r="D50" s="51" t="s">
        <v>15</v>
      </c>
      <c r="E50" s="51" t="s">
        <v>15</v>
      </c>
      <c r="F50" s="51" t="s">
        <v>15</v>
      </c>
      <c r="G50" s="51" t="s">
        <v>15</v>
      </c>
      <c r="H50" s="51" t="s">
        <v>15</v>
      </c>
      <c r="I50" s="51" t="s">
        <v>15</v>
      </c>
      <c r="J50" s="51" t="s">
        <v>15</v>
      </c>
      <c r="K50" s="51" t="s">
        <v>15</v>
      </c>
      <c r="L50" s="51">
        <v>0</v>
      </c>
      <c r="M50" s="51">
        <v>0</v>
      </c>
      <c r="N50" s="51" t="s">
        <v>15</v>
      </c>
      <c r="O50" s="51" t="s">
        <v>15</v>
      </c>
      <c r="P50" s="52">
        <v>1</v>
      </c>
      <c r="Q50" s="52">
        <v>1</v>
      </c>
      <c r="R50" s="52">
        <v>0</v>
      </c>
      <c r="S50" s="51" t="s">
        <v>19</v>
      </c>
    </row>
    <row r="51" spans="1:19" x14ac:dyDescent="0.2">
      <c r="A51" s="33">
        <f>Customers!A49</f>
        <v>0</v>
      </c>
      <c r="B51" s="4" t="s">
        <v>18</v>
      </c>
      <c r="C51" s="51" t="s">
        <v>15</v>
      </c>
      <c r="D51" s="51" t="s">
        <v>15</v>
      </c>
      <c r="E51" s="51" t="s">
        <v>15</v>
      </c>
      <c r="F51" s="51" t="s">
        <v>15</v>
      </c>
      <c r="G51" s="51" t="s">
        <v>15</v>
      </c>
      <c r="H51" s="51" t="s">
        <v>15</v>
      </c>
      <c r="I51" s="51" t="s">
        <v>15</v>
      </c>
      <c r="J51" s="51" t="s">
        <v>15</v>
      </c>
      <c r="K51" s="51" t="s">
        <v>15</v>
      </c>
      <c r="L51" s="51">
        <v>0</v>
      </c>
      <c r="M51" s="51">
        <v>0</v>
      </c>
      <c r="N51" s="51" t="s">
        <v>15</v>
      </c>
      <c r="O51" s="51" t="s">
        <v>15</v>
      </c>
      <c r="P51" s="52">
        <v>1</v>
      </c>
      <c r="Q51" s="52">
        <v>1</v>
      </c>
      <c r="R51" s="52">
        <v>0</v>
      </c>
      <c r="S51" s="51" t="s">
        <v>19</v>
      </c>
    </row>
    <row r="52" spans="1:19" x14ac:dyDescent="0.2">
      <c r="A52" s="33">
        <f>Customers!A50</f>
        <v>0</v>
      </c>
      <c r="B52" s="4" t="s">
        <v>18</v>
      </c>
      <c r="C52" s="51" t="s">
        <v>15</v>
      </c>
      <c r="D52" s="51" t="s">
        <v>15</v>
      </c>
      <c r="E52" s="51" t="s">
        <v>15</v>
      </c>
      <c r="F52" s="51" t="s">
        <v>15</v>
      </c>
      <c r="G52" s="51" t="s">
        <v>15</v>
      </c>
      <c r="H52" s="51" t="s">
        <v>15</v>
      </c>
      <c r="I52" s="51" t="s">
        <v>15</v>
      </c>
      <c r="J52" s="51" t="s">
        <v>15</v>
      </c>
      <c r="K52" s="51" t="s">
        <v>15</v>
      </c>
      <c r="L52" s="51">
        <v>0</v>
      </c>
      <c r="M52" s="51">
        <v>0</v>
      </c>
      <c r="N52" s="51" t="s">
        <v>15</v>
      </c>
      <c r="O52" s="51" t="s">
        <v>15</v>
      </c>
      <c r="P52" s="52">
        <v>1</v>
      </c>
      <c r="Q52" s="52">
        <v>1</v>
      </c>
      <c r="R52" s="52">
        <v>0</v>
      </c>
      <c r="S52" s="51" t="s">
        <v>19</v>
      </c>
    </row>
    <row r="53" spans="1:19" x14ac:dyDescent="0.2">
      <c r="A53" s="33">
        <f>Customers!A51</f>
        <v>0</v>
      </c>
      <c r="B53" s="4" t="s">
        <v>18</v>
      </c>
      <c r="C53" s="51" t="s">
        <v>15</v>
      </c>
      <c r="D53" s="51" t="s">
        <v>15</v>
      </c>
      <c r="E53" s="51" t="s">
        <v>15</v>
      </c>
      <c r="F53" s="51" t="s">
        <v>15</v>
      </c>
      <c r="G53" s="51" t="s">
        <v>15</v>
      </c>
      <c r="H53" s="51" t="s">
        <v>15</v>
      </c>
      <c r="I53" s="51" t="s">
        <v>15</v>
      </c>
      <c r="J53" s="51" t="s">
        <v>15</v>
      </c>
      <c r="K53" s="51" t="s">
        <v>15</v>
      </c>
      <c r="L53" s="51">
        <v>0</v>
      </c>
      <c r="M53" s="51">
        <v>0</v>
      </c>
      <c r="N53" s="51" t="s">
        <v>15</v>
      </c>
      <c r="O53" s="51" t="s">
        <v>15</v>
      </c>
      <c r="P53" s="52">
        <v>1</v>
      </c>
      <c r="Q53" s="52">
        <v>1</v>
      </c>
      <c r="R53" s="52">
        <v>0</v>
      </c>
      <c r="S53" s="51" t="s">
        <v>19</v>
      </c>
    </row>
    <row r="54" spans="1:19" x14ac:dyDescent="0.2">
      <c r="A54" s="33">
        <f>Customers!A52</f>
        <v>0</v>
      </c>
      <c r="B54" s="4" t="s">
        <v>18</v>
      </c>
      <c r="C54" s="51" t="s">
        <v>15</v>
      </c>
      <c r="D54" s="51" t="s">
        <v>15</v>
      </c>
      <c r="E54" s="51" t="s">
        <v>15</v>
      </c>
      <c r="F54" s="51" t="s">
        <v>15</v>
      </c>
      <c r="G54" s="51" t="s">
        <v>15</v>
      </c>
      <c r="H54" s="51" t="s">
        <v>15</v>
      </c>
      <c r="I54" s="51" t="s">
        <v>15</v>
      </c>
      <c r="J54" s="51" t="s">
        <v>15</v>
      </c>
      <c r="K54" s="51" t="s">
        <v>15</v>
      </c>
      <c r="L54" s="51">
        <v>0</v>
      </c>
      <c r="M54" s="51">
        <v>0</v>
      </c>
      <c r="N54" s="51" t="s">
        <v>15</v>
      </c>
      <c r="O54" s="51" t="s">
        <v>15</v>
      </c>
      <c r="P54" s="52">
        <v>1</v>
      </c>
      <c r="Q54" s="52">
        <v>1</v>
      </c>
      <c r="R54" s="52">
        <v>0</v>
      </c>
      <c r="S54" s="51" t="s">
        <v>19</v>
      </c>
    </row>
    <row r="55" spans="1:19" x14ac:dyDescent="0.2">
      <c r="A55" s="33">
        <f>Customers!A53</f>
        <v>0</v>
      </c>
      <c r="B55" s="4" t="s">
        <v>18</v>
      </c>
      <c r="C55" s="51" t="s">
        <v>15</v>
      </c>
      <c r="D55" s="51" t="s">
        <v>15</v>
      </c>
      <c r="E55" s="51" t="s">
        <v>15</v>
      </c>
      <c r="F55" s="51" t="s">
        <v>15</v>
      </c>
      <c r="G55" s="51" t="s">
        <v>15</v>
      </c>
      <c r="H55" s="51" t="s">
        <v>15</v>
      </c>
      <c r="I55" s="51" t="s">
        <v>15</v>
      </c>
      <c r="J55" s="51" t="s">
        <v>15</v>
      </c>
      <c r="K55" s="51" t="s">
        <v>15</v>
      </c>
      <c r="L55" s="51">
        <v>0</v>
      </c>
      <c r="M55" s="51">
        <v>0</v>
      </c>
      <c r="N55" s="51" t="s">
        <v>15</v>
      </c>
      <c r="O55" s="51" t="s">
        <v>15</v>
      </c>
      <c r="P55" s="52">
        <v>1</v>
      </c>
      <c r="Q55" s="52">
        <v>1</v>
      </c>
      <c r="R55" s="52">
        <v>0</v>
      </c>
      <c r="S55" s="51" t="s">
        <v>19</v>
      </c>
    </row>
    <row r="56" spans="1:19" x14ac:dyDescent="0.2">
      <c r="A56" s="33">
        <f>Customers!A54</f>
        <v>0</v>
      </c>
      <c r="B56" s="4" t="s">
        <v>18</v>
      </c>
      <c r="C56" s="51" t="s">
        <v>15</v>
      </c>
      <c r="D56" s="51" t="s">
        <v>15</v>
      </c>
      <c r="E56" s="51" t="s">
        <v>15</v>
      </c>
      <c r="F56" s="51" t="s">
        <v>15</v>
      </c>
      <c r="G56" s="51" t="s">
        <v>15</v>
      </c>
      <c r="H56" s="51" t="s">
        <v>15</v>
      </c>
      <c r="I56" s="51" t="s">
        <v>15</v>
      </c>
      <c r="J56" s="51" t="s">
        <v>15</v>
      </c>
      <c r="K56" s="51" t="s">
        <v>15</v>
      </c>
      <c r="L56" s="51">
        <v>0</v>
      </c>
      <c r="M56" s="51">
        <v>0</v>
      </c>
      <c r="N56" s="51" t="s">
        <v>15</v>
      </c>
      <c r="O56" s="51" t="s">
        <v>15</v>
      </c>
      <c r="P56" s="52">
        <v>1</v>
      </c>
      <c r="Q56" s="52">
        <v>1</v>
      </c>
      <c r="R56" s="52">
        <v>0</v>
      </c>
      <c r="S56" s="51" t="s">
        <v>19</v>
      </c>
    </row>
    <row r="57" spans="1:19" x14ac:dyDescent="0.2">
      <c r="A57" s="33">
        <f>Customers!A55</f>
        <v>0</v>
      </c>
      <c r="B57" s="4" t="s">
        <v>18</v>
      </c>
      <c r="C57" s="51" t="s">
        <v>15</v>
      </c>
      <c r="D57" s="51" t="s">
        <v>15</v>
      </c>
      <c r="E57" s="51" t="s">
        <v>15</v>
      </c>
      <c r="F57" s="51" t="s">
        <v>15</v>
      </c>
      <c r="G57" s="51" t="s">
        <v>15</v>
      </c>
      <c r="H57" s="51" t="s">
        <v>15</v>
      </c>
      <c r="I57" s="51" t="s">
        <v>15</v>
      </c>
      <c r="J57" s="51" t="s">
        <v>15</v>
      </c>
      <c r="K57" s="51" t="s">
        <v>15</v>
      </c>
      <c r="L57" s="51">
        <v>0</v>
      </c>
      <c r="M57" s="51">
        <v>0</v>
      </c>
      <c r="N57" s="51" t="s">
        <v>15</v>
      </c>
      <c r="O57" s="51" t="s">
        <v>15</v>
      </c>
      <c r="P57" s="52">
        <v>1</v>
      </c>
      <c r="Q57" s="52">
        <v>1</v>
      </c>
      <c r="R57" s="52">
        <v>0</v>
      </c>
      <c r="S57" s="51" t="s">
        <v>19</v>
      </c>
    </row>
    <row r="58" spans="1:19" x14ac:dyDescent="0.2">
      <c r="A58" s="33">
        <f>Customers!A56</f>
        <v>0</v>
      </c>
      <c r="B58" s="4" t="s">
        <v>18</v>
      </c>
      <c r="C58" s="51" t="s">
        <v>15</v>
      </c>
      <c r="D58" s="51" t="s">
        <v>15</v>
      </c>
      <c r="E58" s="51" t="s">
        <v>15</v>
      </c>
      <c r="F58" s="51" t="s">
        <v>15</v>
      </c>
      <c r="G58" s="51" t="s">
        <v>15</v>
      </c>
      <c r="H58" s="51" t="s">
        <v>15</v>
      </c>
      <c r="I58" s="51" t="s">
        <v>15</v>
      </c>
      <c r="J58" s="51" t="s">
        <v>15</v>
      </c>
      <c r="K58" s="51" t="s">
        <v>15</v>
      </c>
      <c r="L58" s="51">
        <v>0</v>
      </c>
      <c r="M58" s="51">
        <v>0</v>
      </c>
      <c r="N58" s="51" t="s">
        <v>15</v>
      </c>
      <c r="O58" s="51" t="s">
        <v>15</v>
      </c>
      <c r="P58" s="52">
        <v>1</v>
      </c>
      <c r="Q58" s="52">
        <v>1</v>
      </c>
      <c r="R58" s="52">
        <v>0</v>
      </c>
      <c r="S58" s="51" t="s">
        <v>19</v>
      </c>
    </row>
    <row r="59" spans="1:19" x14ac:dyDescent="0.2">
      <c r="A59" s="33">
        <f>Customers!A57</f>
        <v>0</v>
      </c>
      <c r="B59" s="4" t="s">
        <v>18</v>
      </c>
      <c r="C59" s="51" t="s">
        <v>15</v>
      </c>
      <c r="D59" s="51" t="s">
        <v>15</v>
      </c>
      <c r="E59" s="51" t="s">
        <v>15</v>
      </c>
      <c r="F59" s="51" t="s">
        <v>15</v>
      </c>
      <c r="G59" s="51" t="s">
        <v>15</v>
      </c>
      <c r="H59" s="51" t="s">
        <v>15</v>
      </c>
      <c r="I59" s="51" t="s">
        <v>15</v>
      </c>
      <c r="J59" s="51" t="s">
        <v>15</v>
      </c>
      <c r="K59" s="51" t="s">
        <v>15</v>
      </c>
      <c r="L59" s="51">
        <v>0</v>
      </c>
      <c r="M59" s="51">
        <v>0</v>
      </c>
      <c r="N59" s="51" t="s">
        <v>15</v>
      </c>
      <c r="O59" s="51" t="s">
        <v>15</v>
      </c>
      <c r="P59" s="52">
        <v>1</v>
      </c>
      <c r="Q59" s="52">
        <v>1</v>
      </c>
      <c r="R59" s="52">
        <v>0</v>
      </c>
      <c r="S59" s="51" t="s">
        <v>19</v>
      </c>
    </row>
    <row r="60" spans="1:19" x14ac:dyDescent="0.2">
      <c r="A60" s="33">
        <f>Customers!A58</f>
        <v>0</v>
      </c>
      <c r="B60" s="4" t="s">
        <v>18</v>
      </c>
      <c r="C60" s="51" t="s">
        <v>15</v>
      </c>
      <c r="D60" s="51" t="s">
        <v>15</v>
      </c>
      <c r="E60" s="51" t="s">
        <v>15</v>
      </c>
      <c r="F60" s="51" t="s">
        <v>15</v>
      </c>
      <c r="G60" s="51" t="s">
        <v>15</v>
      </c>
      <c r="H60" s="51" t="s">
        <v>15</v>
      </c>
      <c r="I60" s="51" t="s">
        <v>15</v>
      </c>
      <c r="J60" s="51" t="s">
        <v>15</v>
      </c>
      <c r="K60" s="51" t="s">
        <v>15</v>
      </c>
      <c r="L60" s="51">
        <v>0</v>
      </c>
      <c r="M60" s="51">
        <v>0</v>
      </c>
      <c r="N60" s="51" t="s">
        <v>15</v>
      </c>
      <c r="O60" s="51" t="s">
        <v>15</v>
      </c>
      <c r="P60" s="52">
        <v>1</v>
      </c>
      <c r="Q60" s="52">
        <v>1</v>
      </c>
      <c r="R60" s="52">
        <v>0</v>
      </c>
      <c r="S60" s="51" t="s">
        <v>19</v>
      </c>
    </row>
    <row r="61" spans="1:19" x14ac:dyDescent="0.2">
      <c r="A61" s="33">
        <f>Customers!A59</f>
        <v>0</v>
      </c>
      <c r="B61" s="4" t="s">
        <v>18</v>
      </c>
      <c r="C61" s="51" t="s">
        <v>15</v>
      </c>
      <c r="D61" s="51" t="s">
        <v>15</v>
      </c>
      <c r="E61" s="51" t="s">
        <v>15</v>
      </c>
      <c r="F61" s="51" t="s">
        <v>15</v>
      </c>
      <c r="G61" s="51" t="s">
        <v>15</v>
      </c>
      <c r="H61" s="51" t="s">
        <v>15</v>
      </c>
      <c r="I61" s="51" t="s">
        <v>15</v>
      </c>
      <c r="J61" s="51" t="s">
        <v>15</v>
      </c>
      <c r="K61" s="51" t="s">
        <v>15</v>
      </c>
      <c r="L61" s="51">
        <v>0</v>
      </c>
      <c r="M61" s="51">
        <v>0</v>
      </c>
      <c r="N61" s="51" t="s">
        <v>15</v>
      </c>
      <c r="O61" s="51" t="s">
        <v>15</v>
      </c>
      <c r="P61" s="52">
        <v>1</v>
      </c>
      <c r="Q61" s="52">
        <v>1</v>
      </c>
      <c r="R61" s="52">
        <v>0</v>
      </c>
      <c r="S61" s="51" t="s">
        <v>19</v>
      </c>
    </row>
    <row r="62" spans="1:19" x14ac:dyDescent="0.2">
      <c r="A62" s="33">
        <f>Customers!A60</f>
        <v>0</v>
      </c>
      <c r="B62" s="4" t="s">
        <v>18</v>
      </c>
      <c r="C62" s="51" t="s">
        <v>15</v>
      </c>
      <c r="D62" s="51" t="s">
        <v>15</v>
      </c>
      <c r="E62" s="51" t="s">
        <v>15</v>
      </c>
      <c r="F62" s="51" t="s">
        <v>15</v>
      </c>
      <c r="G62" s="51" t="s">
        <v>15</v>
      </c>
      <c r="H62" s="51" t="s">
        <v>15</v>
      </c>
      <c r="I62" s="51" t="s">
        <v>15</v>
      </c>
      <c r="J62" s="51" t="s">
        <v>15</v>
      </c>
      <c r="K62" s="51" t="s">
        <v>15</v>
      </c>
      <c r="L62" s="51">
        <v>0</v>
      </c>
      <c r="M62" s="51">
        <v>0</v>
      </c>
      <c r="N62" s="51" t="s">
        <v>15</v>
      </c>
      <c r="O62" s="51" t="s">
        <v>15</v>
      </c>
      <c r="P62" s="52">
        <v>1</v>
      </c>
      <c r="Q62" s="52">
        <v>1</v>
      </c>
      <c r="R62" s="52">
        <v>0</v>
      </c>
      <c r="S62" s="51" t="s">
        <v>19</v>
      </c>
    </row>
    <row r="63" spans="1:19" x14ac:dyDescent="0.2">
      <c r="A63" s="33">
        <f>Customers!A61</f>
        <v>0</v>
      </c>
      <c r="B63" s="4" t="s">
        <v>18</v>
      </c>
      <c r="C63" s="51" t="s">
        <v>15</v>
      </c>
      <c r="D63" s="51" t="s">
        <v>15</v>
      </c>
      <c r="E63" s="51" t="s">
        <v>15</v>
      </c>
      <c r="F63" s="51" t="s">
        <v>15</v>
      </c>
      <c r="G63" s="51" t="s">
        <v>15</v>
      </c>
      <c r="H63" s="51" t="s">
        <v>15</v>
      </c>
      <c r="I63" s="51" t="s">
        <v>15</v>
      </c>
      <c r="J63" s="51" t="s">
        <v>15</v>
      </c>
      <c r="K63" s="51" t="s">
        <v>15</v>
      </c>
      <c r="L63" s="51">
        <v>0</v>
      </c>
      <c r="M63" s="51">
        <v>0</v>
      </c>
      <c r="N63" s="51" t="s">
        <v>15</v>
      </c>
      <c r="O63" s="51" t="s">
        <v>15</v>
      </c>
      <c r="P63" s="52">
        <v>1</v>
      </c>
      <c r="Q63" s="52">
        <v>1</v>
      </c>
      <c r="R63" s="52">
        <v>0</v>
      </c>
      <c r="S63" s="51" t="s">
        <v>19</v>
      </c>
    </row>
    <row r="64" spans="1:19" x14ac:dyDescent="0.2">
      <c r="A64" s="33">
        <f>Customers!A62</f>
        <v>0</v>
      </c>
      <c r="B64" s="4" t="s">
        <v>18</v>
      </c>
      <c r="C64" s="51" t="s">
        <v>15</v>
      </c>
      <c r="D64" s="51" t="s">
        <v>15</v>
      </c>
      <c r="E64" s="51" t="s">
        <v>15</v>
      </c>
      <c r="F64" s="51" t="s">
        <v>15</v>
      </c>
      <c r="G64" s="51" t="s">
        <v>15</v>
      </c>
      <c r="H64" s="51" t="s">
        <v>15</v>
      </c>
      <c r="I64" s="51" t="s">
        <v>15</v>
      </c>
      <c r="J64" s="51" t="s">
        <v>15</v>
      </c>
      <c r="K64" s="51" t="s">
        <v>15</v>
      </c>
      <c r="L64" s="51">
        <v>0</v>
      </c>
      <c r="M64" s="51">
        <v>0</v>
      </c>
      <c r="N64" s="51" t="s">
        <v>15</v>
      </c>
      <c r="O64" s="51" t="s">
        <v>15</v>
      </c>
      <c r="P64" s="52">
        <v>1</v>
      </c>
      <c r="Q64" s="52">
        <v>1</v>
      </c>
      <c r="R64" s="52">
        <v>0</v>
      </c>
      <c r="S64" s="51" t="s">
        <v>19</v>
      </c>
    </row>
    <row r="65" spans="1:19" x14ac:dyDescent="0.2">
      <c r="A65" s="33">
        <f>Customers!A63</f>
        <v>0</v>
      </c>
      <c r="B65" s="4" t="s">
        <v>18</v>
      </c>
      <c r="C65" s="51" t="s">
        <v>15</v>
      </c>
      <c r="D65" s="51" t="s">
        <v>15</v>
      </c>
      <c r="E65" s="51" t="s">
        <v>15</v>
      </c>
      <c r="F65" s="51" t="s">
        <v>15</v>
      </c>
      <c r="G65" s="51" t="s">
        <v>15</v>
      </c>
      <c r="H65" s="51" t="s">
        <v>15</v>
      </c>
      <c r="I65" s="51" t="s">
        <v>15</v>
      </c>
      <c r="J65" s="51" t="s">
        <v>15</v>
      </c>
      <c r="K65" s="51" t="s">
        <v>15</v>
      </c>
      <c r="L65" s="51">
        <v>0</v>
      </c>
      <c r="M65" s="51">
        <v>0</v>
      </c>
      <c r="N65" s="51" t="s">
        <v>15</v>
      </c>
      <c r="O65" s="51" t="s">
        <v>15</v>
      </c>
      <c r="P65" s="52">
        <v>1</v>
      </c>
      <c r="Q65" s="52">
        <v>1</v>
      </c>
      <c r="R65" s="52">
        <v>0</v>
      </c>
      <c r="S65" s="51" t="s">
        <v>19</v>
      </c>
    </row>
    <row r="66" spans="1:19" x14ac:dyDescent="0.2">
      <c r="A66" s="33">
        <f>Customers!A64</f>
        <v>0</v>
      </c>
      <c r="B66" s="4" t="s">
        <v>18</v>
      </c>
      <c r="C66" s="51" t="s">
        <v>15</v>
      </c>
      <c r="D66" s="51" t="s">
        <v>15</v>
      </c>
      <c r="E66" s="51" t="s">
        <v>15</v>
      </c>
      <c r="F66" s="51" t="s">
        <v>15</v>
      </c>
      <c r="G66" s="51" t="s">
        <v>15</v>
      </c>
      <c r="H66" s="51" t="s">
        <v>15</v>
      </c>
      <c r="I66" s="51" t="s">
        <v>15</v>
      </c>
      <c r="J66" s="51" t="s">
        <v>15</v>
      </c>
      <c r="K66" s="51" t="s">
        <v>15</v>
      </c>
      <c r="L66" s="51">
        <v>0</v>
      </c>
      <c r="M66" s="51">
        <v>0</v>
      </c>
      <c r="N66" s="51" t="s">
        <v>15</v>
      </c>
      <c r="O66" s="51" t="s">
        <v>15</v>
      </c>
      <c r="P66" s="52">
        <v>1</v>
      </c>
      <c r="Q66" s="52">
        <v>1</v>
      </c>
      <c r="R66" s="52">
        <v>0</v>
      </c>
      <c r="S66" s="51" t="s">
        <v>19</v>
      </c>
    </row>
    <row r="67" spans="1:19" x14ac:dyDescent="0.2">
      <c r="A67" s="33">
        <f>Customers!A65</f>
        <v>0</v>
      </c>
      <c r="B67" s="4" t="s">
        <v>18</v>
      </c>
      <c r="C67" s="51" t="s">
        <v>15</v>
      </c>
      <c r="D67" s="51" t="s">
        <v>15</v>
      </c>
      <c r="E67" s="51" t="s">
        <v>15</v>
      </c>
      <c r="F67" s="51" t="s">
        <v>15</v>
      </c>
      <c r="G67" s="51" t="s">
        <v>15</v>
      </c>
      <c r="H67" s="51" t="s">
        <v>15</v>
      </c>
      <c r="I67" s="51" t="s">
        <v>15</v>
      </c>
      <c r="J67" s="51" t="s">
        <v>15</v>
      </c>
      <c r="K67" s="51" t="s">
        <v>15</v>
      </c>
      <c r="L67" s="51">
        <v>0</v>
      </c>
      <c r="M67" s="51">
        <v>0</v>
      </c>
      <c r="N67" s="51" t="s">
        <v>15</v>
      </c>
      <c r="O67" s="51" t="s">
        <v>15</v>
      </c>
      <c r="P67" s="52">
        <v>1</v>
      </c>
      <c r="Q67" s="52">
        <v>1</v>
      </c>
      <c r="R67" s="52">
        <v>0</v>
      </c>
      <c r="S67" s="51" t="s">
        <v>19</v>
      </c>
    </row>
    <row r="68" spans="1:19" x14ac:dyDescent="0.2">
      <c r="A68" s="33">
        <f>Customers!A66</f>
        <v>0</v>
      </c>
      <c r="B68" s="4" t="s">
        <v>18</v>
      </c>
      <c r="C68" s="51" t="s">
        <v>15</v>
      </c>
      <c r="D68" s="51" t="s">
        <v>15</v>
      </c>
      <c r="E68" s="51" t="s">
        <v>15</v>
      </c>
      <c r="F68" s="51" t="s">
        <v>15</v>
      </c>
      <c r="G68" s="51" t="s">
        <v>15</v>
      </c>
      <c r="H68" s="51" t="s">
        <v>15</v>
      </c>
      <c r="I68" s="51" t="s">
        <v>15</v>
      </c>
      <c r="J68" s="51" t="s">
        <v>15</v>
      </c>
      <c r="K68" s="51" t="s">
        <v>15</v>
      </c>
      <c r="L68" s="51">
        <v>0</v>
      </c>
      <c r="M68" s="51">
        <v>0</v>
      </c>
      <c r="N68" s="51" t="s">
        <v>15</v>
      </c>
      <c r="O68" s="51" t="s">
        <v>15</v>
      </c>
      <c r="P68" s="52">
        <v>1</v>
      </c>
      <c r="Q68" s="52">
        <v>1</v>
      </c>
      <c r="R68" s="52">
        <v>0</v>
      </c>
      <c r="S68" s="51" t="s">
        <v>19</v>
      </c>
    </row>
    <row r="69" spans="1:19" x14ac:dyDescent="0.2">
      <c r="A69" s="33">
        <f>Customers!A67</f>
        <v>0</v>
      </c>
      <c r="B69" s="4" t="s">
        <v>18</v>
      </c>
      <c r="C69" s="51" t="s">
        <v>15</v>
      </c>
      <c r="D69" s="51" t="s">
        <v>15</v>
      </c>
      <c r="E69" s="51" t="s">
        <v>15</v>
      </c>
      <c r="F69" s="51" t="s">
        <v>15</v>
      </c>
      <c r="G69" s="51" t="s">
        <v>15</v>
      </c>
      <c r="H69" s="51" t="s">
        <v>15</v>
      </c>
      <c r="I69" s="51" t="s">
        <v>15</v>
      </c>
      <c r="J69" s="51" t="s">
        <v>15</v>
      </c>
      <c r="K69" s="51" t="s">
        <v>15</v>
      </c>
      <c r="L69" s="51">
        <v>0</v>
      </c>
      <c r="M69" s="51">
        <v>0</v>
      </c>
      <c r="N69" s="51" t="s">
        <v>15</v>
      </c>
      <c r="O69" s="51" t="s">
        <v>15</v>
      </c>
      <c r="P69" s="52">
        <v>1</v>
      </c>
      <c r="Q69" s="52">
        <v>1</v>
      </c>
      <c r="R69" s="52">
        <v>0</v>
      </c>
      <c r="S69" s="51" t="s">
        <v>19</v>
      </c>
    </row>
    <row r="70" spans="1:19" x14ac:dyDescent="0.2">
      <c r="A70" s="33">
        <f>Customers!A68</f>
        <v>0</v>
      </c>
      <c r="B70" s="4" t="s">
        <v>18</v>
      </c>
      <c r="C70" s="51" t="s">
        <v>15</v>
      </c>
      <c r="D70" s="51" t="s">
        <v>15</v>
      </c>
      <c r="E70" s="51" t="s">
        <v>15</v>
      </c>
      <c r="F70" s="51" t="s">
        <v>15</v>
      </c>
      <c r="G70" s="51" t="s">
        <v>15</v>
      </c>
      <c r="H70" s="51" t="s">
        <v>15</v>
      </c>
      <c r="I70" s="51" t="s">
        <v>15</v>
      </c>
      <c r="J70" s="51" t="s">
        <v>15</v>
      </c>
      <c r="K70" s="51" t="s">
        <v>15</v>
      </c>
      <c r="L70" s="51">
        <v>0</v>
      </c>
      <c r="M70" s="51">
        <v>0</v>
      </c>
      <c r="N70" s="51" t="s">
        <v>15</v>
      </c>
      <c r="O70" s="51" t="s">
        <v>15</v>
      </c>
      <c r="P70" s="52">
        <v>1</v>
      </c>
      <c r="Q70" s="52">
        <v>1</v>
      </c>
      <c r="R70" s="52">
        <v>0</v>
      </c>
      <c r="S70" s="51" t="s">
        <v>19</v>
      </c>
    </row>
    <row r="71" spans="1:19" x14ac:dyDescent="0.2">
      <c r="A71" s="33">
        <f>Customers!A69</f>
        <v>0</v>
      </c>
      <c r="B71" s="4" t="s">
        <v>18</v>
      </c>
      <c r="C71" s="51" t="s">
        <v>15</v>
      </c>
      <c r="D71" s="51" t="s">
        <v>15</v>
      </c>
      <c r="E71" s="51" t="s">
        <v>15</v>
      </c>
      <c r="F71" s="51" t="s">
        <v>15</v>
      </c>
      <c r="G71" s="51" t="s">
        <v>15</v>
      </c>
      <c r="H71" s="51" t="s">
        <v>15</v>
      </c>
      <c r="I71" s="51" t="s">
        <v>15</v>
      </c>
      <c r="J71" s="51" t="s">
        <v>15</v>
      </c>
      <c r="K71" s="51" t="s">
        <v>15</v>
      </c>
      <c r="L71" s="51">
        <v>0</v>
      </c>
      <c r="M71" s="51">
        <v>0</v>
      </c>
      <c r="N71" s="51" t="s">
        <v>15</v>
      </c>
      <c r="O71" s="51" t="s">
        <v>15</v>
      </c>
      <c r="P71" s="52">
        <v>1</v>
      </c>
      <c r="Q71" s="52">
        <v>1</v>
      </c>
      <c r="R71" s="52">
        <v>0</v>
      </c>
      <c r="S71" s="51" t="s">
        <v>19</v>
      </c>
    </row>
    <row r="72" spans="1:19" x14ac:dyDescent="0.2">
      <c r="A72" s="33">
        <f>Customers!A70</f>
        <v>0</v>
      </c>
      <c r="B72" s="4" t="s">
        <v>18</v>
      </c>
      <c r="C72" s="51" t="s">
        <v>15</v>
      </c>
      <c r="D72" s="51" t="s">
        <v>15</v>
      </c>
      <c r="E72" s="51" t="s">
        <v>15</v>
      </c>
      <c r="F72" s="51" t="s">
        <v>15</v>
      </c>
      <c r="G72" s="51" t="s">
        <v>15</v>
      </c>
      <c r="H72" s="51" t="s">
        <v>15</v>
      </c>
      <c r="I72" s="51" t="s">
        <v>15</v>
      </c>
      <c r="J72" s="51" t="s">
        <v>15</v>
      </c>
      <c r="K72" s="51" t="s">
        <v>15</v>
      </c>
      <c r="L72" s="51">
        <v>0</v>
      </c>
      <c r="M72" s="51">
        <v>0</v>
      </c>
      <c r="N72" s="51" t="s">
        <v>15</v>
      </c>
      <c r="O72" s="51" t="s">
        <v>15</v>
      </c>
      <c r="P72" s="52">
        <v>1</v>
      </c>
      <c r="Q72" s="52">
        <v>1</v>
      </c>
      <c r="R72" s="52">
        <v>0</v>
      </c>
      <c r="S72" s="51" t="s">
        <v>19</v>
      </c>
    </row>
    <row r="73" spans="1:19" x14ac:dyDescent="0.2">
      <c r="A73" s="33">
        <f>Customers!A71</f>
        <v>0</v>
      </c>
      <c r="B73" s="4" t="s">
        <v>18</v>
      </c>
      <c r="C73" s="51" t="s">
        <v>15</v>
      </c>
      <c r="D73" s="51" t="s">
        <v>15</v>
      </c>
      <c r="E73" s="51" t="s">
        <v>15</v>
      </c>
      <c r="F73" s="51" t="s">
        <v>15</v>
      </c>
      <c r="G73" s="51" t="s">
        <v>15</v>
      </c>
      <c r="H73" s="51" t="s">
        <v>15</v>
      </c>
      <c r="I73" s="51" t="s">
        <v>15</v>
      </c>
      <c r="J73" s="51" t="s">
        <v>15</v>
      </c>
      <c r="K73" s="51" t="s">
        <v>15</v>
      </c>
      <c r="L73" s="51">
        <v>0</v>
      </c>
      <c r="M73" s="51">
        <v>0</v>
      </c>
      <c r="N73" s="51" t="s">
        <v>15</v>
      </c>
      <c r="O73" s="51" t="s">
        <v>15</v>
      </c>
      <c r="P73" s="52">
        <v>1</v>
      </c>
      <c r="Q73" s="52">
        <v>1</v>
      </c>
      <c r="R73" s="52">
        <v>0</v>
      </c>
      <c r="S73" s="51" t="s">
        <v>19</v>
      </c>
    </row>
    <row r="74" spans="1:19" x14ac:dyDescent="0.2">
      <c r="A74" s="33">
        <f>Customers!A72</f>
        <v>0</v>
      </c>
      <c r="B74" s="4" t="s">
        <v>18</v>
      </c>
      <c r="C74" s="51" t="s">
        <v>15</v>
      </c>
      <c r="D74" s="51" t="s">
        <v>15</v>
      </c>
      <c r="E74" s="51" t="s">
        <v>15</v>
      </c>
      <c r="F74" s="51" t="s">
        <v>15</v>
      </c>
      <c r="G74" s="51" t="s">
        <v>15</v>
      </c>
      <c r="H74" s="51" t="s">
        <v>15</v>
      </c>
      <c r="I74" s="51" t="s">
        <v>15</v>
      </c>
      <c r="J74" s="51" t="s">
        <v>15</v>
      </c>
      <c r="K74" s="51" t="s">
        <v>15</v>
      </c>
      <c r="L74" s="51">
        <v>0</v>
      </c>
      <c r="M74" s="51">
        <v>0</v>
      </c>
      <c r="N74" s="51" t="s">
        <v>15</v>
      </c>
      <c r="O74" s="51" t="s">
        <v>15</v>
      </c>
      <c r="P74" s="52">
        <v>1</v>
      </c>
      <c r="Q74" s="52">
        <v>1</v>
      </c>
      <c r="R74" s="52">
        <v>0</v>
      </c>
      <c r="S74" s="51" t="s">
        <v>19</v>
      </c>
    </row>
    <row r="75" spans="1:19" x14ac:dyDescent="0.2">
      <c r="A75" s="33">
        <f>Customers!A73</f>
        <v>0</v>
      </c>
      <c r="B75" s="4" t="s">
        <v>18</v>
      </c>
      <c r="C75" s="51" t="s">
        <v>15</v>
      </c>
      <c r="D75" s="51" t="s">
        <v>15</v>
      </c>
      <c r="E75" s="51" t="s">
        <v>15</v>
      </c>
      <c r="F75" s="51" t="s">
        <v>15</v>
      </c>
      <c r="G75" s="51" t="s">
        <v>15</v>
      </c>
      <c r="H75" s="51" t="s">
        <v>15</v>
      </c>
      <c r="I75" s="51" t="s">
        <v>15</v>
      </c>
      <c r="J75" s="51" t="s">
        <v>15</v>
      </c>
      <c r="K75" s="51" t="s">
        <v>15</v>
      </c>
      <c r="L75" s="51">
        <v>0</v>
      </c>
      <c r="M75" s="51">
        <v>0</v>
      </c>
      <c r="N75" s="51" t="s">
        <v>15</v>
      </c>
      <c r="O75" s="51" t="s">
        <v>15</v>
      </c>
      <c r="P75" s="52">
        <v>1</v>
      </c>
      <c r="Q75" s="52">
        <v>1</v>
      </c>
      <c r="R75" s="52">
        <v>0</v>
      </c>
      <c r="S75" s="51" t="s">
        <v>19</v>
      </c>
    </row>
    <row r="76" spans="1:19" x14ac:dyDescent="0.2">
      <c r="A76" s="33">
        <f>Customers!A74</f>
        <v>0</v>
      </c>
      <c r="B76" s="4" t="s">
        <v>18</v>
      </c>
      <c r="C76" s="51" t="s">
        <v>15</v>
      </c>
      <c r="D76" s="51" t="s">
        <v>15</v>
      </c>
      <c r="E76" s="51" t="s">
        <v>15</v>
      </c>
      <c r="F76" s="51" t="s">
        <v>15</v>
      </c>
      <c r="G76" s="51" t="s">
        <v>15</v>
      </c>
      <c r="H76" s="51" t="s">
        <v>15</v>
      </c>
      <c r="I76" s="51" t="s">
        <v>15</v>
      </c>
      <c r="J76" s="51" t="s">
        <v>15</v>
      </c>
      <c r="K76" s="51" t="s">
        <v>15</v>
      </c>
      <c r="L76" s="51">
        <v>0</v>
      </c>
      <c r="M76" s="51">
        <v>0</v>
      </c>
      <c r="N76" s="51" t="s">
        <v>15</v>
      </c>
      <c r="O76" s="51" t="s">
        <v>15</v>
      </c>
      <c r="P76" s="52">
        <v>1</v>
      </c>
      <c r="Q76" s="52">
        <v>1</v>
      </c>
      <c r="R76" s="52">
        <v>0</v>
      </c>
      <c r="S76" s="51" t="s">
        <v>19</v>
      </c>
    </row>
    <row r="77" spans="1:19" x14ac:dyDescent="0.2">
      <c r="A77" s="33">
        <f>Customers!A75</f>
        <v>0</v>
      </c>
      <c r="B77" s="4" t="s">
        <v>18</v>
      </c>
      <c r="C77" s="51" t="s">
        <v>15</v>
      </c>
      <c r="D77" s="51" t="s">
        <v>15</v>
      </c>
      <c r="E77" s="51" t="s">
        <v>15</v>
      </c>
      <c r="F77" s="51" t="s">
        <v>15</v>
      </c>
      <c r="G77" s="51" t="s">
        <v>15</v>
      </c>
      <c r="H77" s="51" t="s">
        <v>15</v>
      </c>
      <c r="I77" s="51" t="s">
        <v>15</v>
      </c>
      <c r="J77" s="51" t="s">
        <v>15</v>
      </c>
      <c r="K77" s="51" t="s">
        <v>15</v>
      </c>
      <c r="L77" s="51">
        <v>0</v>
      </c>
      <c r="M77" s="51">
        <v>0</v>
      </c>
      <c r="N77" s="51" t="s">
        <v>15</v>
      </c>
      <c r="O77" s="51" t="s">
        <v>15</v>
      </c>
      <c r="P77" s="52">
        <v>1</v>
      </c>
      <c r="Q77" s="52">
        <v>1</v>
      </c>
      <c r="R77" s="52">
        <v>0</v>
      </c>
      <c r="S77" s="51" t="s">
        <v>19</v>
      </c>
    </row>
    <row r="78" spans="1:19" x14ac:dyDescent="0.2">
      <c r="A78" s="33">
        <f>Customers!A76</f>
        <v>0</v>
      </c>
      <c r="B78" s="4" t="s">
        <v>18</v>
      </c>
      <c r="C78" s="51" t="s">
        <v>15</v>
      </c>
      <c r="D78" s="51" t="s">
        <v>15</v>
      </c>
      <c r="E78" s="51" t="s">
        <v>15</v>
      </c>
      <c r="F78" s="51" t="s">
        <v>15</v>
      </c>
      <c r="G78" s="51" t="s">
        <v>15</v>
      </c>
      <c r="H78" s="51" t="s">
        <v>15</v>
      </c>
      <c r="I78" s="51" t="s">
        <v>15</v>
      </c>
      <c r="J78" s="51" t="s">
        <v>15</v>
      </c>
      <c r="K78" s="51" t="s">
        <v>15</v>
      </c>
      <c r="L78" s="51">
        <v>0</v>
      </c>
      <c r="M78" s="51">
        <v>0</v>
      </c>
      <c r="N78" s="51" t="s">
        <v>15</v>
      </c>
      <c r="O78" s="51" t="s">
        <v>15</v>
      </c>
      <c r="P78" s="52">
        <v>1</v>
      </c>
      <c r="Q78" s="52">
        <v>1</v>
      </c>
      <c r="R78" s="52">
        <v>0</v>
      </c>
      <c r="S78" s="51" t="s">
        <v>19</v>
      </c>
    </row>
    <row r="79" spans="1:19" x14ac:dyDescent="0.2">
      <c r="A79" s="33">
        <f>Customers!A77</f>
        <v>0</v>
      </c>
      <c r="B79" s="4" t="s">
        <v>18</v>
      </c>
      <c r="C79" s="51" t="s">
        <v>15</v>
      </c>
      <c r="D79" s="51" t="s">
        <v>15</v>
      </c>
      <c r="E79" s="51" t="s">
        <v>15</v>
      </c>
      <c r="F79" s="51" t="s">
        <v>15</v>
      </c>
      <c r="G79" s="51" t="s">
        <v>15</v>
      </c>
      <c r="H79" s="51" t="s">
        <v>15</v>
      </c>
      <c r="I79" s="51" t="s">
        <v>15</v>
      </c>
      <c r="J79" s="51" t="s">
        <v>15</v>
      </c>
      <c r="K79" s="51" t="s">
        <v>15</v>
      </c>
      <c r="L79" s="51">
        <v>0</v>
      </c>
      <c r="M79" s="51">
        <v>0</v>
      </c>
      <c r="N79" s="51" t="s">
        <v>15</v>
      </c>
      <c r="O79" s="51" t="s">
        <v>15</v>
      </c>
      <c r="P79" s="52">
        <v>1</v>
      </c>
      <c r="Q79" s="52">
        <v>1</v>
      </c>
      <c r="R79" s="52">
        <v>0</v>
      </c>
      <c r="S79" s="51" t="s">
        <v>19</v>
      </c>
    </row>
    <row r="80" spans="1:19" x14ac:dyDescent="0.2">
      <c r="A80" s="33">
        <f>Customers!A78</f>
        <v>0</v>
      </c>
      <c r="B80" s="4" t="s">
        <v>18</v>
      </c>
      <c r="C80" s="51" t="s">
        <v>15</v>
      </c>
      <c r="D80" s="51" t="s">
        <v>15</v>
      </c>
      <c r="E80" s="51" t="s">
        <v>15</v>
      </c>
      <c r="F80" s="51" t="s">
        <v>15</v>
      </c>
      <c r="G80" s="51" t="s">
        <v>15</v>
      </c>
      <c r="H80" s="51" t="s">
        <v>15</v>
      </c>
      <c r="I80" s="51" t="s">
        <v>15</v>
      </c>
      <c r="J80" s="51" t="s">
        <v>15</v>
      </c>
      <c r="K80" s="51" t="s">
        <v>15</v>
      </c>
      <c r="L80" s="51">
        <v>0</v>
      </c>
      <c r="M80" s="51">
        <v>0</v>
      </c>
      <c r="N80" s="51" t="s">
        <v>15</v>
      </c>
      <c r="O80" s="51" t="s">
        <v>15</v>
      </c>
      <c r="P80" s="52">
        <v>1</v>
      </c>
      <c r="Q80" s="52">
        <v>1</v>
      </c>
      <c r="R80" s="52">
        <v>0</v>
      </c>
      <c r="S80" s="51" t="s">
        <v>19</v>
      </c>
    </row>
    <row r="81" spans="1:19" x14ac:dyDescent="0.2">
      <c r="A81" s="33">
        <f>Customers!A79</f>
        <v>0</v>
      </c>
      <c r="B81" s="4" t="s">
        <v>18</v>
      </c>
      <c r="C81" s="51" t="s">
        <v>15</v>
      </c>
      <c r="D81" s="51" t="s">
        <v>15</v>
      </c>
      <c r="E81" s="51" t="s">
        <v>15</v>
      </c>
      <c r="F81" s="51" t="s">
        <v>15</v>
      </c>
      <c r="G81" s="51" t="s">
        <v>15</v>
      </c>
      <c r="H81" s="51" t="s">
        <v>15</v>
      </c>
      <c r="I81" s="51" t="s">
        <v>15</v>
      </c>
      <c r="J81" s="51" t="s">
        <v>15</v>
      </c>
      <c r="K81" s="51" t="s">
        <v>15</v>
      </c>
      <c r="L81" s="51">
        <v>0</v>
      </c>
      <c r="M81" s="51">
        <v>0</v>
      </c>
      <c r="N81" s="51" t="s">
        <v>15</v>
      </c>
      <c r="O81" s="51" t="s">
        <v>15</v>
      </c>
      <c r="P81" s="52">
        <v>1</v>
      </c>
      <c r="Q81" s="52">
        <v>1</v>
      </c>
      <c r="R81" s="52">
        <v>0</v>
      </c>
      <c r="S81" s="51" t="s">
        <v>19</v>
      </c>
    </row>
    <row r="82" spans="1:19" x14ac:dyDescent="0.2">
      <c r="A82" s="33">
        <f>Customers!A80</f>
        <v>0</v>
      </c>
      <c r="B82" s="4" t="s">
        <v>18</v>
      </c>
      <c r="C82" s="51" t="s">
        <v>15</v>
      </c>
      <c r="D82" s="51" t="s">
        <v>15</v>
      </c>
      <c r="E82" s="51" t="s">
        <v>15</v>
      </c>
      <c r="F82" s="51" t="s">
        <v>15</v>
      </c>
      <c r="G82" s="51" t="s">
        <v>15</v>
      </c>
      <c r="H82" s="51" t="s">
        <v>15</v>
      </c>
      <c r="I82" s="51" t="s">
        <v>15</v>
      </c>
      <c r="J82" s="51" t="s">
        <v>15</v>
      </c>
      <c r="K82" s="51" t="s">
        <v>15</v>
      </c>
      <c r="L82" s="51">
        <v>0</v>
      </c>
      <c r="M82" s="51">
        <v>0</v>
      </c>
      <c r="N82" s="51" t="s">
        <v>15</v>
      </c>
      <c r="O82" s="51" t="s">
        <v>15</v>
      </c>
      <c r="P82" s="52">
        <v>1</v>
      </c>
      <c r="Q82" s="52">
        <v>1</v>
      </c>
      <c r="R82" s="52">
        <v>0</v>
      </c>
      <c r="S82" s="51" t="s">
        <v>19</v>
      </c>
    </row>
    <row r="83" spans="1:19" x14ac:dyDescent="0.2">
      <c r="A83" s="33">
        <f>Customers!A81</f>
        <v>0</v>
      </c>
      <c r="B83" s="4" t="s">
        <v>18</v>
      </c>
      <c r="C83" s="51" t="s">
        <v>15</v>
      </c>
      <c r="D83" s="51" t="s">
        <v>15</v>
      </c>
      <c r="E83" s="51" t="s">
        <v>15</v>
      </c>
      <c r="F83" s="51" t="s">
        <v>15</v>
      </c>
      <c r="G83" s="51" t="s">
        <v>15</v>
      </c>
      <c r="H83" s="51" t="s">
        <v>15</v>
      </c>
      <c r="I83" s="51" t="s">
        <v>15</v>
      </c>
      <c r="J83" s="51" t="s">
        <v>15</v>
      </c>
      <c r="K83" s="51" t="s">
        <v>15</v>
      </c>
      <c r="L83" s="51">
        <v>0</v>
      </c>
      <c r="M83" s="51">
        <v>0</v>
      </c>
      <c r="N83" s="51" t="s">
        <v>15</v>
      </c>
      <c r="O83" s="51" t="s">
        <v>15</v>
      </c>
      <c r="P83" s="52">
        <v>1</v>
      </c>
      <c r="Q83" s="52">
        <v>1</v>
      </c>
      <c r="R83" s="52">
        <v>0</v>
      </c>
      <c r="S83" s="51" t="s">
        <v>19</v>
      </c>
    </row>
    <row r="84" spans="1:19" x14ac:dyDescent="0.2">
      <c r="A84" s="33">
        <f>Customers!A82</f>
        <v>0</v>
      </c>
      <c r="B84" s="4" t="s">
        <v>18</v>
      </c>
      <c r="C84" s="51" t="s">
        <v>15</v>
      </c>
      <c r="D84" s="51" t="s">
        <v>15</v>
      </c>
      <c r="E84" s="51" t="s">
        <v>15</v>
      </c>
      <c r="F84" s="51" t="s">
        <v>15</v>
      </c>
      <c r="G84" s="51" t="s">
        <v>15</v>
      </c>
      <c r="H84" s="51" t="s">
        <v>15</v>
      </c>
      <c r="I84" s="51" t="s">
        <v>15</v>
      </c>
      <c r="J84" s="51" t="s">
        <v>15</v>
      </c>
      <c r="K84" s="51" t="s">
        <v>15</v>
      </c>
      <c r="L84" s="51">
        <v>0</v>
      </c>
      <c r="M84" s="51">
        <v>0</v>
      </c>
      <c r="N84" s="51" t="s">
        <v>15</v>
      </c>
      <c r="O84" s="51" t="s">
        <v>15</v>
      </c>
      <c r="P84" s="52">
        <v>1</v>
      </c>
      <c r="Q84" s="52">
        <v>1</v>
      </c>
      <c r="R84" s="52">
        <v>0</v>
      </c>
      <c r="S84" s="51" t="s">
        <v>19</v>
      </c>
    </row>
    <row r="85" spans="1:19" x14ac:dyDescent="0.2">
      <c r="A85" s="33">
        <f>Customers!A83</f>
        <v>0</v>
      </c>
      <c r="B85" s="4" t="s">
        <v>18</v>
      </c>
      <c r="C85" s="51" t="s">
        <v>15</v>
      </c>
      <c r="D85" s="51" t="s">
        <v>15</v>
      </c>
      <c r="E85" s="51" t="s">
        <v>15</v>
      </c>
      <c r="F85" s="51" t="s">
        <v>15</v>
      </c>
      <c r="G85" s="51" t="s">
        <v>15</v>
      </c>
      <c r="H85" s="51" t="s">
        <v>15</v>
      </c>
      <c r="I85" s="51" t="s">
        <v>15</v>
      </c>
      <c r="J85" s="51" t="s">
        <v>15</v>
      </c>
      <c r="K85" s="51" t="s">
        <v>15</v>
      </c>
      <c r="L85" s="51">
        <v>0</v>
      </c>
      <c r="M85" s="51">
        <v>0</v>
      </c>
      <c r="N85" s="51" t="s">
        <v>15</v>
      </c>
      <c r="O85" s="51" t="s">
        <v>15</v>
      </c>
      <c r="P85" s="52">
        <v>1</v>
      </c>
      <c r="Q85" s="52">
        <v>1</v>
      </c>
      <c r="R85" s="52">
        <v>0</v>
      </c>
      <c r="S85" s="51" t="s">
        <v>19</v>
      </c>
    </row>
    <row r="86" spans="1:19" x14ac:dyDescent="0.2">
      <c r="A86" s="33">
        <f>Customers!A84</f>
        <v>0</v>
      </c>
      <c r="B86" s="4" t="s">
        <v>18</v>
      </c>
      <c r="C86" s="51" t="s">
        <v>15</v>
      </c>
      <c r="D86" s="51" t="s">
        <v>15</v>
      </c>
      <c r="E86" s="51" t="s">
        <v>15</v>
      </c>
      <c r="F86" s="51" t="s">
        <v>15</v>
      </c>
      <c r="G86" s="51" t="s">
        <v>15</v>
      </c>
      <c r="H86" s="51" t="s">
        <v>15</v>
      </c>
      <c r="I86" s="51" t="s">
        <v>15</v>
      </c>
      <c r="J86" s="51" t="s">
        <v>15</v>
      </c>
      <c r="K86" s="51" t="s">
        <v>15</v>
      </c>
      <c r="L86" s="51">
        <v>0</v>
      </c>
      <c r="M86" s="51">
        <v>0</v>
      </c>
      <c r="N86" s="51" t="s">
        <v>15</v>
      </c>
      <c r="O86" s="51" t="s">
        <v>15</v>
      </c>
      <c r="P86" s="52">
        <v>1</v>
      </c>
      <c r="Q86" s="52">
        <v>1</v>
      </c>
      <c r="R86" s="52">
        <v>0</v>
      </c>
      <c r="S86" s="51" t="s">
        <v>19</v>
      </c>
    </row>
    <row r="87" spans="1:19" x14ac:dyDescent="0.2">
      <c r="A87" s="33">
        <f>Customers!A85</f>
        <v>0</v>
      </c>
      <c r="B87" s="4" t="s">
        <v>18</v>
      </c>
      <c r="C87" s="51" t="s">
        <v>15</v>
      </c>
      <c r="D87" s="51" t="s">
        <v>15</v>
      </c>
      <c r="E87" s="51" t="s">
        <v>15</v>
      </c>
      <c r="F87" s="51" t="s">
        <v>15</v>
      </c>
      <c r="G87" s="51" t="s">
        <v>15</v>
      </c>
      <c r="H87" s="51" t="s">
        <v>15</v>
      </c>
      <c r="I87" s="51" t="s">
        <v>15</v>
      </c>
      <c r="J87" s="51" t="s">
        <v>15</v>
      </c>
      <c r="K87" s="51" t="s">
        <v>15</v>
      </c>
      <c r="L87" s="51">
        <v>0</v>
      </c>
      <c r="M87" s="51">
        <v>0</v>
      </c>
      <c r="N87" s="51" t="s">
        <v>15</v>
      </c>
      <c r="O87" s="51" t="s">
        <v>15</v>
      </c>
      <c r="P87" s="52">
        <v>1</v>
      </c>
      <c r="Q87" s="52">
        <v>1</v>
      </c>
      <c r="R87" s="52">
        <v>0</v>
      </c>
      <c r="S87" s="51" t="s">
        <v>19</v>
      </c>
    </row>
    <row r="88" spans="1:19" x14ac:dyDescent="0.2">
      <c r="A88" s="33">
        <f>Customers!A86</f>
        <v>0</v>
      </c>
      <c r="B88" s="4" t="s">
        <v>18</v>
      </c>
      <c r="C88" s="51" t="s">
        <v>15</v>
      </c>
      <c r="D88" s="51" t="s">
        <v>15</v>
      </c>
      <c r="E88" s="51" t="s">
        <v>15</v>
      </c>
      <c r="F88" s="51" t="s">
        <v>15</v>
      </c>
      <c r="G88" s="51" t="s">
        <v>15</v>
      </c>
      <c r="H88" s="51" t="s">
        <v>15</v>
      </c>
      <c r="I88" s="51" t="s">
        <v>15</v>
      </c>
      <c r="J88" s="51" t="s">
        <v>15</v>
      </c>
      <c r="K88" s="51" t="s">
        <v>15</v>
      </c>
      <c r="L88" s="51">
        <v>0</v>
      </c>
      <c r="M88" s="51">
        <v>0</v>
      </c>
      <c r="N88" s="51" t="s">
        <v>15</v>
      </c>
      <c r="O88" s="51" t="s">
        <v>15</v>
      </c>
      <c r="P88" s="52">
        <v>1</v>
      </c>
      <c r="Q88" s="52">
        <v>1</v>
      </c>
      <c r="R88" s="52">
        <v>0</v>
      </c>
      <c r="S88" s="51" t="s">
        <v>19</v>
      </c>
    </row>
    <row r="89" spans="1:19" x14ac:dyDescent="0.2">
      <c r="A89" s="33">
        <f>Customers!A87</f>
        <v>0</v>
      </c>
      <c r="B89" s="4" t="s">
        <v>18</v>
      </c>
      <c r="C89" s="51" t="s">
        <v>15</v>
      </c>
      <c r="D89" s="51" t="s">
        <v>15</v>
      </c>
      <c r="E89" s="51" t="s">
        <v>15</v>
      </c>
      <c r="F89" s="51" t="s">
        <v>15</v>
      </c>
      <c r="G89" s="51" t="s">
        <v>15</v>
      </c>
      <c r="H89" s="51" t="s">
        <v>15</v>
      </c>
      <c r="I89" s="51" t="s">
        <v>15</v>
      </c>
      <c r="J89" s="51" t="s">
        <v>15</v>
      </c>
      <c r="K89" s="51" t="s">
        <v>15</v>
      </c>
      <c r="L89" s="51">
        <v>0</v>
      </c>
      <c r="M89" s="51">
        <v>0</v>
      </c>
      <c r="N89" s="51" t="s">
        <v>15</v>
      </c>
      <c r="O89" s="51" t="s">
        <v>15</v>
      </c>
      <c r="P89" s="52">
        <v>1</v>
      </c>
      <c r="Q89" s="52">
        <v>1</v>
      </c>
      <c r="R89" s="52">
        <v>0</v>
      </c>
      <c r="S89" s="51" t="s">
        <v>19</v>
      </c>
    </row>
    <row r="90" spans="1:19" x14ac:dyDescent="0.2">
      <c r="A90" s="33">
        <f>Customers!A88</f>
        <v>0</v>
      </c>
      <c r="B90" s="4" t="s">
        <v>18</v>
      </c>
      <c r="C90" s="51" t="s">
        <v>15</v>
      </c>
      <c r="D90" s="51" t="s">
        <v>15</v>
      </c>
      <c r="E90" s="51" t="s">
        <v>15</v>
      </c>
      <c r="F90" s="51" t="s">
        <v>15</v>
      </c>
      <c r="G90" s="51" t="s">
        <v>15</v>
      </c>
      <c r="H90" s="51" t="s">
        <v>15</v>
      </c>
      <c r="I90" s="51" t="s">
        <v>15</v>
      </c>
      <c r="J90" s="51" t="s">
        <v>15</v>
      </c>
      <c r="K90" s="51" t="s">
        <v>15</v>
      </c>
      <c r="L90" s="51">
        <v>0</v>
      </c>
      <c r="M90" s="51">
        <v>0</v>
      </c>
      <c r="N90" s="51" t="s">
        <v>15</v>
      </c>
      <c r="O90" s="51" t="s">
        <v>15</v>
      </c>
      <c r="P90" s="52">
        <v>1</v>
      </c>
      <c r="Q90" s="52">
        <v>1</v>
      </c>
      <c r="R90" s="52">
        <v>0</v>
      </c>
      <c r="S90" s="51" t="s">
        <v>19</v>
      </c>
    </row>
    <row r="91" spans="1:19" x14ac:dyDescent="0.2">
      <c r="A91" s="33">
        <f>Customers!A89</f>
        <v>0</v>
      </c>
      <c r="B91" s="4" t="s">
        <v>18</v>
      </c>
      <c r="C91" s="51" t="s">
        <v>15</v>
      </c>
      <c r="D91" s="51" t="s">
        <v>15</v>
      </c>
      <c r="E91" s="51" t="s">
        <v>15</v>
      </c>
      <c r="F91" s="51" t="s">
        <v>15</v>
      </c>
      <c r="G91" s="51" t="s">
        <v>15</v>
      </c>
      <c r="H91" s="51" t="s">
        <v>15</v>
      </c>
      <c r="I91" s="51" t="s">
        <v>15</v>
      </c>
      <c r="J91" s="51" t="s">
        <v>15</v>
      </c>
      <c r="K91" s="51" t="s">
        <v>15</v>
      </c>
      <c r="L91" s="51">
        <v>0</v>
      </c>
      <c r="M91" s="51">
        <v>0</v>
      </c>
      <c r="N91" s="51" t="s">
        <v>15</v>
      </c>
      <c r="O91" s="51" t="s">
        <v>15</v>
      </c>
      <c r="P91" s="52">
        <v>1</v>
      </c>
      <c r="Q91" s="52">
        <v>1</v>
      </c>
      <c r="R91" s="52">
        <v>0</v>
      </c>
      <c r="S91" s="51" t="s">
        <v>19</v>
      </c>
    </row>
    <row r="92" spans="1:19" x14ac:dyDescent="0.2">
      <c r="A92" s="33">
        <f>Customers!A90</f>
        <v>0</v>
      </c>
      <c r="B92" s="4" t="s">
        <v>18</v>
      </c>
      <c r="C92" s="51" t="s">
        <v>15</v>
      </c>
      <c r="D92" s="51" t="s">
        <v>15</v>
      </c>
      <c r="E92" s="51" t="s">
        <v>15</v>
      </c>
      <c r="F92" s="51" t="s">
        <v>15</v>
      </c>
      <c r="G92" s="51" t="s">
        <v>15</v>
      </c>
      <c r="H92" s="51" t="s">
        <v>15</v>
      </c>
      <c r="I92" s="51" t="s">
        <v>15</v>
      </c>
      <c r="J92" s="51" t="s">
        <v>15</v>
      </c>
      <c r="K92" s="51" t="s">
        <v>15</v>
      </c>
      <c r="L92" s="51">
        <v>0</v>
      </c>
      <c r="M92" s="51">
        <v>0</v>
      </c>
      <c r="N92" s="51" t="s">
        <v>15</v>
      </c>
      <c r="O92" s="51" t="s">
        <v>15</v>
      </c>
      <c r="P92" s="52">
        <v>1</v>
      </c>
      <c r="Q92" s="52">
        <v>1</v>
      </c>
      <c r="R92" s="52">
        <v>0</v>
      </c>
      <c r="S92" s="51" t="s">
        <v>19</v>
      </c>
    </row>
    <row r="93" spans="1:19" x14ac:dyDescent="0.2">
      <c r="A93" s="33">
        <f>Customers!A91</f>
        <v>0</v>
      </c>
      <c r="B93" s="4" t="s">
        <v>18</v>
      </c>
      <c r="C93" s="51" t="s">
        <v>15</v>
      </c>
      <c r="D93" s="51" t="s">
        <v>15</v>
      </c>
      <c r="E93" s="51" t="s">
        <v>15</v>
      </c>
      <c r="F93" s="51" t="s">
        <v>15</v>
      </c>
      <c r="G93" s="51" t="s">
        <v>15</v>
      </c>
      <c r="H93" s="51" t="s">
        <v>15</v>
      </c>
      <c r="I93" s="51" t="s">
        <v>15</v>
      </c>
      <c r="J93" s="51" t="s">
        <v>15</v>
      </c>
      <c r="K93" s="51" t="s">
        <v>15</v>
      </c>
      <c r="L93" s="51">
        <v>0</v>
      </c>
      <c r="M93" s="51">
        <v>0</v>
      </c>
      <c r="N93" s="51" t="s">
        <v>15</v>
      </c>
      <c r="O93" s="51" t="s">
        <v>15</v>
      </c>
      <c r="P93" s="52">
        <v>1</v>
      </c>
      <c r="Q93" s="52">
        <v>1</v>
      </c>
      <c r="R93" s="52">
        <v>0</v>
      </c>
      <c r="S93" s="51" t="s">
        <v>19</v>
      </c>
    </row>
    <row r="94" spans="1:19" x14ac:dyDescent="0.2">
      <c r="A94" s="33">
        <f>Customers!A92</f>
        <v>0</v>
      </c>
      <c r="B94" s="4" t="s">
        <v>18</v>
      </c>
      <c r="C94" s="51" t="s">
        <v>15</v>
      </c>
      <c r="D94" s="51" t="s">
        <v>15</v>
      </c>
      <c r="E94" s="51" t="s">
        <v>15</v>
      </c>
      <c r="F94" s="51" t="s">
        <v>15</v>
      </c>
      <c r="G94" s="51" t="s">
        <v>15</v>
      </c>
      <c r="H94" s="51" t="s">
        <v>15</v>
      </c>
      <c r="I94" s="51" t="s">
        <v>15</v>
      </c>
      <c r="J94" s="51" t="s">
        <v>15</v>
      </c>
      <c r="K94" s="51" t="s">
        <v>15</v>
      </c>
      <c r="L94" s="51">
        <v>0</v>
      </c>
      <c r="M94" s="51">
        <v>0</v>
      </c>
      <c r="N94" s="51" t="s">
        <v>15</v>
      </c>
      <c r="O94" s="51" t="s">
        <v>15</v>
      </c>
      <c r="P94" s="52">
        <v>1</v>
      </c>
      <c r="Q94" s="52">
        <v>1</v>
      </c>
      <c r="R94" s="52">
        <v>0</v>
      </c>
      <c r="S94" s="51" t="s">
        <v>19</v>
      </c>
    </row>
    <row r="95" spans="1:19" x14ac:dyDescent="0.2">
      <c r="A95" s="33">
        <f>Customers!A93</f>
        <v>0</v>
      </c>
      <c r="B95" s="4" t="s">
        <v>18</v>
      </c>
      <c r="C95" s="51" t="s">
        <v>15</v>
      </c>
      <c r="D95" s="51" t="s">
        <v>15</v>
      </c>
      <c r="E95" s="51" t="s">
        <v>15</v>
      </c>
      <c r="F95" s="51" t="s">
        <v>15</v>
      </c>
      <c r="G95" s="51" t="s">
        <v>15</v>
      </c>
      <c r="H95" s="51" t="s">
        <v>15</v>
      </c>
      <c r="I95" s="51" t="s">
        <v>15</v>
      </c>
      <c r="J95" s="51" t="s">
        <v>15</v>
      </c>
      <c r="K95" s="51" t="s">
        <v>15</v>
      </c>
      <c r="L95" s="51">
        <v>0</v>
      </c>
      <c r="M95" s="51">
        <v>0</v>
      </c>
      <c r="N95" s="51" t="s">
        <v>15</v>
      </c>
      <c r="O95" s="51" t="s">
        <v>15</v>
      </c>
      <c r="P95" s="52">
        <v>1</v>
      </c>
      <c r="Q95" s="52">
        <v>1</v>
      </c>
      <c r="R95" s="52">
        <v>0</v>
      </c>
      <c r="S95" s="51" t="s">
        <v>19</v>
      </c>
    </row>
    <row r="96" spans="1:19" x14ac:dyDescent="0.2">
      <c r="A96" s="33">
        <f>Customers!A94</f>
        <v>0</v>
      </c>
      <c r="B96" s="4" t="s">
        <v>18</v>
      </c>
      <c r="C96" s="51" t="s">
        <v>15</v>
      </c>
      <c r="D96" s="51" t="s">
        <v>15</v>
      </c>
      <c r="E96" s="51" t="s">
        <v>15</v>
      </c>
      <c r="F96" s="51" t="s">
        <v>15</v>
      </c>
      <c r="G96" s="51" t="s">
        <v>15</v>
      </c>
      <c r="H96" s="51" t="s">
        <v>15</v>
      </c>
      <c r="I96" s="51" t="s">
        <v>15</v>
      </c>
      <c r="J96" s="51" t="s">
        <v>15</v>
      </c>
      <c r="K96" s="51" t="s">
        <v>15</v>
      </c>
      <c r="L96" s="51">
        <v>0</v>
      </c>
      <c r="M96" s="51">
        <v>0</v>
      </c>
      <c r="N96" s="51" t="s">
        <v>15</v>
      </c>
      <c r="O96" s="51" t="s">
        <v>15</v>
      </c>
      <c r="P96" s="52">
        <v>1</v>
      </c>
      <c r="Q96" s="52">
        <v>1</v>
      </c>
      <c r="R96" s="52">
        <v>0</v>
      </c>
      <c r="S96" s="51" t="s">
        <v>19</v>
      </c>
    </row>
    <row r="97" spans="1:19" x14ac:dyDescent="0.2">
      <c r="A97" s="33">
        <f>Customers!A95</f>
        <v>0</v>
      </c>
      <c r="B97" s="4" t="s">
        <v>18</v>
      </c>
      <c r="C97" s="51" t="s">
        <v>15</v>
      </c>
      <c r="D97" s="51" t="s">
        <v>15</v>
      </c>
      <c r="E97" s="51" t="s">
        <v>15</v>
      </c>
      <c r="F97" s="51" t="s">
        <v>15</v>
      </c>
      <c r="G97" s="51" t="s">
        <v>15</v>
      </c>
      <c r="H97" s="51" t="s">
        <v>15</v>
      </c>
      <c r="I97" s="51" t="s">
        <v>15</v>
      </c>
      <c r="J97" s="51" t="s">
        <v>15</v>
      </c>
      <c r="K97" s="51" t="s">
        <v>15</v>
      </c>
      <c r="L97" s="51">
        <v>0</v>
      </c>
      <c r="M97" s="51">
        <v>0</v>
      </c>
      <c r="N97" s="51" t="s">
        <v>15</v>
      </c>
      <c r="O97" s="51" t="s">
        <v>15</v>
      </c>
      <c r="P97" s="52">
        <v>1</v>
      </c>
      <c r="Q97" s="52">
        <v>1</v>
      </c>
      <c r="R97" s="52">
        <v>0</v>
      </c>
      <c r="S97" s="51" t="s">
        <v>19</v>
      </c>
    </row>
    <row r="98" spans="1:19" x14ac:dyDescent="0.2">
      <c r="A98" s="33">
        <f>Customers!A96</f>
        <v>0</v>
      </c>
      <c r="B98" s="4" t="s">
        <v>18</v>
      </c>
      <c r="C98" s="51" t="s">
        <v>15</v>
      </c>
      <c r="D98" s="51" t="s">
        <v>15</v>
      </c>
      <c r="E98" s="51" t="s">
        <v>15</v>
      </c>
      <c r="F98" s="51" t="s">
        <v>15</v>
      </c>
      <c r="G98" s="51" t="s">
        <v>15</v>
      </c>
      <c r="H98" s="51" t="s">
        <v>15</v>
      </c>
      <c r="I98" s="51" t="s">
        <v>15</v>
      </c>
      <c r="J98" s="51" t="s">
        <v>15</v>
      </c>
      <c r="K98" s="51" t="s">
        <v>15</v>
      </c>
      <c r="L98" s="51">
        <v>0</v>
      </c>
      <c r="M98" s="51">
        <v>0</v>
      </c>
      <c r="N98" s="51" t="s">
        <v>15</v>
      </c>
      <c r="O98" s="51" t="s">
        <v>15</v>
      </c>
      <c r="P98" s="52">
        <v>1</v>
      </c>
      <c r="Q98" s="52">
        <v>1</v>
      </c>
      <c r="R98" s="52">
        <v>0</v>
      </c>
      <c r="S98" s="51" t="s">
        <v>19</v>
      </c>
    </row>
    <row r="99" spans="1:19" x14ac:dyDescent="0.2">
      <c r="A99" s="33">
        <f>Customers!A97</f>
        <v>0</v>
      </c>
      <c r="B99" s="4" t="s">
        <v>18</v>
      </c>
      <c r="C99" s="51" t="s">
        <v>15</v>
      </c>
      <c r="D99" s="51" t="s">
        <v>15</v>
      </c>
      <c r="E99" s="51" t="s">
        <v>15</v>
      </c>
      <c r="F99" s="51" t="s">
        <v>15</v>
      </c>
      <c r="G99" s="51" t="s">
        <v>15</v>
      </c>
      <c r="H99" s="51" t="s">
        <v>15</v>
      </c>
      <c r="I99" s="51" t="s">
        <v>15</v>
      </c>
      <c r="J99" s="51" t="s">
        <v>15</v>
      </c>
      <c r="K99" s="51" t="s">
        <v>15</v>
      </c>
      <c r="L99" s="51">
        <v>0</v>
      </c>
      <c r="M99" s="51">
        <v>0</v>
      </c>
      <c r="N99" s="51" t="s">
        <v>15</v>
      </c>
      <c r="O99" s="51" t="s">
        <v>15</v>
      </c>
      <c r="P99" s="52">
        <v>1</v>
      </c>
      <c r="Q99" s="52">
        <v>1</v>
      </c>
      <c r="R99" s="52">
        <v>0</v>
      </c>
      <c r="S99" s="51" t="s">
        <v>19</v>
      </c>
    </row>
    <row r="100" spans="1:19" x14ac:dyDescent="0.2">
      <c r="A100" s="33">
        <f>Customers!A98</f>
        <v>0</v>
      </c>
      <c r="B100" s="4" t="s">
        <v>18</v>
      </c>
      <c r="C100" s="51" t="s">
        <v>15</v>
      </c>
      <c r="D100" s="51" t="s">
        <v>15</v>
      </c>
      <c r="E100" s="51" t="s">
        <v>15</v>
      </c>
      <c r="F100" s="51" t="s">
        <v>15</v>
      </c>
      <c r="G100" s="51" t="s">
        <v>15</v>
      </c>
      <c r="H100" s="51" t="s">
        <v>15</v>
      </c>
      <c r="I100" s="51" t="s">
        <v>15</v>
      </c>
      <c r="J100" s="51" t="s">
        <v>15</v>
      </c>
      <c r="K100" s="51" t="s">
        <v>15</v>
      </c>
      <c r="L100" s="51">
        <v>0</v>
      </c>
      <c r="M100" s="51">
        <v>0</v>
      </c>
      <c r="N100" s="51" t="s">
        <v>15</v>
      </c>
      <c r="O100" s="51" t="s">
        <v>15</v>
      </c>
      <c r="P100" s="52">
        <v>1</v>
      </c>
      <c r="Q100" s="52">
        <v>1</v>
      </c>
      <c r="R100" s="52">
        <v>0</v>
      </c>
      <c r="S100" s="51" t="s">
        <v>19</v>
      </c>
    </row>
  </sheetData>
  <mergeCells count="6">
    <mergeCell ref="AS1:AU1"/>
    <mergeCell ref="C2:S2"/>
    <mergeCell ref="A1:S1"/>
    <mergeCell ref="AA1:AR1"/>
    <mergeCell ref="A2:A3"/>
    <mergeCell ref="B2:B3"/>
  </mergeCells>
  <phoneticPr fontId="10"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4018A-0B91-402A-A06B-A240E7ECB137}">
  <dimension ref="A1:V20"/>
  <sheetViews>
    <sheetView topLeftCell="I1" workbookViewId="0">
      <selection activeCell="Q2" sqref="Q2:S2"/>
    </sheetView>
  </sheetViews>
  <sheetFormatPr defaultRowHeight="15" x14ac:dyDescent="0.2"/>
  <cols>
    <col min="1" max="1" width="18.96484375" bestFit="1" customWidth="1"/>
    <col min="2" max="2" width="15.6015625" customWidth="1"/>
    <col min="3" max="3" width="33.08984375" bestFit="1" customWidth="1"/>
    <col min="4" max="4" width="16.0078125" bestFit="1" customWidth="1"/>
    <col min="5" max="5" width="25.2890625" bestFit="1" customWidth="1"/>
    <col min="6" max="6" width="44.2578125" bestFit="1" customWidth="1"/>
    <col min="7" max="7" width="27.171875" bestFit="1" customWidth="1"/>
    <col min="8" max="8" width="25.2890625" bestFit="1" customWidth="1"/>
    <col min="9" max="9" width="37.53125" customWidth="1"/>
    <col min="10" max="10" width="21.38671875" bestFit="1" customWidth="1"/>
    <col min="11" max="11" width="18.29296875" bestFit="1" customWidth="1"/>
    <col min="12" max="12" width="37.125" bestFit="1" customWidth="1"/>
    <col min="13" max="13" width="20.4453125" bestFit="1" customWidth="1"/>
    <col min="14" max="14" width="18.0234375" bestFit="1" customWidth="1"/>
    <col min="15" max="15" width="36.453125" bestFit="1" customWidth="1"/>
    <col min="16" max="16" width="19.7734375" bestFit="1" customWidth="1"/>
    <col min="17" max="18" width="20.71484375" bestFit="1" customWidth="1"/>
  </cols>
  <sheetData>
    <row r="1" spans="1:22" x14ac:dyDescent="0.2">
      <c r="B1" s="263" t="s">
        <v>642</v>
      </c>
      <c r="C1" s="263"/>
      <c r="D1" s="263"/>
      <c r="E1" s="263"/>
      <c r="F1" s="263"/>
      <c r="G1" s="263"/>
      <c r="H1" s="263"/>
      <c r="I1" s="263"/>
      <c r="J1" s="263"/>
      <c r="K1" s="263"/>
      <c r="L1" s="263"/>
      <c r="M1" s="263"/>
      <c r="N1" s="263"/>
      <c r="O1" s="263"/>
      <c r="P1" s="263"/>
      <c r="Q1" s="263"/>
      <c r="R1" s="263"/>
      <c r="S1" s="263"/>
      <c r="T1" s="263"/>
      <c r="U1" s="263"/>
      <c r="V1" s="242"/>
    </row>
    <row r="2" spans="1:22" x14ac:dyDescent="0.2">
      <c r="B2" s="263" t="s">
        <v>217</v>
      </c>
      <c r="C2" s="263"/>
      <c r="D2" s="263"/>
      <c r="E2" s="263" t="s">
        <v>214</v>
      </c>
      <c r="F2" s="263"/>
      <c r="G2" s="263"/>
      <c r="H2" s="263" t="s">
        <v>643</v>
      </c>
      <c r="I2" s="263"/>
      <c r="J2" s="263"/>
      <c r="K2" s="263" t="s">
        <v>207</v>
      </c>
      <c r="L2" s="263"/>
      <c r="M2" s="263"/>
      <c r="N2" s="263" t="s">
        <v>215</v>
      </c>
      <c r="O2" s="263"/>
      <c r="P2" s="263"/>
      <c r="Q2" s="263"/>
      <c r="R2" s="263"/>
      <c r="S2" s="263"/>
      <c r="T2" s="263"/>
      <c r="U2" s="263"/>
      <c r="V2" s="263"/>
    </row>
    <row r="3" spans="1:22" x14ac:dyDescent="0.2">
      <c r="B3" s="2" t="s">
        <v>658</v>
      </c>
      <c r="C3" s="243" t="s">
        <v>644</v>
      </c>
      <c r="D3" s="2" t="s">
        <v>657</v>
      </c>
      <c r="E3" s="2" t="s">
        <v>653</v>
      </c>
      <c r="F3" s="2" t="s">
        <v>655</v>
      </c>
      <c r="G3" s="2" t="s">
        <v>654</v>
      </c>
      <c r="H3" s="2" t="s">
        <v>656</v>
      </c>
      <c r="I3" s="2" t="s">
        <v>652</v>
      </c>
      <c r="J3" s="2" t="s">
        <v>651</v>
      </c>
      <c r="K3" s="2" t="s">
        <v>650</v>
      </c>
      <c r="L3" s="2" t="s">
        <v>645</v>
      </c>
      <c r="M3" s="2" t="s">
        <v>649</v>
      </c>
      <c r="N3" s="2" t="s">
        <v>648</v>
      </c>
      <c r="O3" s="2" t="s">
        <v>646</v>
      </c>
      <c r="P3" s="2" t="s">
        <v>647</v>
      </c>
      <c r="Q3" s="2" t="s">
        <v>659</v>
      </c>
      <c r="R3" s="2" t="s">
        <v>660</v>
      </c>
      <c r="S3" s="2" t="s">
        <v>661</v>
      </c>
      <c r="T3" s="2" t="s">
        <v>662</v>
      </c>
      <c r="U3" s="2" t="s">
        <v>663</v>
      </c>
      <c r="V3" s="2" t="s">
        <v>664</v>
      </c>
    </row>
    <row r="4" spans="1:22" x14ac:dyDescent="0.2">
      <c r="A4" s="237" t="str">
        <f>Customers!A2</f>
        <v>Juan Carlos Hisrael</v>
      </c>
    </row>
    <row r="5" spans="1:22" x14ac:dyDescent="0.2">
      <c r="A5" s="237" t="str">
        <f>Customers!A3</f>
        <v>Julia Vergara</v>
      </c>
    </row>
    <row r="6" spans="1:22" x14ac:dyDescent="0.2">
      <c r="A6" s="237" t="str">
        <f>Customers!A4</f>
        <v>Luz Marina Norato</v>
      </c>
    </row>
    <row r="7" spans="1:22" x14ac:dyDescent="0.2">
      <c r="A7" s="237" t="str">
        <f>Customers!A5</f>
        <v>Marco Reyes</v>
      </c>
    </row>
    <row r="8" spans="1:22" x14ac:dyDescent="0.2">
      <c r="A8" s="237" t="str">
        <f>Customers!A6</f>
        <v>Market La Torre</v>
      </c>
    </row>
    <row r="9" spans="1:22" x14ac:dyDescent="0.2">
      <c r="A9" s="237" t="str">
        <f>Customers!A7</f>
        <v>Raquira (Markplace)</v>
      </c>
    </row>
    <row r="10" spans="1:22" x14ac:dyDescent="0.2">
      <c r="A10" s="237" t="str">
        <f>Customers!A8</f>
        <v>Israel Romero</v>
      </c>
    </row>
    <row r="11" spans="1:22" x14ac:dyDescent="0.2">
      <c r="A11" s="237" t="str">
        <f>Customers!A9</f>
        <v>Fondo Mixto-Yesid</v>
      </c>
    </row>
    <row r="12" spans="1:22" x14ac:dyDescent="0.2">
      <c r="A12" s="237" t="str">
        <f>Customers!A10</f>
        <v>ESLAP Pedro Pablo</v>
      </c>
    </row>
    <row r="13" spans="1:22" x14ac:dyDescent="0.2">
      <c r="A13" s="237" t="str">
        <f>Customers!A11</f>
        <v>Bolivar Foriberto</v>
      </c>
    </row>
    <row r="14" spans="1:22" x14ac:dyDescent="0.2">
      <c r="A14" s="237" t="str">
        <f>Customers!A12</f>
        <v>Silvino Omar</v>
      </c>
    </row>
    <row r="15" spans="1:22" x14ac:dyDescent="0.2">
      <c r="A15" s="237" t="str">
        <f>Customers!A13</f>
        <v>Alberto Delgado</v>
      </c>
    </row>
    <row r="16" spans="1:22" x14ac:dyDescent="0.2">
      <c r="A16" s="237" t="str">
        <f>Customers!A14</f>
        <v>Otilia Sanches</v>
      </c>
    </row>
    <row r="17" spans="1:1" x14ac:dyDescent="0.2">
      <c r="A17" s="237" t="str">
        <f>Customers!A15</f>
        <v>Emisora San Luis C.</v>
      </c>
    </row>
    <row r="18" spans="1:1" x14ac:dyDescent="0.2">
      <c r="A18" s="237" t="str">
        <f>Customers!A16</f>
        <v>Emisora Raquira</v>
      </c>
    </row>
    <row r="19" spans="1:1" x14ac:dyDescent="0.2">
      <c r="A19" s="237" t="str">
        <f>Customers!A17</f>
        <v>Emisora Sotaquira</v>
      </c>
    </row>
    <row r="20" spans="1:1" x14ac:dyDescent="0.2">
      <c r="A20" s="237" t="str">
        <f>Customers!A18</f>
        <v>Emisora Paipa</v>
      </c>
    </row>
  </sheetData>
  <mergeCells count="8">
    <mergeCell ref="B2:D2"/>
    <mergeCell ref="E2:G2"/>
    <mergeCell ref="H2:J2"/>
    <mergeCell ref="B1:U1"/>
    <mergeCell ref="K2:M2"/>
    <mergeCell ref="N2:P2"/>
    <mergeCell ref="Q2:S2"/>
    <mergeCell ref="T2:V2"/>
  </mergeCells>
  <phoneticPr fontId="10"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FA50E-0D88-49E0-A378-7199A20AB9C1}">
  <dimension ref="A1"/>
  <sheetViews>
    <sheetView workbookViewId="0">
      <selection activeCell="H37" sqref="H37"/>
    </sheetView>
  </sheetViews>
  <sheetFormatPr defaultRowHeight="1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449BF-6C9B-48E4-80B8-CE4332F2153F}">
  <dimension ref="A1"/>
  <sheetViews>
    <sheetView workbookViewId="0"/>
  </sheetViews>
  <sheetFormatPr defaultRowHeight="1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943CF73DC24A4C99269CCD124D4D87" ma:contentTypeVersion="7" ma:contentTypeDescription="Create a new document." ma:contentTypeScope="" ma:versionID="40f61287581959cd3d4782f97dcadcec">
  <xsd:schema xmlns:xsd="http://www.w3.org/2001/XMLSchema" xmlns:xs="http://www.w3.org/2001/XMLSchema" xmlns:p="http://schemas.microsoft.com/office/2006/metadata/properties" xmlns:ns2="fa88a81c-5a70-4e3f-81bc-3bbfd0f61988" targetNamespace="http://schemas.microsoft.com/office/2006/metadata/properties" ma:root="true" ma:fieldsID="46e7fc850e6c2b48db5494a244a3d15c" ns2:_="">
    <xsd:import namespace="fa88a81c-5a70-4e3f-81bc-3bbfd0f6198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88a81c-5a70-4e3f-81bc-3bbfd0f619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A6AD3B-C4BC-4062-9A73-6D963C6D0499}">
  <ds:schemaRefs>
    <ds:schemaRef ds:uri="http://schemas.microsoft.com/sharepoint/v3/contenttype/forms"/>
  </ds:schemaRefs>
</ds:datastoreItem>
</file>

<file path=customXml/itemProps2.xml><?xml version="1.0" encoding="utf-8"?>
<ds:datastoreItem xmlns:ds="http://schemas.openxmlformats.org/officeDocument/2006/customXml" ds:itemID="{70ABACEA-7A86-4B45-8258-E3DF43631965}">
  <ds:schemaRefs>
    <ds:schemaRef ds:uri="http://schemas.microsoft.com/office/2006/metadata/properties"/>
    <ds:schemaRef ds:uri="http://www.w3.org/2000/xmlns/"/>
  </ds:schemaRefs>
</ds:datastoreItem>
</file>

<file path=customXml/itemProps3.xml><?xml version="1.0" encoding="utf-8"?>
<ds:datastoreItem xmlns:ds="http://schemas.openxmlformats.org/officeDocument/2006/customXml" ds:itemID="{92970D8E-1C7B-40D9-A93C-81844EA097AF}">
  <ds:schemaRefs>
    <ds:schemaRef ds:uri="http://schemas.microsoft.com/office/2006/metadata/contentType"/>
    <ds:schemaRef ds:uri="http://schemas.microsoft.com/office/2006/metadata/properties/metaAttributes"/>
    <ds:schemaRef ds:uri="http://www.w3.org/2000/xmlns/"/>
    <ds:schemaRef ds:uri="http://www.w3.org/2001/XMLSchema"/>
    <ds:schemaRef ds:uri="fa88a81c-5a70-4e3f-81bc-3bbfd0f61988"/>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Worksheets</vt:lpstr>
      </vt:variant>
      <vt:variant>
        <vt:i4>27</vt:i4>
      </vt:variant>
      <vt:variant>
        <vt:lpstr>Named Ranges</vt:lpstr>
      </vt:variant>
      <vt:variant>
        <vt:i4>3</vt:i4>
      </vt:variant>
    </vt:vector>
  </HeadingPairs>
  <TitlesOfParts>
    <vt:vector size="30" baseType="lpstr">
      <vt:lpstr>Customers</vt:lpstr>
      <vt:lpstr>Alliance Business Solutions</vt:lpstr>
      <vt:lpstr>Technical Training</vt:lpstr>
      <vt:lpstr>Cloud Infrastructure</vt:lpstr>
      <vt:lpstr>DevOps</vt:lpstr>
      <vt:lpstr>Hosting</vt:lpstr>
      <vt:lpstr>Third Party Solutions</vt:lpstr>
      <vt:lpstr>Servicios</vt:lpstr>
      <vt:lpstr>ABS Totals</vt:lpstr>
      <vt:lpstr>Infrastructure Totals</vt:lpstr>
      <vt:lpstr>Hosting Totals</vt:lpstr>
      <vt:lpstr>Training Totals</vt:lpstr>
      <vt:lpstr>DevOps Totals</vt:lpstr>
      <vt:lpstr>Service Totals</vt:lpstr>
      <vt:lpstr>Desglose de Precios</vt:lpstr>
      <vt:lpstr>Consolidado de Precios</vt:lpstr>
      <vt:lpstr>ABS Pricing</vt:lpstr>
      <vt:lpstr>Hosting Pricing</vt:lpstr>
      <vt:lpstr>DevOps Pricing</vt:lpstr>
      <vt:lpstr>MSP Pricing</vt:lpstr>
      <vt:lpstr>MSP Definitions</vt:lpstr>
      <vt:lpstr>MSP Variables</vt:lpstr>
      <vt:lpstr>MSP P&amp;L Detail</vt:lpstr>
      <vt:lpstr>MSP Users</vt:lpstr>
      <vt:lpstr>MSP Cash Flow</vt:lpstr>
      <vt:lpstr>MSP Resourcing</vt:lpstr>
      <vt:lpstr>Service Constraints</vt:lpstr>
      <vt:lpstr>Booleans</vt:lpstr>
      <vt:lpstr>CloudProviders</vt:lpstr>
      <vt:lpstr>OperatingSystems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Acceso Publico</dc:creator>
  <cp:lastModifiedBy>Daniel Lozano</cp:lastModifiedBy>
  <dcterms:created xsi:type="dcterms:W3CDTF">2020-04-30T15:20:08Z</dcterms:created>
  <dcterms:modified xsi:type="dcterms:W3CDTF">2020-06-02T23:47:49Z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0x010100F5943CF73DC24A4C99269CCD124D4D87</vt:lpwstr>
  </property>
</Properties>
</file>