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fund\Repositories\CodeBase\Documents\"/>
    </mc:Choice>
  </mc:AlternateContent>
  <xr:revisionPtr revIDLastSave="0" documentId="13_ncr:1_{1DCBC4E6-55E1-41CB-B032-21430489EEF5}" xr6:coauthVersionLast="47" xr6:coauthVersionMax="47" xr10:uidLastSave="{00000000-0000-0000-0000-000000000000}"/>
  <bookViews>
    <workbookView xWindow="-108" yWindow="-108" windowWidth="23256" windowHeight="13896" tabRatio="780" xr2:uid="{16EA9A20-0D63-4694-8194-00B2147553CC}"/>
  </bookViews>
  <sheets>
    <sheet name="Regional Production" sheetId="8" r:id="rId1"/>
    <sheet name="GrasslandsSouthwest" sheetId="6" r:id="rId2"/>
    <sheet name="GrasslandsSouth" sheetId="9" r:id="rId3"/>
    <sheet name="Grasslands Central" sheetId="11" r:id="rId4"/>
    <sheet name="GrasslandsSouthEast" sheetId="10" r:id="rId5"/>
    <sheet name="CoalLake" sheetId="12" r:id="rId6"/>
    <sheet name="Diagrams" sheetId="2" r:id="rId7"/>
    <sheet name="MinerOutputValue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6" i="12" l="1"/>
  <c r="R32" i="12"/>
  <c r="R31" i="12"/>
  <c r="X32" i="12"/>
  <c r="M32" i="12"/>
  <c r="U32" i="12" s="1"/>
  <c r="X31" i="12"/>
  <c r="T31" i="12"/>
  <c r="Y31" i="12" s="1"/>
  <c r="M31" i="12"/>
  <c r="X30" i="12"/>
  <c r="M30" i="12"/>
  <c r="X29" i="12"/>
  <c r="M29" i="12"/>
  <c r="T19" i="12"/>
  <c r="Y19" i="12" s="1"/>
  <c r="L24" i="12" s="1"/>
  <c r="X19" i="12"/>
  <c r="P19" i="12"/>
  <c r="M19" i="12"/>
  <c r="Q12" i="12"/>
  <c r="S7" i="12"/>
  <c r="O14" i="12" s="1"/>
  <c r="P7" i="12"/>
  <c r="X48" i="12"/>
  <c r="P48" i="12"/>
  <c r="M48" i="12"/>
  <c r="X36" i="12"/>
  <c r="M36" i="12"/>
  <c r="D18" i="12"/>
  <c r="Q13" i="12" s="1"/>
  <c r="L56" i="12" s="1"/>
  <c r="D17" i="12"/>
  <c r="D15" i="12"/>
  <c r="D14" i="12"/>
  <c r="D13" i="12"/>
  <c r="X9" i="12"/>
  <c r="P9" i="12"/>
  <c r="M9" i="12"/>
  <c r="X8" i="12"/>
  <c r="M8" i="12"/>
  <c r="X7" i="12"/>
  <c r="T7" i="12"/>
  <c r="Y7" i="12" s="1"/>
  <c r="M7" i="12"/>
  <c r="U7" i="12" s="1"/>
  <c r="D24" i="8"/>
  <c r="D23" i="8"/>
  <c r="I27" i="11"/>
  <c r="I26" i="11"/>
  <c r="L12" i="11"/>
  <c r="I12" i="11"/>
  <c r="P8" i="11"/>
  <c r="Q8" i="11"/>
  <c r="V8" i="11" s="1"/>
  <c r="O7" i="11"/>
  <c r="Q7" i="11" s="1"/>
  <c r="V7" i="11" s="1"/>
  <c r="I13" i="11" s="1"/>
  <c r="I23" i="11" s="1"/>
  <c r="U19" i="11"/>
  <c r="J19" i="11"/>
  <c r="D15" i="11"/>
  <c r="L14" i="11" s="1"/>
  <c r="D14" i="11"/>
  <c r="D13" i="11"/>
  <c r="U8" i="11"/>
  <c r="M8" i="11"/>
  <c r="J8" i="11"/>
  <c r="R8" i="11" s="1"/>
  <c r="U7" i="11"/>
  <c r="R7" i="11"/>
  <c r="J7" i="11"/>
  <c r="D30" i="8"/>
  <c r="D20" i="8"/>
  <c r="D19" i="8"/>
  <c r="D18" i="8"/>
  <c r="D17" i="8"/>
  <c r="D14" i="8"/>
  <c r="D12" i="8"/>
  <c r="D7" i="8"/>
  <c r="D9" i="8"/>
  <c r="D8" i="8"/>
  <c r="G58" i="6"/>
  <c r="D6" i="8"/>
  <c r="Q14" i="10"/>
  <c r="Q13" i="10"/>
  <c r="L36" i="10" s="1"/>
  <c r="L35" i="10"/>
  <c r="L34" i="10"/>
  <c r="T8" i="10"/>
  <c r="Y8" i="10" s="1"/>
  <c r="L13" i="10" s="1"/>
  <c r="L23" i="10" s="1"/>
  <c r="S27" i="10" s="1"/>
  <c r="T7" i="10"/>
  <c r="Y7" i="10" s="1"/>
  <c r="D18" i="10"/>
  <c r="D17" i="10"/>
  <c r="D16" i="10"/>
  <c r="Q12" i="10" s="1"/>
  <c r="X27" i="10"/>
  <c r="P27" i="10"/>
  <c r="M27" i="10"/>
  <c r="X19" i="10"/>
  <c r="M19" i="10"/>
  <c r="D15" i="10"/>
  <c r="O14" i="10" s="1"/>
  <c r="D14" i="10"/>
  <c r="O13" i="10" s="1"/>
  <c r="D13" i="10"/>
  <c r="O12" i="10" s="1"/>
  <c r="X9" i="10"/>
  <c r="Y9" i="10"/>
  <c r="P9" i="10"/>
  <c r="M9" i="10"/>
  <c r="U9" i="10" s="1"/>
  <c r="X8" i="10"/>
  <c r="U8" i="10"/>
  <c r="M8" i="10"/>
  <c r="X7" i="10"/>
  <c r="M7" i="10"/>
  <c r="U7" i="10" s="1"/>
  <c r="D13" i="8"/>
  <c r="D5" i="8"/>
  <c r="D4" i="8"/>
  <c r="Q26" i="9"/>
  <c r="Q21" i="9"/>
  <c r="L12" i="9"/>
  <c r="O32" i="9"/>
  <c r="I43" i="9"/>
  <c r="U22" i="9"/>
  <c r="V22" i="9"/>
  <c r="J22" i="9"/>
  <c r="R22" i="9" s="1"/>
  <c r="M26" i="9"/>
  <c r="U26" i="9"/>
  <c r="J26" i="9"/>
  <c r="U21" i="9"/>
  <c r="J21" i="9"/>
  <c r="U20" i="9"/>
  <c r="J20" i="9"/>
  <c r="Q8" i="9"/>
  <c r="V8" i="9" s="1"/>
  <c r="R8" i="9"/>
  <c r="U8" i="9"/>
  <c r="J8" i="9"/>
  <c r="U7" i="9"/>
  <c r="Q7" i="9"/>
  <c r="V7" i="9" s="1"/>
  <c r="M7" i="9"/>
  <c r="R7" i="9" s="1"/>
  <c r="J7" i="9"/>
  <c r="M56" i="6"/>
  <c r="G33" i="6"/>
  <c r="U19" i="9"/>
  <c r="J19" i="9"/>
  <c r="U9" i="9"/>
  <c r="M9" i="9"/>
  <c r="J9" i="9"/>
  <c r="D15" i="9"/>
  <c r="L14" i="9" s="1"/>
  <c r="D14" i="9"/>
  <c r="L13" i="9" s="1"/>
  <c r="D13" i="9"/>
  <c r="K50" i="6"/>
  <c r="S51" i="6"/>
  <c r="O51" i="6"/>
  <c r="T51" i="6" s="1"/>
  <c r="G55" i="6" s="1"/>
  <c r="H51" i="6"/>
  <c r="P51" i="6" s="1"/>
  <c r="S50" i="6"/>
  <c r="H50" i="6"/>
  <c r="S28" i="6"/>
  <c r="K28" i="6"/>
  <c r="H28" i="6"/>
  <c r="S27" i="6"/>
  <c r="H27" i="6"/>
  <c r="P27" i="6" s="1"/>
  <c r="S42" i="6"/>
  <c r="H42" i="6"/>
  <c r="S41" i="6"/>
  <c r="H41" i="6"/>
  <c r="S29" i="6"/>
  <c r="H29" i="6"/>
  <c r="P29" i="6" s="1"/>
  <c r="O29" i="6"/>
  <c r="T29" i="6" s="1"/>
  <c r="G34" i="6" s="1"/>
  <c r="G37" i="6" s="1"/>
  <c r="D27" i="5"/>
  <c r="D26" i="5"/>
  <c r="D25" i="5"/>
  <c r="D16" i="6" s="1"/>
  <c r="E16" i="6" s="1"/>
  <c r="N28" i="6"/>
  <c r="J33" i="6" s="1"/>
  <c r="M28" i="6"/>
  <c r="O28" i="6" s="1"/>
  <c r="T28" i="6" s="1"/>
  <c r="O27" i="6"/>
  <c r="T27" i="6" s="1"/>
  <c r="G32" i="6" s="1"/>
  <c r="M41" i="6" s="1"/>
  <c r="U30" i="12" l="1"/>
  <c r="T32" i="12"/>
  <c r="Y32" i="12" s="1"/>
  <c r="U31" i="12"/>
  <c r="T30" i="12"/>
  <c r="Y30" i="12" s="1"/>
  <c r="S19" i="12"/>
  <c r="U19" i="12"/>
  <c r="L55" i="12"/>
  <c r="L13" i="11"/>
  <c r="O19" i="11"/>
  <c r="R19" i="11"/>
  <c r="Q19" i="11"/>
  <c r="V19" i="11" s="1"/>
  <c r="I22" i="11" s="1"/>
  <c r="L12" i="10"/>
  <c r="R19" i="10" s="1"/>
  <c r="T19" i="10" s="1"/>
  <c r="Y19" i="10" s="1"/>
  <c r="L22" i="10" s="1"/>
  <c r="R27" i="10" s="1"/>
  <c r="T27" i="10" s="1"/>
  <c r="Y27" i="10" s="1"/>
  <c r="U19" i="10"/>
  <c r="I12" i="9"/>
  <c r="O30" i="9" s="1"/>
  <c r="R21" i="9"/>
  <c r="R20" i="9"/>
  <c r="V20" i="9"/>
  <c r="V21" i="9"/>
  <c r="R19" i="9"/>
  <c r="R9" i="9"/>
  <c r="Q19" i="9"/>
  <c r="V19" i="9" s="1"/>
  <c r="Q9" i="9"/>
  <c r="V9" i="9" s="1"/>
  <c r="I13" i="9" s="1"/>
  <c r="P41" i="6"/>
  <c r="O41" i="6"/>
  <c r="T41" i="6" s="1"/>
  <c r="G45" i="6" s="1"/>
  <c r="J32" i="6"/>
  <c r="P42" i="6"/>
  <c r="O42" i="6"/>
  <c r="T42" i="6" s="1"/>
  <c r="G46" i="6" s="1"/>
  <c r="P28" i="6"/>
  <c r="D15" i="6"/>
  <c r="E15" i="6" s="1"/>
  <c r="J34" i="6" s="1"/>
  <c r="D17" i="6"/>
  <c r="D14" i="6"/>
  <c r="D13" i="6"/>
  <c r="L30" i="10" l="1"/>
  <c r="L33" i="10" s="1"/>
  <c r="U27" i="10"/>
  <c r="I30" i="9"/>
  <c r="I31" i="9"/>
  <c r="V26" i="9"/>
  <c r="I29" i="9" s="1"/>
  <c r="I37" i="9" s="1"/>
  <c r="P26" i="9"/>
  <c r="I32" i="9" s="1"/>
  <c r="R26" i="9"/>
  <c r="J54" i="6"/>
  <c r="M55" i="6" s="1"/>
  <c r="M50" i="6"/>
  <c r="M54" i="6"/>
  <c r="E17" i="6"/>
  <c r="I42" i="9" l="1"/>
  <c r="O31" i="9" s="1"/>
  <c r="O50" i="6"/>
  <c r="T50" i="6" s="1"/>
  <c r="P50" i="6"/>
  <c r="U9" i="12"/>
  <c r="T9" i="12"/>
  <c r="S9" i="12" s="1"/>
  <c r="R8" i="12" s="1"/>
  <c r="O12" i="12"/>
  <c r="U8" i="12" l="1"/>
  <c r="O13" i="12"/>
  <c r="T8" i="12"/>
  <c r="Y8" i="12" s="1"/>
  <c r="Y9" i="12"/>
  <c r="L12" i="12" l="1"/>
  <c r="L13" i="12"/>
  <c r="L44" i="12" l="1"/>
  <c r="S48" i="12" s="1"/>
  <c r="L23" i="12"/>
  <c r="R29" i="12" s="1"/>
  <c r="L22" i="12"/>
  <c r="T36" i="12"/>
  <c r="Y36" i="12" s="1"/>
  <c r="L43" i="12" s="1"/>
  <c r="R48" i="12" s="1"/>
  <c r="U36" i="12"/>
  <c r="U29" i="12" l="1"/>
  <c r="T29" i="12"/>
  <c r="Y29" i="12" s="1"/>
  <c r="U48" i="12"/>
  <c r="T48" i="12"/>
  <c r="Y48" i="12" s="1"/>
  <c r="L51" i="12" s="1"/>
  <c r="L54" i="12" s="1"/>
</calcChain>
</file>

<file path=xl/sharedStrings.xml><?xml version="1.0" encoding="utf-8"?>
<sst xmlns="http://schemas.openxmlformats.org/spreadsheetml/2006/main" count="615" uniqueCount="99">
  <si>
    <t>Iron Ore</t>
  </si>
  <si>
    <t>Copper Ore</t>
  </si>
  <si>
    <t>Coal</t>
  </si>
  <si>
    <t>Limestone</t>
  </si>
  <si>
    <t>Concrete</t>
  </si>
  <si>
    <t>Iron</t>
  </si>
  <si>
    <t>Copper</t>
  </si>
  <si>
    <t>Multiplier</t>
  </si>
  <si>
    <t>Mk</t>
  </si>
  <si>
    <t>Miner Mk Multiplier</t>
  </si>
  <si>
    <t>Shards</t>
  </si>
  <si>
    <t>Shard Multiplier</t>
  </si>
  <si>
    <t>Pure</t>
  </si>
  <si>
    <t>Normal</t>
  </si>
  <si>
    <t>Impure</t>
  </si>
  <si>
    <t>Value</t>
  </si>
  <si>
    <t>Type</t>
  </si>
  <si>
    <t>Base Output</t>
  </si>
  <si>
    <t>Miner Output Values and Multipliers</t>
  </si>
  <si>
    <t>Copper Ingot</t>
  </si>
  <si>
    <t xml:space="preserve">Wire </t>
  </si>
  <si>
    <t>Caterium</t>
  </si>
  <si>
    <t xml:space="preserve">Input </t>
  </si>
  <si>
    <t>Input 2</t>
  </si>
  <si>
    <t>Grassland Regional Production</t>
  </si>
  <si>
    <t>Wire</t>
  </si>
  <si>
    <t>Input Type</t>
  </si>
  <si>
    <t>Iron Ingot</t>
  </si>
  <si>
    <t>Input 2 Type</t>
  </si>
  <si>
    <t>Overall Build Diagram</t>
  </si>
  <si>
    <t>OutputBuildings</t>
  </si>
  <si>
    <t>Input 1 Usage</t>
  </si>
  <si>
    <t>Input 2 Usage</t>
  </si>
  <si>
    <t>Iron Plate</t>
  </si>
  <si>
    <t>Output 1</t>
  </si>
  <si>
    <t>OutputPer 1</t>
  </si>
  <si>
    <t>Output 1 Type</t>
  </si>
  <si>
    <t>Ship to SW Computers</t>
  </si>
  <si>
    <t>Available Nodes</t>
  </si>
  <si>
    <t>Full Potential Output</t>
  </si>
  <si>
    <t>Cloud Sink</t>
  </si>
  <si>
    <t>Raw Resources</t>
  </si>
  <si>
    <t>Available</t>
  </si>
  <si>
    <t>Usable</t>
  </si>
  <si>
    <t>Saving for Diamonds</t>
  </si>
  <si>
    <t>Raw Materials Processing</t>
  </si>
  <si>
    <t>ShardInput</t>
  </si>
  <si>
    <t>Shard Input 2</t>
  </si>
  <si>
    <t>OutputBuilds Shard</t>
  </si>
  <si>
    <t>Output Per Shard</t>
  </si>
  <si>
    <t>Processed Materials</t>
  </si>
  <si>
    <t>Remaining Raw Resources</t>
  </si>
  <si>
    <t>Assembler Processing</t>
  </si>
  <si>
    <t>Reinforced Iron Plates</t>
  </si>
  <si>
    <t>Cable</t>
  </si>
  <si>
    <t>Reinforced Iron Plate</t>
  </si>
  <si>
    <t>Remaining Materials</t>
  </si>
  <si>
    <t>Output Resources</t>
  </si>
  <si>
    <t>Basic Iron Ingot</t>
  </si>
  <si>
    <t>Sent to SW Quickwire</t>
  </si>
  <si>
    <t>Remaining Item Resources</t>
  </si>
  <si>
    <t>Iron ingot</t>
  </si>
  <si>
    <t>Processed Items</t>
  </si>
  <si>
    <t>Iron Wire</t>
  </si>
  <si>
    <t>Iron Rods</t>
  </si>
  <si>
    <t>Iron Rod</t>
  </si>
  <si>
    <t>Item Processing</t>
  </si>
  <si>
    <t>Stitched Reinforced Iron Plate</t>
  </si>
  <si>
    <t>Iron Plate (Sink)</t>
  </si>
  <si>
    <t>Iron Rod (Sink)</t>
  </si>
  <si>
    <t xml:space="preserve">Iron Plates </t>
  </si>
  <si>
    <t>Sent to Grass Hub (Truck)</t>
  </si>
  <si>
    <t>Remainder</t>
  </si>
  <si>
    <t>Exported Materials</t>
  </si>
  <si>
    <t>Grasslands Southwest</t>
  </si>
  <si>
    <t>Grasslands South</t>
  </si>
  <si>
    <t>Materials from Grasslands South</t>
  </si>
  <si>
    <t>SAM</t>
  </si>
  <si>
    <t>Sulfur</t>
  </si>
  <si>
    <t>Iron Alloy Ingot</t>
  </si>
  <si>
    <t>Iron Pipes</t>
  </si>
  <si>
    <t>Encased Industrial Beam</t>
  </si>
  <si>
    <t>Steel Pipes</t>
  </si>
  <si>
    <t>Sent to Heavy Modular Frames Grasslands</t>
  </si>
  <si>
    <t>Lets Sink This Too</t>
  </si>
  <si>
    <t>Legend</t>
  </si>
  <si>
    <t>SINK MATERIALS</t>
  </si>
  <si>
    <t>Grasslands Southeast</t>
  </si>
  <si>
    <t>Encased Industrial Beams</t>
  </si>
  <si>
    <t>UNUSED MATERIALS</t>
  </si>
  <si>
    <t>Grasslands Central</t>
  </si>
  <si>
    <t>Grasslands Train Hub (Heavy Modular Frames)</t>
  </si>
  <si>
    <t>Coal Lake (Motors)</t>
  </si>
  <si>
    <r>
      <t>Co</t>
    </r>
    <r>
      <rPr>
        <sz val="22"/>
        <color theme="0"/>
        <rFont val="Calibri"/>
        <family val="2"/>
        <scheme val="minor"/>
      </rPr>
      <t>al Lake Regional Production</t>
    </r>
  </si>
  <si>
    <t>Solid Steel ingot</t>
  </si>
  <si>
    <t>Steel Ingot</t>
  </si>
  <si>
    <t>Steel Rod</t>
  </si>
  <si>
    <t>Steel Pipe</t>
  </si>
  <si>
    <t>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</si>
</sst>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2" fontId="1" fillId="4" borderId="0" xfId="4" applyNumberFormat="1" applyAlignment="1">
      <alignment horizontal="left"/>
    </xf>
    <xf numFmtId="0" fontId="1" fillId="4" borderId="0" xfId="4" applyAlignment="1">
      <alignment horizontal="left"/>
    </xf>
    <xf numFmtId="0" fontId="0" fillId="4" borderId="0" xfId="4" applyFont="1" applyAlignment="1">
      <alignment horizontal="left"/>
    </xf>
    <xf numFmtId="0" fontId="0" fillId="4" borderId="0" xfId="4" applyFont="1"/>
    <xf numFmtId="0" fontId="3" fillId="3" borderId="2" xfId="3" applyBorder="1"/>
    <xf numFmtId="0" fontId="1" fillId="4" borderId="2" xfId="4" applyBorder="1"/>
    <xf numFmtId="0" fontId="3" fillId="3" borderId="2" xfId="3" applyBorder="1" applyAlignment="1">
      <alignment horizontal="center"/>
    </xf>
    <xf numFmtId="0" fontId="3" fillId="3" borderId="0" xfId="3" applyBorder="1"/>
    <xf numFmtId="0" fontId="3" fillId="3" borderId="5" xfId="3" applyBorder="1" applyAlignment="1">
      <alignment horizontal="center"/>
    </xf>
    <xf numFmtId="0" fontId="0" fillId="6" borderId="0" xfId="0" applyFill="1"/>
    <xf numFmtId="0" fontId="1" fillId="4" borderId="0" xfId="4" applyBorder="1"/>
    <xf numFmtId="0" fontId="1" fillId="4" borderId="2" xfId="4" applyBorder="1" applyAlignment="1">
      <alignment horizontal="left"/>
    </xf>
    <xf numFmtId="0" fontId="0" fillId="7" borderId="0" xfId="0" applyFill="1"/>
    <xf numFmtId="0" fontId="4" fillId="7" borderId="0" xfId="1" applyFont="1" applyFill="1" applyBorder="1" applyAlignment="1"/>
    <xf numFmtId="0" fontId="1" fillId="5" borderId="2" xfId="4" applyFill="1" applyBorder="1" applyAlignment="1">
      <alignment horizontal="left"/>
    </xf>
    <xf numFmtId="0" fontId="1" fillId="5" borderId="2" xfId="4" applyFill="1" applyBorder="1"/>
    <xf numFmtId="0" fontId="3" fillId="2" borderId="0" xfId="2" applyBorder="1" applyAlignment="1">
      <alignment horizontal="center"/>
    </xf>
    <xf numFmtId="0" fontId="3" fillId="3" borderId="0" xfId="3" applyAlignment="1">
      <alignment horizontal="center"/>
    </xf>
    <xf numFmtId="0" fontId="3" fillId="2" borderId="3" xfId="2" applyBorder="1" applyAlignment="1">
      <alignment horizontal="center"/>
    </xf>
    <xf numFmtId="0" fontId="3" fillId="2" borderId="4" xfId="2" applyBorder="1" applyAlignment="1">
      <alignment horizontal="center"/>
    </xf>
    <xf numFmtId="0" fontId="3" fillId="2" borderId="6" xfId="2" applyBorder="1" applyAlignment="1">
      <alignment horizontal="center"/>
    </xf>
    <xf numFmtId="0" fontId="3" fillId="2" borderId="0" xfId="2" applyBorder="1" applyAlignment="1">
      <alignment horizontal="center"/>
    </xf>
    <xf numFmtId="0" fontId="8" fillId="7" borderId="1" xfId="1" applyFont="1" applyFill="1" applyAlignment="1">
      <alignment horizontal="center" vertical="center"/>
    </xf>
    <xf numFmtId="0" fontId="3" fillId="9" borderId="7" xfId="2" applyFill="1" applyBorder="1" applyAlignment="1">
      <alignment horizontal="center"/>
    </xf>
    <xf numFmtId="0" fontId="3" fillId="9" borderId="8" xfId="2" applyFill="1" applyBorder="1" applyAlignment="1">
      <alignment horizontal="center"/>
    </xf>
    <xf numFmtId="0" fontId="3" fillId="9" borderId="9" xfId="2" applyFill="1" applyBorder="1" applyAlignment="1">
      <alignment horizontal="center"/>
    </xf>
    <xf numFmtId="0" fontId="3" fillId="8" borderId="6" xfId="2" applyFill="1" applyBorder="1" applyAlignment="1">
      <alignment horizontal="center"/>
    </xf>
    <xf numFmtId="0" fontId="3" fillId="8" borderId="0" xfId="2" applyFill="1" applyBorder="1" applyAlignment="1">
      <alignment horizontal="center"/>
    </xf>
    <xf numFmtId="0" fontId="7" fillId="7" borderId="0" xfId="1" applyFont="1" applyFill="1" applyBorder="1" applyAlignment="1">
      <alignment horizontal="center" vertical="center"/>
    </xf>
    <xf numFmtId="0" fontId="5" fillId="7" borderId="0" xfId="0" applyFont="1" applyFill="1"/>
    <xf numFmtId="0" fontId="3" fillId="2" borderId="7" xfId="2" applyBorder="1" applyAlignment="1">
      <alignment horizontal="center"/>
    </xf>
    <xf numFmtId="0" fontId="3" fillId="2" borderId="8" xfId="2" applyBorder="1" applyAlignment="1">
      <alignment horizontal="center"/>
    </xf>
    <xf numFmtId="0" fontId="1" fillId="4" borderId="0" xfId="4" applyBorder="1" applyAlignment="1">
      <alignment horizontal="left"/>
    </xf>
    <xf numFmtId="0" fontId="1" fillId="5" borderId="0" xfId="4" applyFill="1" applyBorder="1" applyAlignment="1">
      <alignment horizontal="left"/>
    </xf>
    <xf numFmtId="0" fontId="9" fillId="2" borderId="6" xfId="2" applyFont="1" applyBorder="1" applyAlignment="1">
      <alignment horizontal="center"/>
    </xf>
    <xf numFmtId="0" fontId="9" fillId="2" borderId="0" xfId="2" applyFont="1" applyBorder="1" applyAlignment="1">
      <alignment horizontal="center"/>
    </xf>
    <xf numFmtId="0" fontId="5" fillId="10" borderId="2" xfId="4" applyFont="1" applyFill="1" applyBorder="1" applyAlignment="1">
      <alignment horizontal="left"/>
    </xf>
    <xf numFmtId="0" fontId="5" fillId="5" borderId="2" xfId="4" applyFont="1" applyFill="1" applyBorder="1" applyAlignment="1">
      <alignment horizontal="left"/>
    </xf>
    <xf numFmtId="0" fontId="5" fillId="4" borderId="2" xfId="4" applyFont="1" applyBorder="1" applyAlignment="1">
      <alignment horizontal="left"/>
    </xf>
    <xf numFmtId="0" fontId="5" fillId="1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2" xfId="4" applyFont="1" applyFill="1" applyBorder="1" applyAlignment="1">
      <alignment horizontal="left"/>
    </xf>
  </cellXfs>
  <cellStyles count="5">
    <cellStyle name="40% - Accent3" xfId="4" builtinId="39"/>
    <cellStyle name="Accent1" xfId="2" builtinId="29"/>
    <cellStyle name="Accent2" xfId="3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A758-A5B7-4FA8-94DC-BA3EAA457D3D}">
  <sheetPr>
    <pageSetUpPr fitToPage="1"/>
  </sheetPr>
  <dimension ref="C3:H30"/>
  <sheetViews>
    <sheetView tabSelected="1" zoomScale="57" zoomScaleNormal="57" workbookViewId="0">
      <selection activeCell="G25" sqref="G25"/>
    </sheetView>
  </sheetViews>
  <sheetFormatPr defaultColWidth="9.109375" defaultRowHeight="18" x14ac:dyDescent="0.35"/>
  <cols>
    <col min="1" max="2" width="9.109375" style="30"/>
    <col min="3" max="3" width="76.33203125" style="30" bestFit="1" customWidth="1"/>
    <col min="4" max="4" width="20.6640625" style="30" customWidth="1"/>
    <col min="5" max="5" width="37.88671875" style="30" bestFit="1" customWidth="1"/>
    <col min="6" max="6" width="31.5546875" style="30" bestFit="1" customWidth="1"/>
    <col min="7" max="7" width="21.5546875" style="30" bestFit="1" customWidth="1"/>
    <col min="8" max="8" width="11.5546875" style="30" bestFit="1" customWidth="1"/>
    <col min="9" max="9" width="22.6640625" style="30" bestFit="1" customWidth="1"/>
    <col min="10" max="10" width="11.5546875" style="30" bestFit="1" customWidth="1"/>
    <col min="11" max="11" width="30.109375" style="30" bestFit="1" customWidth="1"/>
    <col min="12" max="12" width="7.88671875" style="30" bestFit="1" customWidth="1"/>
    <col min="13" max="13" width="26" style="30" bestFit="1" customWidth="1"/>
    <col min="14" max="14" width="9.44140625" style="30" customWidth="1"/>
    <col min="15" max="15" width="24" style="30" bestFit="1" customWidth="1"/>
    <col min="16" max="16384" width="9.109375" style="30"/>
  </cols>
  <sheetData>
    <row r="3" spans="3:4" x14ac:dyDescent="0.35">
      <c r="C3" s="35" t="s">
        <v>74</v>
      </c>
      <c r="D3" s="36"/>
    </row>
    <row r="4" spans="3:4" x14ac:dyDescent="0.35">
      <c r="C4" s="37" t="s">
        <v>25</v>
      </c>
      <c r="D4" s="38">
        <f>GrasslandsSouthwest!G54</f>
        <v>240</v>
      </c>
    </row>
    <row r="5" spans="3:4" x14ac:dyDescent="0.35">
      <c r="C5" s="37" t="s">
        <v>54</v>
      </c>
      <c r="D5" s="38">
        <f>GrasslandsSouthwest!G55</f>
        <v>480</v>
      </c>
    </row>
    <row r="6" spans="3:4" x14ac:dyDescent="0.35">
      <c r="C6" s="39" t="s">
        <v>53</v>
      </c>
      <c r="D6" s="38">
        <f>GrasslandsSouthwest!G58</f>
        <v>240</v>
      </c>
    </row>
    <row r="7" spans="3:4" x14ac:dyDescent="0.35">
      <c r="C7" s="42" t="s">
        <v>2</v>
      </c>
      <c r="D7" s="38">
        <f>GrasslandsSouthwest!E16</f>
        <v>1200</v>
      </c>
    </row>
    <row r="8" spans="3:4" x14ac:dyDescent="0.35">
      <c r="C8" s="42" t="s">
        <v>21</v>
      </c>
      <c r="D8" s="38">
        <f>GrasslandsSouthwest!M63</f>
        <v>1200</v>
      </c>
    </row>
    <row r="9" spans="3:4" x14ac:dyDescent="0.35">
      <c r="C9" s="42" t="s">
        <v>19</v>
      </c>
      <c r="D9" s="38">
        <f>GrasslandsSouthwest!M60+GrasslandsSouthwest!M56</f>
        <v>1800</v>
      </c>
    </row>
    <row r="11" spans="3:4" x14ac:dyDescent="0.35">
      <c r="C11" s="35" t="s">
        <v>75</v>
      </c>
      <c r="D11" s="36"/>
    </row>
    <row r="12" spans="3:4" x14ac:dyDescent="0.35">
      <c r="C12" s="37" t="s">
        <v>33</v>
      </c>
      <c r="D12" s="38">
        <f>GrasslandsSouth!I30</f>
        <v>140</v>
      </c>
    </row>
    <row r="13" spans="3:4" x14ac:dyDescent="0.35">
      <c r="C13" s="37" t="s">
        <v>64</v>
      </c>
      <c r="D13" s="38">
        <f>GrasslandsSouth!I31</f>
        <v>240</v>
      </c>
    </row>
    <row r="14" spans="3:4" x14ac:dyDescent="0.35">
      <c r="C14" s="39" t="s">
        <v>53</v>
      </c>
      <c r="D14" s="38">
        <f>GrasslandsSouth!I37</f>
        <v>156</v>
      </c>
    </row>
    <row r="16" spans="3:4" x14ac:dyDescent="0.35">
      <c r="C16" s="35" t="s">
        <v>87</v>
      </c>
      <c r="D16" s="36"/>
    </row>
    <row r="17" spans="3:8" x14ac:dyDescent="0.35">
      <c r="C17" s="39" t="s">
        <v>88</v>
      </c>
      <c r="D17" s="38">
        <f>GrasslandsSouthEast!L33</f>
        <v>159.375</v>
      </c>
      <c r="G17" s="35" t="s">
        <v>85</v>
      </c>
      <c r="H17" s="36"/>
    </row>
    <row r="18" spans="3:8" x14ac:dyDescent="0.35">
      <c r="C18" s="42" t="s">
        <v>2</v>
      </c>
      <c r="D18" s="38">
        <f>GrasslandsSouthEast!L34</f>
        <v>1200</v>
      </c>
      <c r="G18" s="40" t="s">
        <v>86</v>
      </c>
      <c r="H18" s="40"/>
    </row>
    <row r="19" spans="3:8" x14ac:dyDescent="0.35">
      <c r="C19" s="42" t="s">
        <v>77</v>
      </c>
      <c r="D19" s="38">
        <f>GrasslandsSouthEast!L35</f>
        <v>600</v>
      </c>
      <c r="G19" s="41" t="s">
        <v>89</v>
      </c>
      <c r="H19" s="41"/>
    </row>
    <row r="20" spans="3:8" x14ac:dyDescent="0.35">
      <c r="C20" s="42" t="s">
        <v>78</v>
      </c>
      <c r="D20" s="38">
        <f>GrasslandsSouthEast!L36</f>
        <v>300</v>
      </c>
    </row>
    <row r="22" spans="3:8" x14ac:dyDescent="0.35">
      <c r="C22" s="35" t="s">
        <v>90</v>
      </c>
      <c r="D22" s="36"/>
    </row>
    <row r="23" spans="3:8" x14ac:dyDescent="0.35">
      <c r="C23" s="39" t="s">
        <v>82</v>
      </c>
      <c r="D23" s="38">
        <f>'Grasslands Central'!I26</f>
        <v>1968.75</v>
      </c>
    </row>
    <row r="24" spans="3:8" x14ac:dyDescent="0.35">
      <c r="C24" s="39" t="s">
        <v>4</v>
      </c>
      <c r="D24" s="38">
        <f>'Grasslands Central'!I27</f>
        <v>800</v>
      </c>
    </row>
    <row r="26" spans="3:8" x14ac:dyDescent="0.35">
      <c r="C26" s="35" t="s">
        <v>91</v>
      </c>
      <c r="D26" s="36"/>
    </row>
    <row r="29" spans="3:8" x14ac:dyDescent="0.35">
      <c r="C29" s="35" t="s">
        <v>92</v>
      </c>
      <c r="D29" s="36"/>
    </row>
    <row r="30" spans="3:8" x14ac:dyDescent="0.35">
      <c r="C30" s="39" t="s">
        <v>88</v>
      </c>
      <c r="D30" s="38">
        <f>GrasslandsSouthEast!L48</f>
        <v>0</v>
      </c>
    </row>
  </sheetData>
  <mergeCells count="9">
    <mergeCell ref="G19:H19"/>
    <mergeCell ref="C22:D22"/>
    <mergeCell ref="C26:D26"/>
    <mergeCell ref="C29:D29"/>
    <mergeCell ref="C3:D3"/>
    <mergeCell ref="C11:D11"/>
    <mergeCell ref="G17:H17"/>
    <mergeCell ref="G18:H18"/>
    <mergeCell ref="C16:D16"/>
  </mergeCells>
  <pageMargins left="0.7" right="0.7" top="0.75" bottom="0.75" header="0.3" footer="0.3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A81C-BDE0-4633-9B14-45484F776F72}">
  <sheetPr>
    <tabColor theme="9" tint="-0.249977111117893"/>
  </sheetPr>
  <dimension ref="C1:T63"/>
  <sheetViews>
    <sheetView topLeftCell="E1" zoomScaleNormal="100" workbookViewId="0">
      <selection activeCell="A2" sqref="A2"/>
    </sheetView>
  </sheetViews>
  <sheetFormatPr defaultColWidth="9.109375" defaultRowHeight="14.4" x14ac:dyDescent="0.3"/>
  <cols>
    <col min="1" max="2" width="2.5546875" style="13" customWidth="1"/>
    <col min="3" max="3" width="25.88671875" style="13" bestFit="1" customWidth="1"/>
    <col min="4" max="4" width="15.88671875" style="13" bestFit="1" customWidth="1"/>
    <col min="5" max="5" width="12.109375" style="13" bestFit="1" customWidth="1"/>
    <col min="6" max="6" width="21.5546875" style="13" bestFit="1" customWidth="1"/>
    <col min="7" max="7" width="9.88671875" style="13" bestFit="1" customWidth="1"/>
    <col min="8" max="8" width="27.109375" style="13" bestFit="1" customWidth="1"/>
    <col min="9" max="9" width="29.109375" style="13" bestFit="1" customWidth="1"/>
    <col min="10" max="10" width="28.109375" style="13" bestFit="1" customWidth="1"/>
    <col min="11" max="11" width="14.88671875" style="13" bestFit="1" customWidth="1"/>
    <col min="12" max="12" width="29" style="13" bestFit="1" customWidth="1"/>
    <col min="13" max="13" width="31.88671875" style="13" bestFit="1" customWidth="1"/>
    <col min="14" max="14" width="20.6640625" style="13" bestFit="1" customWidth="1"/>
    <col min="15" max="15" width="16.33203125" style="13" bestFit="1" customWidth="1"/>
    <col min="16" max="16" width="27.109375" style="13" bestFit="1" customWidth="1"/>
    <col min="17" max="17" width="20" style="13" bestFit="1" customWidth="1"/>
    <col min="18" max="18" width="18.88671875" style="13" bestFit="1" customWidth="1"/>
    <col min="19" max="19" width="23.109375" style="13" bestFit="1" customWidth="1"/>
    <col min="20" max="20" width="14" style="13" bestFit="1" customWidth="1"/>
    <col min="21" max="21" width="16.109375" style="13" bestFit="1" customWidth="1"/>
    <col min="22" max="22" width="12.44140625" style="13" bestFit="1" customWidth="1"/>
    <col min="23" max="16384" width="9.109375" style="13"/>
  </cols>
  <sheetData>
    <row r="1" spans="3:19" ht="8.25" customHeight="1" x14ac:dyDescent="0.3"/>
    <row r="2" spans="3:19" ht="8.25" customHeight="1" x14ac:dyDescent="0.3"/>
    <row r="3" spans="3:19" ht="29.4" thickBot="1" x14ac:dyDescent="0.5">
      <c r="C3" s="23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14"/>
      <c r="R3" s="14"/>
      <c r="S3" s="14"/>
    </row>
    <row r="4" spans="3:19" ht="24" thickTop="1" x14ac:dyDescent="0.45">
      <c r="Q4" s="14"/>
      <c r="R4" s="14"/>
      <c r="S4" s="14"/>
    </row>
    <row r="5" spans="3:19" x14ac:dyDescent="0.3">
      <c r="C5" s="19" t="s">
        <v>38</v>
      </c>
      <c r="D5" s="20"/>
      <c r="E5" s="20"/>
      <c r="F5" s="20"/>
      <c r="G5" s="20"/>
      <c r="H5" s="20"/>
    </row>
    <row r="6" spans="3:19" x14ac:dyDescent="0.3">
      <c r="C6" s="5" t="s">
        <v>16</v>
      </c>
      <c r="D6" s="5" t="s">
        <v>5</v>
      </c>
      <c r="E6" s="5" t="s">
        <v>6</v>
      </c>
      <c r="F6" s="5" t="s">
        <v>3</v>
      </c>
      <c r="G6" s="5" t="s">
        <v>2</v>
      </c>
      <c r="H6" s="8" t="s">
        <v>21</v>
      </c>
    </row>
    <row r="7" spans="3:19" x14ac:dyDescent="0.3">
      <c r="C7" s="6" t="s">
        <v>14</v>
      </c>
      <c r="D7" s="6">
        <v>8</v>
      </c>
      <c r="E7" s="6">
        <v>0</v>
      </c>
      <c r="F7" s="6">
        <v>2</v>
      </c>
      <c r="G7" s="6">
        <v>0</v>
      </c>
      <c r="H7" s="6">
        <v>0</v>
      </c>
    </row>
    <row r="8" spans="3:19" x14ac:dyDescent="0.3">
      <c r="C8" s="6" t="s">
        <v>13</v>
      </c>
      <c r="D8" s="6">
        <v>0</v>
      </c>
      <c r="E8" s="6">
        <v>2</v>
      </c>
      <c r="F8" s="6">
        <v>0</v>
      </c>
      <c r="G8" s="6">
        <v>0</v>
      </c>
      <c r="H8" s="6">
        <v>2</v>
      </c>
      <c r="I8" s="10" t="s">
        <v>37</v>
      </c>
    </row>
    <row r="9" spans="3:19" x14ac:dyDescent="0.3">
      <c r="C9" s="6" t="s">
        <v>12</v>
      </c>
      <c r="D9" s="6">
        <v>0</v>
      </c>
      <c r="E9" s="6">
        <v>0</v>
      </c>
      <c r="F9" s="6">
        <v>0</v>
      </c>
      <c r="G9" s="6">
        <v>1</v>
      </c>
      <c r="H9" s="6">
        <v>0</v>
      </c>
    </row>
    <row r="11" spans="3:19" x14ac:dyDescent="0.3">
      <c r="C11" s="19" t="s">
        <v>41</v>
      </c>
      <c r="D11" s="20"/>
    </row>
    <row r="12" spans="3:19" x14ac:dyDescent="0.3">
      <c r="C12" s="5" t="s">
        <v>16</v>
      </c>
      <c r="D12" s="5" t="s">
        <v>42</v>
      </c>
      <c r="E12" s="5" t="s">
        <v>43</v>
      </c>
    </row>
    <row r="13" spans="3:19" x14ac:dyDescent="0.3">
      <c r="C13" s="11" t="s">
        <v>5</v>
      </c>
      <c r="D13" s="6">
        <f>(D7*MinerOutputValues!D25) + (D8*MinerOutputValues!D26) + (D9*MinerOutputValues!D27)</f>
        <v>2400</v>
      </c>
      <c r="E13" s="16">
        <v>2400</v>
      </c>
    </row>
    <row r="14" spans="3:19" x14ac:dyDescent="0.3">
      <c r="C14" s="11" t="s">
        <v>6</v>
      </c>
      <c r="D14" s="6">
        <f>(E7*MinerOutputValues!D25) + (E8*MinerOutputValues!D26) + (E9*MinerOutputValues!D27)</f>
        <v>1200</v>
      </c>
      <c r="E14" s="16">
        <v>1200</v>
      </c>
    </row>
    <row r="15" spans="3:19" x14ac:dyDescent="0.3">
      <c r="C15" s="11" t="s">
        <v>3</v>
      </c>
      <c r="D15" s="6">
        <f>(F7*MinerOutputValues!D25) + (F8*MinerOutputValues!D26) + (F9*MinerOutputValues!D27)</f>
        <v>600</v>
      </c>
      <c r="E15" s="16">
        <f>D15</f>
        <v>600</v>
      </c>
    </row>
    <row r="16" spans="3:19" x14ac:dyDescent="0.3">
      <c r="C16" s="11" t="s">
        <v>2</v>
      </c>
      <c r="D16" s="6">
        <f>(G7*MinerOutputValues!D25) + (G8*MinerOutputValues!D26) + (G9*MinerOutputValues!D27)</f>
        <v>1200</v>
      </c>
      <c r="E16" s="16">
        <f>D16-D21</f>
        <v>1200</v>
      </c>
      <c r="F16" s="10" t="s">
        <v>44</v>
      </c>
    </row>
    <row r="17" spans="3:20" x14ac:dyDescent="0.3">
      <c r="C17" s="11" t="s">
        <v>21</v>
      </c>
      <c r="D17" s="6">
        <f>(H7*MinerOutputValues!D25) + (H8*MinerOutputValues!D26) + (H9*MinerOutputValues!D27)</f>
        <v>1200</v>
      </c>
      <c r="E17" s="16">
        <f>D17-D20</f>
        <v>1200</v>
      </c>
    </row>
    <row r="25" spans="3:20" x14ac:dyDescent="0.3">
      <c r="F25" s="21" t="s">
        <v>45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3:20" x14ac:dyDescent="0.3">
      <c r="F26" s="5" t="s">
        <v>16</v>
      </c>
      <c r="G26" s="7" t="s">
        <v>22</v>
      </c>
      <c r="H26" s="7" t="s">
        <v>46</v>
      </c>
      <c r="I26" s="7" t="s">
        <v>26</v>
      </c>
      <c r="J26" s="7" t="s">
        <v>23</v>
      </c>
      <c r="K26" s="7" t="s">
        <v>47</v>
      </c>
      <c r="L26" s="7" t="s">
        <v>28</v>
      </c>
      <c r="M26" s="7" t="s">
        <v>31</v>
      </c>
      <c r="N26" s="9" t="s">
        <v>32</v>
      </c>
      <c r="O26" s="7" t="s">
        <v>30</v>
      </c>
      <c r="P26" s="7" t="s">
        <v>48</v>
      </c>
      <c r="Q26" s="7" t="s">
        <v>36</v>
      </c>
      <c r="R26" s="7" t="s">
        <v>35</v>
      </c>
      <c r="S26" s="7" t="s">
        <v>49</v>
      </c>
      <c r="T26" s="9" t="s">
        <v>34</v>
      </c>
    </row>
    <row r="27" spans="3:20" x14ac:dyDescent="0.3">
      <c r="F27" s="12" t="s">
        <v>27</v>
      </c>
      <c r="G27" s="12">
        <v>30</v>
      </c>
      <c r="H27" s="12">
        <f>G27*2</f>
        <v>60</v>
      </c>
      <c r="I27" s="12" t="s">
        <v>0</v>
      </c>
      <c r="J27" s="12"/>
      <c r="K27" s="12"/>
      <c r="L27" s="12"/>
      <c r="M27" s="12">
        <v>1200</v>
      </c>
      <c r="N27" s="12"/>
      <c r="O27" s="12">
        <f>M27/G27</f>
        <v>40</v>
      </c>
      <c r="P27" s="15">
        <f>M27/H27</f>
        <v>20</v>
      </c>
      <c r="Q27" s="12" t="s">
        <v>27</v>
      </c>
      <c r="R27" s="12">
        <v>30</v>
      </c>
      <c r="S27" s="12">
        <f>R27*2</f>
        <v>60</v>
      </c>
      <c r="T27" s="15">
        <f>R27*O27</f>
        <v>1200</v>
      </c>
    </row>
    <row r="28" spans="3:20" x14ac:dyDescent="0.3">
      <c r="F28" s="12" t="s">
        <v>19</v>
      </c>
      <c r="G28" s="12">
        <v>50</v>
      </c>
      <c r="H28" s="12">
        <f>G28*2</f>
        <v>100</v>
      </c>
      <c r="I28" s="12" t="s">
        <v>0</v>
      </c>
      <c r="J28" s="12">
        <v>50</v>
      </c>
      <c r="K28" s="12">
        <f>J28*2</f>
        <v>100</v>
      </c>
      <c r="L28" s="12" t="s">
        <v>1</v>
      </c>
      <c r="M28" s="12">
        <f>E14</f>
        <v>1200</v>
      </c>
      <c r="N28" s="12">
        <f>E14</f>
        <v>1200</v>
      </c>
      <c r="O28" s="12">
        <f>M28/G28</f>
        <v>24</v>
      </c>
      <c r="P28" s="15">
        <f>M28/H28</f>
        <v>12</v>
      </c>
      <c r="Q28" s="12" t="s">
        <v>19</v>
      </c>
      <c r="R28" s="12">
        <v>100</v>
      </c>
      <c r="S28" s="12">
        <f>R28*2</f>
        <v>200</v>
      </c>
      <c r="T28" s="15">
        <f>R28*O28</f>
        <v>2400</v>
      </c>
    </row>
    <row r="29" spans="3:20" x14ac:dyDescent="0.3">
      <c r="F29" s="12" t="s">
        <v>4</v>
      </c>
      <c r="G29" s="12">
        <v>45</v>
      </c>
      <c r="H29" s="12">
        <f t="shared" ref="H29" si="0">G29*2.5</f>
        <v>112.5</v>
      </c>
      <c r="I29" s="12" t="s">
        <v>3</v>
      </c>
      <c r="J29" s="12"/>
      <c r="K29" s="12"/>
      <c r="L29" s="12"/>
      <c r="M29" s="12">
        <v>600</v>
      </c>
      <c r="N29" s="12"/>
      <c r="O29" s="12">
        <f>M29/G29</f>
        <v>13.333333333333334</v>
      </c>
      <c r="P29" s="15">
        <f>M29/H29</f>
        <v>5.333333333333333</v>
      </c>
      <c r="Q29" s="12" t="s">
        <v>4</v>
      </c>
      <c r="R29" s="12">
        <v>15</v>
      </c>
      <c r="S29" s="12">
        <f>R29*2.5</f>
        <v>37.5</v>
      </c>
      <c r="T29" s="15">
        <f>R29*O29</f>
        <v>200</v>
      </c>
    </row>
    <row r="31" spans="3:20" x14ac:dyDescent="0.3">
      <c r="F31" s="21" t="s">
        <v>50</v>
      </c>
      <c r="G31" s="22"/>
      <c r="I31" s="21" t="s">
        <v>51</v>
      </c>
      <c r="J31" s="22"/>
    </row>
    <row r="32" spans="3:20" x14ac:dyDescent="0.3">
      <c r="F32" s="12" t="s">
        <v>27</v>
      </c>
      <c r="G32" s="15">
        <f>T27</f>
        <v>1200</v>
      </c>
      <c r="I32" s="12" t="s">
        <v>0</v>
      </c>
      <c r="J32" s="15">
        <f>E13-M27-M28</f>
        <v>0</v>
      </c>
    </row>
    <row r="33" spans="6:20" x14ac:dyDescent="0.3">
      <c r="F33" s="12" t="s">
        <v>19</v>
      </c>
      <c r="G33" s="15">
        <f>T28</f>
        <v>2400</v>
      </c>
      <c r="I33" s="12" t="s">
        <v>1</v>
      </c>
      <c r="J33" s="15">
        <f>E14-N28</f>
        <v>0</v>
      </c>
    </row>
    <row r="34" spans="6:20" x14ac:dyDescent="0.3">
      <c r="F34" s="12" t="s">
        <v>4</v>
      </c>
      <c r="G34" s="15">
        <f>T29</f>
        <v>200</v>
      </c>
      <c r="I34" s="12" t="s">
        <v>3</v>
      </c>
      <c r="J34" s="15">
        <f>E15-M29</f>
        <v>0</v>
      </c>
    </row>
    <row r="36" spans="6:20" x14ac:dyDescent="0.3">
      <c r="F36" s="19" t="s">
        <v>40</v>
      </c>
      <c r="G36" s="20"/>
    </row>
    <row r="37" spans="6:20" x14ac:dyDescent="0.3">
      <c r="F37" s="11" t="s">
        <v>4</v>
      </c>
      <c r="G37" s="6">
        <f>G34</f>
        <v>200</v>
      </c>
    </row>
    <row r="39" spans="6:20" x14ac:dyDescent="0.3">
      <c r="F39" s="21" t="s">
        <v>45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6:20" x14ac:dyDescent="0.3">
      <c r="F40" s="5" t="s">
        <v>16</v>
      </c>
      <c r="G40" s="7" t="s">
        <v>22</v>
      </c>
      <c r="H40" s="7" t="s">
        <v>46</v>
      </c>
      <c r="I40" s="7" t="s">
        <v>26</v>
      </c>
      <c r="J40" s="7" t="s">
        <v>23</v>
      </c>
      <c r="K40" s="7" t="s">
        <v>47</v>
      </c>
      <c r="L40" s="7" t="s">
        <v>28</v>
      </c>
      <c r="M40" s="7" t="s">
        <v>31</v>
      </c>
      <c r="N40" s="9" t="s">
        <v>32</v>
      </c>
      <c r="O40" s="7" t="s">
        <v>30</v>
      </c>
      <c r="P40" s="7" t="s">
        <v>48</v>
      </c>
      <c r="Q40" s="7" t="s">
        <v>36</v>
      </c>
      <c r="R40" s="7" t="s">
        <v>35</v>
      </c>
      <c r="S40" s="7" t="s">
        <v>49</v>
      </c>
      <c r="T40" s="9" t="s">
        <v>34</v>
      </c>
    </row>
    <row r="41" spans="6:20" x14ac:dyDescent="0.3">
      <c r="F41" s="12" t="s">
        <v>33</v>
      </c>
      <c r="G41" s="12">
        <v>30</v>
      </c>
      <c r="H41" s="12">
        <f>G41*2.5</f>
        <v>75</v>
      </c>
      <c r="I41" s="12" t="s">
        <v>27</v>
      </c>
      <c r="J41" s="12"/>
      <c r="K41" s="12"/>
      <c r="L41" s="12"/>
      <c r="M41" s="12">
        <f>G32</f>
        <v>1200</v>
      </c>
      <c r="N41" s="12"/>
      <c r="O41" s="12">
        <f>M41/G41</f>
        <v>40</v>
      </c>
      <c r="P41" s="15">
        <f>M41/H41</f>
        <v>16</v>
      </c>
      <c r="Q41" s="12" t="s">
        <v>33</v>
      </c>
      <c r="R41" s="12">
        <v>20</v>
      </c>
      <c r="S41" s="12">
        <f>R41*2.5</f>
        <v>50</v>
      </c>
      <c r="T41" s="15">
        <f>R41*O41</f>
        <v>800</v>
      </c>
    </row>
    <row r="42" spans="6:20" x14ac:dyDescent="0.3">
      <c r="F42" s="12" t="s">
        <v>20</v>
      </c>
      <c r="G42" s="12">
        <v>15</v>
      </c>
      <c r="H42" s="12">
        <f t="shared" ref="H42" si="1">G42*2.5</f>
        <v>37.5</v>
      </c>
      <c r="I42" s="12" t="s">
        <v>19</v>
      </c>
      <c r="J42" s="12"/>
      <c r="K42" s="12"/>
      <c r="L42" s="12"/>
      <c r="M42" s="12">
        <v>1800</v>
      </c>
      <c r="N42" s="12"/>
      <c r="O42" s="12">
        <f>M42/G42</f>
        <v>120</v>
      </c>
      <c r="P42" s="15">
        <f>M42/H42</f>
        <v>48</v>
      </c>
      <c r="Q42" s="12" t="s">
        <v>25</v>
      </c>
      <c r="R42" s="12">
        <v>30</v>
      </c>
      <c r="S42" s="12">
        <f>R42*2.5</f>
        <v>75</v>
      </c>
      <c r="T42" s="15">
        <f>R42*O42</f>
        <v>3600</v>
      </c>
    </row>
    <row r="44" spans="6:20" x14ac:dyDescent="0.3">
      <c r="F44" s="21" t="s">
        <v>50</v>
      </c>
      <c r="G44" s="22"/>
    </row>
    <row r="45" spans="6:20" x14ac:dyDescent="0.3">
      <c r="F45" s="12" t="s">
        <v>33</v>
      </c>
      <c r="G45" s="15">
        <f>T41</f>
        <v>800</v>
      </c>
    </row>
    <row r="46" spans="6:20" x14ac:dyDescent="0.3">
      <c r="F46" s="12" t="s">
        <v>25</v>
      </c>
      <c r="G46" s="15">
        <f>T42</f>
        <v>3600</v>
      </c>
    </row>
    <row r="48" spans="6:20" x14ac:dyDescent="0.3">
      <c r="F48" s="21" t="s">
        <v>52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6:20" x14ac:dyDescent="0.3">
      <c r="F49" s="5" t="s">
        <v>16</v>
      </c>
      <c r="G49" s="7" t="s">
        <v>22</v>
      </c>
      <c r="H49" s="7" t="s">
        <v>46</v>
      </c>
      <c r="I49" s="7" t="s">
        <v>26</v>
      </c>
      <c r="J49" s="7" t="s">
        <v>23</v>
      </c>
      <c r="K49" s="7" t="s">
        <v>47</v>
      </c>
      <c r="L49" s="7" t="s">
        <v>28</v>
      </c>
      <c r="M49" s="7" t="s">
        <v>31</v>
      </c>
      <c r="N49" s="9" t="s">
        <v>32</v>
      </c>
      <c r="O49" s="7" t="s">
        <v>30</v>
      </c>
      <c r="P49" s="7" t="s">
        <v>48</v>
      </c>
      <c r="Q49" s="7" t="s">
        <v>36</v>
      </c>
      <c r="R49" s="7" t="s">
        <v>35</v>
      </c>
      <c r="S49" s="7" t="s">
        <v>49</v>
      </c>
      <c r="T49" s="9" t="s">
        <v>34</v>
      </c>
    </row>
    <row r="50" spans="6:20" x14ac:dyDescent="0.3">
      <c r="F50" s="12" t="s">
        <v>53</v>
      </c>
      <c r="G50" s="12">
        <v>18.75</v>
      </c>
      <c r="H50" s="12">
        <f>G50*2.5</f>
        <v>46.875</v>
      </c>
      <c r="I50" s="12" t="s">
        <v>33</v>
      </c>
      <c r="J50" s="12">
        <v>37.5</v>
      </c>
      <c r="K50" s="12">
        <f>J50*2.5</f>
        <v>93.75</v>
      </c>
      <c r="L50" s="12" t="s">
        <v>25</v>
      </c>
      <c r="M50" s="12">
        <f>G45</f>
        <v>800</v>
      </c>
      <c r="N50" s="12">
        <v>1600</v>
      </c>
      <c r="O50" s="12">
        <f>M50/G50</f>
        <v>42.666666666666664</v>
      </c>
      <c r="P50" s="15">
        <f>M50/H50</f>
        <v>17.066666666666666</v>
      </c>
      <c r="Q50" s="12" t="s">
        <v>55</v>
      </c>
      <c r="R50" s="12">
        <v>5.625</v>
      </c>
      <c r="S50" s="12">
        <f>R50*2.5</f>
        <v>14.0625</v>
      </c>
      <c r="T50" s="15">
        <f>R50*O50</f>
        <v>240</v>
      </c>
    </row>
    <row r="51" spans="6:20" x14ac:dyDescent="0.3">
      <c r="F51" s="12" t="s">
        <v>54</v>
      </c>
      <c r="G51" s="12">
        <v>60</v>
      </c>
      <c r="H51" s="12">
        <f t="shared" ref="H51" si="2">G51*2.5</f>
        <v>150</v>
      </c>
      <c r="I51" s="12" t="s">
        <v>25</v>
      </c>
      <c r="J51" s="12"/>
      <c r="K51" s="12"/>
      <c r="L51" s="12"/>
      <c r="M51" s="12">
        <v>960</v>
      </c>
      <c r="N51" s="12"/>
      <c r="O51" s="12">
        <f>M51/G51</f>
        <v>16</v>
      </c>
      <c r="P51" s="15">
        <f>M51/H51</f>
        <v>6.4</v>
      </c>
      <c r="Q51" s="12" t="s">
        <v>25</v>
      </c>
      <c r="R51" s="12">
        <v>30</v>
      </c>
      <c r="S51" s="12">
        <f>R51*2.5</f>
        <v>75</v>
      </c>
      <c r="T51" s="15">
        <f>R51*O51</f>
        <v>480</v>
      </c>
    </row>
    <row r="53" spans="6:20" x14ac:dyDescent="0.3">
      <c r="F53" s="19" t="s">
        <v>40</v>
      </c>
      <c r="G53" s="20"/>
      <c r="I53" s="21" t="s">
        <v>84</v>
      </c>
      <c r="J53" s="22"/>
      <c r="L53" s="21" t="s">
        <v>56</v>
      </c>
      <c r="M53" s="22"/>
    </row>
    <row r="54" spans="6:20" x14ac:dyDescent="0.3">
      <c r="F54" s="11" t="s">
        <v>25</v>
      </c>
      <c r="G54" s="6">
        <v>240</v>
      </c>
      <c r="I54" s="12" t="s">
        <v>25</v>
      </c>
      <c r="J54" s="15">
        <f>G46-M51-N50-G54</f>
        <v>800</v>
      </c>
      <c r="L54" s="12" t="s">
        <v>33</v>
      </c>
      <c r="M54" s="15">
        <f>G45-M50</f>
        <v>0</v>
      </c>
    </row>
    <row r="55" spans="6:20" x14ac:dyDescent="0.3">
      <c r="F55" s="11" t="s">
        <v>54</v>
      </c>
      <c r="G55" s="6">
        <f>T51</f>
        <v>480</v>
      </c>
      <c r="L55" s="12" t="s">
        <v>25</v>
      </c>
      <c r="M55" s="15">
        <f>G46-N50-M51-G54-J54</f>
        <v>0</v>
      </c>
    </row>
    <row r="56" spans="6:20" x14ac:dyDescent="0.3">
      <c r="L56" s="12" t="s">
        <v>19</v>
      </c>
      <c r="M56" s="15">
        <f>G33-M42</f>
        <v>600</v>
      </c>
    </row>
    <row r="57" spans="6:20" x14ac:dyDescent="0.3">
      <c r="F57" s="19" t="s">
        <v>57</v>
      </c>
      <c r="G57" s="20"/>
    </row>
    <row r="58" spans="6:20" x14ac:dyDescent="0.3">
      <c r="F58" s="11" t="s">
        <v>53</v>
      </c>
      <c r="G58" s="6">
        <f>T50</f>
        <v>240</v>
      </c>
    </row>
    <row r="59" spans="6:20" x14ac:dyDescent="0.3">
      <c r="L59" s="21" t="s">
        <v>76</v>
      </c>
      <c r="M59" s="22"/>
    </row>
    <row r="60" spans="6:20" x14ac:dyDescent="0.3">
      <c r="L60" s="12" t="s">
        <v>19</v>
      </c>
      <c r="M60" s="15">
        <v>1200</v>
      </c>
    </row>
    <row r="62" spans="6:20" x14ac:dyDescent="0.3">
      <c r="L62" s="21" t="s">
        <v>56</v>
      </c>
      <c r="M62" s="22"/>
    </row>
    <row r="63" spans="6:20" x14ac:dyDescent="0.3">
      <c r="L63" s="12" t="s">
        <v>21</v>
      </c>
      <c r="M63" s="15">
        <v>1200</v>
      </c>
    </row>
  </sheetData>
  <mergeCells count="16">
    <mergeCell ref="L59:M59"/>
    <mergeCell ref="L62:M62"/>
    <mergeCell ref="F57:G57"/>
    <mergeCell ref="F53:G53"/>
    <mergeCell ref="I53:J53"/>
    <mergeCell ref="L53:M53"/>
    <mergeCell ref="C3:P3"/>
    <mergeCell ref="F25:T25"/>
    <mergeCell ref="F31:G31"/>
    <mergeCell ref="I31:J31"/>
    <mergeCell ref="C11:D11"/>
    <mergeCell ref="F36:G36"/>
    <mergeCell ref="C5:H5"/>
    <mergeCell ref="F39:T39"/>
    <mergeCell ref="F48:T48"/>
    <mergeCell ref="F44:G44"/>
  </mergeCells>
  <phoneticPr fontId="6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F1EC-4E49-40A4-8AC1-75D9B74ED3A3}">
  <sheetPr>
    <tabColor theme="9" tint="-0.249977111117893"/>
  </sheetPr>
  <dimension ref="C1:V43"/>
  <sheetViews>
    <sheetView zoomScale="85" zoomScaleNormal="85" workbookViewId="0">
      <selection activeCell="J44" sqref="J44"/>
    </sheetView>
  </sheetViews>
  <sheetFormatPr defaultColWidth="9.109375" defaultRowHeight="14.4" x14ac:dyDescent="0.3"/>
  <cols>
    <col min="1" max="2" width="2.5546875" style="13" customWidth="1"/>
    <col min="3" max="3" width="25.88671875" style="13" bestFit="1" customWidth="1"/>
    <col min="4" max="4" width="15.88671875" style="13" bestFit="1" customWidth="1"/>
    <col min="5" max="5" width="12.109375" style="13" bestFit="1" customWidth="1"/>
    <col min="6" max="6" width="21.5546875" style="13" bestFit="1" customWidth="1"/>
    <col min="7" max="7" width="9.88671875" style="13" bestFit="1" customWidth="1"/>
    <col min="8" max="8" width="29" style="13" bestFit="1" customWidth="1"/>
    <col min="9" max="9" width="29.109375" style="13" bestFit="1" customWidth="1"/>
    <col min="10" max="10" width="28.109375" style="13" bestFit="1" customWidth="1"/>
    <col min="11" max="11" width="14.88671875" style="13" bestFit="1" customWidth="1"/>
    <col min="12" max="12" width="29" style="13" bestFit="1" customWidth="1"/>
    <col min="13" max="13" width="31.88671875" style="13" bestFit="1" customWidth="1"/>
    <col min="14" max="15" width="16.33203125" style="13" bestFit="1" customWidth="1"/>
    <col min="16" max="16" width="27.109375" style="13" bestFit="1" customWidth="1"/>
    <col min="17" max="17" width="20" style="13" bestFit="1" customWidth="1"/>
    <col min="18" max="18" width="18.88671875" style="13" bestFit="1" customWidth="1"/>
    <col min="19" max="19" width="23.109375" style="13" bestFit="1" customWidth="1"/>
    <col min="20" max="20" width="14" style="13" bestFit="1" customWidth="1"/>
    <col min="21" max="21" width="16.109375" style="13" bestFit="1" customWidth="1"/>
    <col min="22" max="22" width="12.44140625" style="13" bestFit="1" customWidth="1"/>
    <col min="23" max="23" width="9.109375" style="13"/>
    <col min="24" max="24" width="10" style="13" bestFit="1" customWidth="1"/>
    <col min="25" max="16384" width="9.109375" style="13"/>
  </cols>
  <sheetData>
    <row r="1" spans="3:22" ht="8.25" customHeight="1" x14ac:dyDescent="0.3"/>
    <row r="2" spans="3:22" ht="8.25" customHeight="1" x14ac:dyDescent="0.3"/>
    <row r="3" spans="3:22" ht="29.4" thickBot="1" x14ac:dyDescent="0.5">
      <c r="C3" s="23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14"/>
      <c r="R3" s="14"/>
      <c r="S3" s="14"/>
    </row>
    <row r="4" spans="3:22" ht="24" thickTop="1" x14ac:dyDescent="0.45">
      <c r="Q4" s="14"/>
      <c r="R4" s="14"/>
      <c r="S4" s="14"/>
    </row>
    <row r="5" spans="3:22" x14ac:dyDescent="0.3">
      <c r="C5" s="19" t="s">
        <v>38</v>
      </c>
      <c r="D5" s="20"/>
      <c r="E5" s="20"/>
      <c r="F5" s="20"/>
      <c r="H5" s="21" t="s">
        <v>45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3:22" x14ac:dyDescent="0.3">
      <c r="C6" s="5" t="s">
        <v>16</v>
      </c>
      <c r="D6" s="5" t="s">
        <v>5</v>
      </c>
      <c r="E6" s="5" t="s">
        <v>6</v>
      </c>
      <c r="F6" s="5" t="s">
        <v>3</v>
      </c>
      <c r="H6" s="5" t="s">
        <v>16</v>
      </c>
      <c r="I6" s="7" t="s">
        <v>22</v>
      </c>
      <c r="J6" s="7" t="s">
        <v>46</v>
      </c>
      <c r="K6" s="7" t="s">
        <v>26</v>
      </c>
      <c r="L6" s="7" t="s">
        <v>23</v>
      </c>
      <c r="M6" s="7" t="s">
        <v>47</v>
      </c>
      <c r="N6" s="7" t="s">
        <v>28</v>
      </c>
      <c r="O6" s="7" t="s">
        <v>31</v>
      </c>
      <c r="P6" s="9" t="s">
        <v>32</v>
      </c>
      <c r="Q6" s="7" t="s">
        <v>30</v>
      </c>
      <c r="R6" s="7" t="s">
        <v>48</v>
      </c>
      <c r="S6" s="7" t="s">
        <v>36</v>
      </c>
      <c r="T6" s="7" t="s">
        <v>35</v>
      </c>
      <c r="U6" s="7" t="s">
        <v>49</v>
      </c>
      <c r="V6" s="9" t="s">
        <v>34</v>
      </c>
    </row>
    <row r="7" spans="3:22" x14ac:dyDescent="0.3">
      <c r="C7" s="6" t="s">
        <v>14</v>
      </c>
      <c r="D7" s="6">
        <v>2</v>
      </c>
      <c r="E7" s="6">
        <v>0</v>
      </c>
      <c r="F7" s="6">
        <v>2</v>
      </c>
      <c r="H7" s="12" t="s">
        <v>58</v>
      </c>
      <c r="I7" s="12">
        <v>25</v>
      </c>
      <c r="J7" s="12">
        <f>I7*2.5</f>
        <v>62.5</v>
      </c>
      <c r="K7" s="12" t="s">
        <v>0</v>
      </c>
      <c r="L7" s="12">
        <v>40</v>
      </c>
      <c r="M7" s="12">
        <f>L7*2.5</f>
        <v>100</v>
      </c>
      <c r="N7" s="12" t="s">
        <v>3</v>
      </c>
      <c r="O7" s="12">
        <v>750</v>
      </c>
      <c r="P7" s="12">
        <v>1200</v>
      </c>
      <c r="Q7" s="12">
        <f>P7/L7</f>
        <v>30</v>
      </c>
      <c r="R7" s="15">
        <f>P7/M7</f>
        <v>12</v>
      </c>
      <c r="S7" s="12" t="s">
        <v>27</v>
      </c>
      <c r="T7" s="12">
        <v>50</v>
      </c>
      <c r="U7" s="12">
        <f>T7*2.5</f>
        <v>125</v>
      </c>
      <c r="V7" s="15">
        <f>T7*Q7</f>
        <v>1500</v>
      </c>
    </row>
    <row r="8" spans="3:22" x14ac:dyDescent="0.3">
      <c r="C8" s="6" t="s">
        <v>13</v>
      </c>
      <c r="D8" s="6">
        <v>2</v>
      </c>
      <c r="E8" s="6">
        <v>1</v>
      </c>
      <c r="F8" s="6">
        <v>1</v>
      </c>
      <c r="H8" s="12" t="s">
        <v>27</v>
      </c>
      <c r="I8" s="12">
        <v>30</v>
      </c>
      <c r="J8" s="12">
        <f>I8*2.5</f>
        <v>75</v>
      </c>
      <c r="K8" s="12" t="s">
        <v>0</v>
      </c>
      <c r="L8" s="12"/>
      <c r="M8" s="12"/>
      <c r="N8" s="12"/>
      <c r="O8" s="12">
        <v>450</v>
      </c>
      <c r="P8" s="12"/>
      <c r="Q8" s="12">
        <f>O8/I8</f>
        <v>15</v>
      </c>
      <c r="R8" s="15">
        <f>O8/I8</f>
        <v>15</v>
      </c>
      <c r="S8" s="12" t="s">
        <v>27</v>
      </c>
      <c r="T8" s="12">
        <v>30</v>
      </c>
      <c r="U8" s="12">
        <f>T8*2.5</f>
        <v>75</v>
      </c>
      <c r="V8" s="15">
        <f>T8*Q8</f>
        <v>450</v>
      </c>
    </row>
    <row r="9" spans="3:22" x14ac:dyDescent="0.3">
      <c r="C9" s="6" t="s">
        <v>12</v>
      </c>
      <c r="D9" s="6">
        <v>0</v>
      </c>
      <c r="E9" s="6">
        <v>0</v>
      </c>
      <c r="F9" s="6">
        <v>0</v>
      </c>
      <c r="H9" s="12" t="s">
        <v>19</v>
      </c>
      <c r="I9" s="12">
        <v>50</v>
      </c>
      <c r="J9" s="12">
        <f>I9*2</f>
        <v>100</v>
      </c>
      <c r="K9" s="12" t="s">
        <v>0</v>
      </c>
      <c r="L9" s="12">
        <v>50</v>
      </c>
      <c r="M9" s="12">
        <f>L9*2</f>
        <v>100</v>
      </c>
      <c r="N9" s="12" t="s">
        <v>1</v>
      </c>
      <c r="O9" s="12">
        <v>600</v>
      </c>
      <c r="P9" s="12">
        <v>600</v>
      </c>
      <c r="Q9" s="12">
        <f>O9/I9</f>
        <v>12</v>
      </c>
      <c r="R9" s="15">
        <f>O9/J9</f>
        <v>6</v>
      </c>
      <c r="S9" s="12" t="s">
        <v>19</v>
      </c>
      <c r="T9" s="12">
        <v>100</v>
      </c>
      <c r="U9" s="12">
        <f>T9*2</f>
        <v>200</v>
      </c>
      <c r="V9" s="15">
        <f>T9*Q9</f>
        <v>1200</v>
      </c>
    </row>
    <row r="11" spans="3:22" x14ac:dyDescent="0.3">
      <c r="C11" s="19" t="s">
        <v>41</v>
      </c>
      <c r="D11" s="20"/>
      <c r="H11" s="21" t="s">
        <v>50</v>
      </c>
      <c r="I11" s="22"/>
      <c r="K11" s="21" t="s">
        <v>51</v>
      </c>
      <c r="L11" s="22"/>
    </row>
    <row r="12" spans="3:22" x14ac:dyDescent="0.3">
      <c r="C12" s="5" t="s">
        <v>16</v>
      </c>
      <c r="D12" s="5" t="s">
        <v>42</v>
      </c>
      <c r="H12" s="12" t="s">
        <v>27</v>
      </c>
      <c r="I12" s="15">
        <f>V7+V8</f>
        <v>1950</v>
      </c>
      <c r="K12" s="12" t="s">
        <v>0</v>
      </c>
      <c r="L12" s="15">
        <f>D13-O7-O8-O9</f>
        <v>0</v>
      </c>
    </row>
    <row r="13" spans="3:22" x14ac:dyDescent="0.3">
      <c r="C13" s="11" t="s">
        <v>5</v>
      </c>
      <c r="D13" s="6">
        <f>(D7*MinerOutputValues!D25) + (D8*MinerOutputValues!D26) + (D9*MinerOutputValues!D27)</f>
        <v>1800</v>
      </c>
      <c r="H13" s="12" t="s">
        <v>19</v>
      </c>
      <c r="I13" s="15">
        <f>V9</f>
        <v>1200</v>
      </c>
      <c r="K13" s="12" t="s">
        <v>1</v>
      </c>
      <c r="L13" s="15">
        <f>D14-P9</f>
        <v>0</v>
      </c>
    </row>
    <row r="14" spans="3:22" x14ac:dyDescent="0.3">
      <c r="C14" s="11" t="s">
        <v>6</v>
      </c>
      <c r="D14" s="6">
        <f>(E7*MinerOutputValues!D25) + (E8*MinerOutputValues!D26) + (E9*MinerOutputValues!D27)</f>
        <v>600</v>
      </c>
      <c r="K14" s="12" t="s">
        <v>3</v>
      </c>
      <c r="L14" s="15">
        <f>D15-P7</f>
        <v>0</v>
      </c>
    </row>
    <row r="15" spans="3:22" x14ac:dyDescent="0.3">
      <c r="C15" s="11" t="s">
        <v>3</v>
      </c>
      <c r="D15" s="6">
        <f>(F7*MinerOutputValues!D25) + (F8*MinerOutputValues!D26) + (F9*MinerOutputValues!D27)</f>
        <v>1200</v>
      </c>
    </row>
    <row r="17" spans="8:22" x14ac:dyDescent="0.3">
      <c r="H17" s="21" t="s">
        <v>45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8:22" x14ac:dyDescent="0.3">
      <c r="H18" s="5" t="s">
        <v>16</v>
      </c>
      <c r="I18" s="7" t="s">
        <v>22</v>
      </c>
      <c r="J18" s="7" t="s">
        <v>46</v>
      </c>
      <c r="K18" s="7" t="s">
        <v>26</v>
      </c>
      <c r="L18" s="7" t="s">
        <v>23</v>
      </c>
      <c r="M18" s="7" t="s">
        <v>47</v>
      </c>
      <c r="N18" s="7" t="s">
        <v>28</v>
      </c>
      <c r="O18" s="7" t="s">
        <v>31</v>
      </c>
      <c r="P18" s="9" t="s">
        <v>32</v>
      </c>
      <c r="Q18" s="7" t="s">
        <v>30</v>
      </c>
      <c r="R18" s="7" t="s">
        <v>48</v>
      </c>
      <c r="S18" s="7" t="s">
        <v>36</v>
      </c>
      <c r="T18" s="7" t="s">
        <v>35</v>
      </c>
      <c r="U18" s="7" t="s">
        <v>49</v>
      </c>
      <c r="V18" s="9" t="s">
        <v>34</v>
      </c>
    </row>
    <row r="19" spans="8:22" x14ac:dyDescent="0.3">
      <c r="H19" s="12" t="s">
        <v>68</v>
      </c>
      <c r="I19" s="12">
        <v>30</v>
      </c>
      <c r="J19" s="12">
        <f>I19*2.5</f>
        <v>75</v>
      </c>
      <c r="K19" s="12" t="s">
        <v>27</v>
      </c>
      <c r="L19" s="12"/>
      <c r="M19" s="12"/>
      <c r="N19" s="12"/>
      <c r="O19" s="12">
        <v>210</v>
      </c>
      <c r="P19" s="12"/>
      <c r="Q19" s="12">
        <f>O19/I19</f>
        <v>7</v>
      </c>
      <c r="R19" s="15">
        <f>O19/J19</f>
        <v>2.8</v>
      </c>
      <c r="S19" s="12" t="s">
        <v>33</v>
      </c>
      <c r="T19" s="12">
        <v>20</v>
      </c>
      <c r="U19" s="12">
        <f>T19*2.5</f>
        <v>50</v>
      </c>
      <c r="V19" s="15">
        <f>T19*Q19</f>
        <v>140</v>
      </c>
    </row>
    <row r="20" spans="8:22" x14ac:dyDescent="0.3">
      <c r="H20" s="12" t="s">
        <v>69</v>
      </c>
      <c r="I20" s="12">
        <v>15</v>
      </c>
      <c r="J20" s="12">
        <f>I20*2.5</f>
        <v>37.5</v>
      </c>
      <c r="K20" s="12" t="s">
        <v>27</v>
      </c>
      <c r="L20" s="12"/>
      <c r="M20" s="12"/>
      <c r="N20" s="12"/>
      <c r="O20" s="12">
        <v>240</v>
      </c>
      <c r="P20" s="12"/>
      <c r="Q20" s="12">
        <v>16</v>
      </c>
      <c r="R20" s="15">
        <f>O20/J20</f>
        <v>6.4</v>
      </c>
      <c r="S20" s="12" t="s">
        <v>65</v>
      </c>
      <c r="T20" s="12">
        <v>15</v>
      </c>
      <c r="U20" s="12">
        <f>T20*2.5</f>
        <v>37.5</v>
      </c>
      <c r="V20" s="15">
        <f>T20*Q20</f>
        <v>240</v>
      </c>
    </row>
    <row r="21" spans="8:22" x14ac:dyDescent="0.3">
      <c r="H21" s="12" t="s">
        <v>63</v>
      </c>
      <c r="I21" s="12">
        <v>12.5</v>
      </c>
      <c r="J21" s="12">
        <f>I21*2.5</f>
        <v>31.25</v>
      </c>
      <c r="K21" s="12" t="s">
        <v>27</v>
      </c>
      <c r="L21" s="12"/>
      <c r="M21" s="12"/>
      <c r="N21" s="12"/>
      <c r="O21" s="12">
        <v>600</v>
      </c>
      <c r="P21" s="12"/>
      <c r="Q21" s="12">
        <f>O21/I21</f>
        <v>48</v>
      </c>
      <c r="R21" s="15">
        <f>O21/J21</f>
        <v>19.2</v>
      </c>
      <c r="S21" s="12" t="s">
        <v>25</v>
      </c>
      <c r="T21" s="12">
        <v>22.5</v>
      </c>
      <c r="U21" s="12">
        <f>T21*2.5</f>
        <v>56.25</v>
      </c>
      <c r="V21" s="15">
        <f>T21*Q21</f>
        <v>1080</v>
      </c>
    </row>
    <row r="22" spans="8:22" x14ac:dyDescent="0.3">
      <c r="H22" s="12" t="s">
        <v>33</v>
      </c>
      <c r="I22" s="12">
        <v>30</v>
      </c>
      <c r="J22" s="12">
        <f>I22*2.5</f>
        <v>75</v>
      </c>
      <c r="K22" s="12" t="s">
        <v>27</v>
      </c>
      <c r="L22" s="12"/>
      <c r="M22" s="12"/>
      <c r="N22" s="12"/>
      <c r="O22" s="12">
        <v>800</v>
      </c>
      <c r="P22" s="12"/>
      <c r="Q22" s="12">
        <v>26</v>
      </c>
      <c r="R22" s="15">
        <f>O22/J22</f>
        <v>10.666666666666666</v>
      </c>
      <c r="S22" s="12" t="s">
        <v>33</v>
      </c>
      <c r="T22" s="12">
        <v>20</v>
      </c>
      <c r="U22" s="12">
        <f>T22*2.5</f>
        <v>50</v>
      </c>
      <c r="V22" s="15">
        <f>T22*Q22</f>
        <v>520</v>
      </c>
    </row>
    <row r="24" spans="8:22" x14ac:dyDescent="0.3">
      <c r="H24" s="21" t="s">
        <v>66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8:22" x14ac:dyDescent="0.3">
      <c r="H25" s="5" t="s">
        <v>16</v>
      </c>
      <c r="I25" s="7" t="s">
        <v>22</v>
      </c>
      <c r="J25" s="7" t="s">
        <v>46</v>
      </c>
      <c r="K25" s="7" t="s">
        <v>26</v>
      </c>
      <c r="L25" s="7" t="s">
        <v>23</v>
      </c>
      <c r="M25" s="7" t="s">
        <v>47</v>
      </c>
      <c r="N25" s="7" t="s">
        <v>28</v>
      </c>
      <c r="O25" s="7" t="s">
        <v>31</v>
      </c>
      <c r="P25" s="9" t="s">
        <v>32</v>
      </c>
      <c r="Q25" s="7" t="s">
        <v>30</v>
      </c>
      <c r="R25" s="7" t="s">
        <v>48</v>
      </c>
      <c r="S25" s="7" t="s">
        <v>36</v>
      </c>
      <c r="T25" s="7" t="s">
        <v>35</v>
      </c>
      <c r="U25" s="7" t="s">
        <v>49</v>
      </c>
      <c r="V25" s="9" t="s">
        <v>34</v>
      </c>
    </row>
    <row r="26" spans="8:22" x14ac:dyDescent="0.3">
      <c r="H26" s="12" t="s">
        <v>67</v>
      </c>
      <c r="I26" s="12">
        <v>18.75</v>
      </c>
      <c r="J26" s="12">
        <f>I26*2.5</f>
        <v>46.875</v>
      </c>
      <c r="K26" s="12" t="s">
        <v>33</v>
      </c>
      <c r="L26" s="12">
        <v>37.5</v>
      </c>
      <c r="M26" s="12">
        <f>L26*2.5</f>
        <v>93.75</v>
      </c>
      <c r="N26" s="12" t="s">
        <v>25</v>
      </c>
      <c r="O26" s="12">
        <v>520</v>
      </c>
      <c r="P26" s="12">
        <f>Q26*37.5</f>
        <v>1040</v>
      </c>
      <c r="Q26" s="12">
        <f>O26/I26</f>
        <v>27.733333333333334</v>
      </c>
      <c r="R26" s="15">
        <f>O26/J26</f>
        <v>11.093333333333334</v>
      </c>
      <c r="S26" s="12" t="s">
        <v>33</v>
      </c>
      <c r="T26" s="12">
        <v>5.625</v>
      </c>
      <c r="U26" s="12">
        <f>T26*2.5</f>
        <v>14.0625</v>
      </c>
      <c r="V26" s="15">
        <f>T26*Q26</f>
        <v>156</v>
      </c>
    </row>
    <row r="28" spans="8:22" x14ac:dyDescent="0.3">
      <c r="H28" s="21" t="s">
        <v>62</v>
      </c>
      <c r="I28" s="22"/>
    </row>
    <row r="29" spans="8:22" x14ac:dyDescent="0.3">
      <c r="H29" s="12" t="s">
        <v>55</v>
      </c>
      <c r="I29" s="15">
        <f>V26</f>
        <v>156</v>
      </c>
      <c r="N29" s="21" t="s">
        <v>60</v>
      </c>
      <c r="O29" s="22"/>
    </row>
    <row r="30" spans="8:22" x14ac:dyDescent="0.3">
      <c r="H30" s="12" t="s">
        <v>70</v>
      </c>
      <c r="I30" s="15">
        <f>V19+V22-O26</f>
        <v>140</v>
      </c>
      <c r="N30" s="12" t="s">
        <v>61</v>
      </c>
      <c r="O30" s="15">
        <f>I12-O19-O20-O21-O22</f>
        <v>100</v>
      </c>
    </row>
    <row r="31" spans="8:22" x14ac:dyDescent="0.3">
      <c r="H31" s="12" t="s">
        <v>64</v>
      </c>
      <c r="I31" s="15">
        <f>V20</f>
        <v>240</v>
      </c>
      <c r="N31" s="12" t="s">
        <v>33</v>
      </c>
      <c r="O31" s="15">
        <f>I30-I42</f>
        <v>0</v>
      </c>
    </row>
    <row r="32" spans="8:22" x14ac:dyDescent="0.3">
      <c r="H32" s="12" t="s">
        <v>63</v>
      </c>
      <c r="I32" s="15">
        <f>V21-P26</f>
        <v>40</v>
      </c>
      <c r="J32" s="12" t="s">
        <v>72</v>
      </c>
      <c r="N32" s="12" t="s">
        <v>65</v>
      </c>
      <c r="O32" s="15">
        <f>I31-I43</f>
        <v>0</v>
      </c>
    </row>
    <row r="35" spans="8:10" x14ac:dyDescent="0.3">
      <c r="H35" s="24" t="s">
        <v>73</v>
      </c>
      <c r="I35" s="25"/>
      <c r="J35" s="26"/>
    </row>
    <row r="36" spans="8:10" x14ac:dyDescent="0.3">
      <c r="H36" s="12" t="s">
        <v>19</v>
      </c>
      <c r="I36" s="15">
        <v>1200</v>
      </c>
      <c r="J36" s="12" t="s">
        <v>59</v>
      </c>
    </row>
    <row r="37" spans="8:10" x14ac:dyDescent="0.3">
      <c r="H37" s="12" t="s">
        <v>55</v>
      </c>
      <c r="I37" s="15">
        <f>I29</f>
        <v>156</v>
      </c>
      <c r="J37" s="12" t="s">
        <v>71</v>
      </c>
    </row>
    <row r="41" spans="8:10" x14ac:dyDescent="0.3">
      <c r="H41" s="27" t="s">
        <v>40</v>
      </c>
      <c r="I41" s="28"/>
    </row>
    <row r="42" spans="8:10" x14ac:dyDescent="0.3">
      <c r="H42" s="12" t="s">
        <v>33</v>
      </c>
      <c r="I42" s="15">
        <f>I30</f>
        <v>140</v>
      </c>
    </row>
    <row r="43" spans="8:10" x14ac:dyDescent="0.3">
      <c r="H43" s="12" t="s">
        <v>65</v>
      </c>
      <c r="I43" s="15">
        <f>I31</f>
        <v>240</v>
      </c>
    </row>
  </sheetData>
  <mergeCells count="12">
    <mergeCell ref="H28:I28"/>
    <mergeCell ref="H35:J35"/>
    <mergeCell ref="N29:O29"/>
    <mergeCell ref="H41:I41"/>
    <mergeCell ref="H24:V24"/>
    <mergeCell ref="H17:V17"/>
    <mergeCell ref="C3:P3"/>
    <mergeCell ref="C11:D11"/>
    <mergeCell ref="H5:V5"/>
    <mergeCell ref="H11:I11"/>
    <mergeCell ref="K11:L11"/>
    <mergeCell ref="C5:F5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8780-95D8-4F7E-B348-893C14CD1A37}">
  <sheetPr>
    <tabColor theme="9" tint="-0.249977111117893"/>
  </sheetPr>
  <dimension ref="C1:V27"/>
  <sheetViews>
    <sheetView topLeftCell="A2" zoomScale="85" zoomScaleNormal="85" workbookViewId="0">
      <selection activeCell="I34" sqref="I34"/>
    </sheetView>
  </sheetViews>
  <sheetFormatPr defaultColWidth="9.109375" defaultRowHeight="14.4" x14ac:dyDescent="0.3"/>
  <cols>
    <col min="1" max="2" width="2.5546875" style="13" customWidth="1"/>
    <col min="3" max="3" width="25.88671875" style="13" bestFit="1" customWidth="1"/>
    <col min="4" max="4" width="15.88671875" style="13" bestFit="1" customWidth="1"/>
    <col min="5" max="5" width="12.109375" style="13" bestFit="1" customWidth="1"/>
    <col min="6" max="6" width="21.5546875" style="13" bestFit="1" customWidth="1"/>
    <col min="7" max="7" width="9.88671875" style="13" bestFit="1" customWidth="1"/>
    <col min="8" max="8" width="29" style="13" bestFit="1" customWidth="1"/>
    <col min="9" max="9" width="29.109375" style="13" bestFit="1" customWidth="1"/>
    <col min="10" max="10" width="37.44140625" style="13" bestFit="1" customWidth="1"/>
    <col min="11" max="11" width="14.88671875" style="13" bestFit="1" customWidth="1"/>
    <col min="12" max="12" width="29" style="13" bestFit="1" customWidth="1"/>
    <col min="13" max="13" width="31.88671875" style="13" bestFit="1" customWidth="1"/>
    <col min="14" max="15" width="16.33203125" style="13" bestFit="1" customWidth="1"/>
    <col min="16" max="16" width="27.109375" style="13" bestFit="1" customWidth="1"/>
    <col min="17" max="17" width="20" style="13" bestFit="1" customWidth="1"/>
    <col min="18" max="18" width="18.88671875" style="13" bestFit="1" customWidth="1"/>
    <col min="19" max="19" width="23.109375" style="13" bestFit="1" customWidth="1"/>
    <col min="20" max="20" width="14" style="13" bestFit="1" customWidth="1"/>
    <col min="21" max="21" width="16.109375" style="13" bestFit="1" customWidth="1"/>
    <col min="22" max="22" width="12.44140625" style="13" bestFit="1" customWidth="1"/>
    <col min="23" max="23" width="9.109375" style="13"/>
    <col min="24" max="24" width="10" style="13" bestFit="1" customWidth="1"/>
    <col min="25" max="16384" width="9.109375" style="13"/>
  </cols>
  <sheetData>
    <row r="1" spans="3:22" ht="8.25" customHeight="1" x14ac:dyDescent="0.3"/>
    <row r="2" spans="3:22" ht="8.25" customHeight="1" x14ac:dyDescent="0.3"/>
    <row r="3" spans="3:22" ht="29.4" thickBot="1" x14ac:dyDescent="0.5">
      <c r="C3" s="23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14"/>
      <c r="R3" s="14"/>
      <c r="S3" s="14"/>
    </row>
    <row r="4" spans="3:22" ht="24" thickTop="1" x14ac:dyDescent="0.45">
      <c r="Q4" s="14"/>
      <c r="R4" s="14"/>
      <c r="S4" s="14"/>
    </row>
    <row r="5" spans="3:22" x14ac:dyDescent="0.3">
      <c r="C5" s="19" t="s">
        <v>38</v>
      </c>
      <c r="D5" s="20"/>
      <c r="E5" s="20"/>
      <c r="F5" s="20"/>
      <c r="H5" s="21" t="s">
        <v>45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3:22" x14ac:dyDescent="0.3">
      <c r="C6" s="5" t="s">
        <v>16</v>
      </c>
      <c r="D6" s="5" t="s">
        <v>5</v>
      </c>
      <c r="E6" s="5" t="s">
        <v>6</v>
      </c>
      <c r="F6" s="5" t="s">
        <v>3</v>
      </c>
      <c r="H6" s="5" t="s">
        <v>16</v>
      </c>
      <c r="I6" s="7" t="s">
        <v>22</v>
      </c>
      <c r="J6" s="7" t="s">
        <v>46</v>
      </c>
      <c r="K6" s="7" t="s">
        <v>26</v>
      </c>
      <c r="L6" s="7" t="s">
        <v>23</v>
      </c>
      <c r="M6" s="7" t="s">
        <v>47</v>
      </c>
      <c r="N6" s="7" t="s">
        <v>28</v>
      </c>
      <c r="O6" s="7" t="s">
        <v>31</v>
      </c>
      <c r="P6" s="9" t="s">
        <v>32</v>
      </c>
      <c r="Q6" s="7" t="s">
        <v>30</v>
      </c>
      <c r="R6" s="7" t="s">
        <v>48</v>
      </c>
      <c r="S6" s="7" t="s">
        <v>36</v>
      </c>
      <c r="T6" s="7" t="s">
        <v>35</v>
      </c>
      <c r="U6" s="7" t="s">
        <v>49</v>
      </c>
      <c r="V6" s="9" t="s">
        <v>34</v>
      </c>
    </row>
    <row r="7" spans="3:22" x14ac:dyDescent="0.3">
      <c r="C7" s="6" t="s">
        <v>14</v>
      </c>
      <c r="D7" s="6">
        <v>8</v>
      </c>
      <c r="E7" s="6">
        <v>0</v>
      </c>
      <c r="F7" s="6">
        <v>2</v>
      </c>
      <c r="H7" s="12" t="s">
        <v>4</v>
      </c>
      <c r="I7" s="12">
        <v>45</v>
      </c>
      <c r="J7" s="12">
        <f>I7*2.5</f>
        <v>112.5</v>
      </c>
      <c r="K7" s="12" t="s">
        <v>3</v>
      </c>
      <c r="L7" s="12"/>
      <c r="M7" s="12"/>
      <c r="N7" s="12"/>
      <c r="O7" s="12">
        <f>D15</f>
        <v>2400</v>
      </c>
      <c r="P7" s="12"/>
      <c r="Q7" s="12">
        <f>O7/I7</f>
        <v>53.333333333333336</v>
      </c>
      <c r="R7" s="15">
        <f>O7/I7</f>
        <v>53.333333333333336</v>
      </c>
      <c r="S7" s="12" t="s">
        <v>4</v>
      </c>
      <c r="T7" s="12">
        <v>15</v>
      </c>
      <c r="U7" s="12">
        <f>T7*2.5</f>
        <v>37.5</v>
      </c>
      <c r="V7" s="15">
        <f>T7*Q7</f>
        <v>800</v>
      </c>
    </row>
    <row r="8" spans="3:22" x14ac:dyDescent="0.3">
      <c r="C8" s="6" t="s">
        <v>13</v>
      </c>
      <c r="D8" s="6">
        <v>3</v>
      </c>
      <c r="E8" s="6">
        <v>2</v>
      </c>
      <c r="F8" s="6">
        <v>1</v>
      </c>
      <c r="H8" s="12" t="s">
        <v>79</v>
      </c>
      <c r="I8" s="12">
        <v>40</v>
      </c>
      <c r="J8" s="12">
        <f>I8*2</f>
        <v>80</v>
      </c>
      <c r="K8" s="12" t="s">
        <v>0</v>
      </c>
      <c r="L8" s="12">
        <v>10</v>
      </c>
      <c r="M8" s="12">
        <f>L8*2</f>
        <v>20</v>
      </c>
      <c r="N8" s="12" t="s">
        <v>1</v>
      </c>
      <c r="O8" s="12">
        <v>4200</v>
      </c>
      <c r="P8" s="12">
        <f>Q8*L8</f>
        <v>1050</v>
      </c>
      <c r="Q8" s="12">
        <f>O8/I8</f>
        <v>105</v>
      </c>
      <c r="R8" s="15">
        <f>O8/J8</f>
        <v>52.5</v>
      </c>
      <c r="S8" s="12" t="s">
        <v>61</v>
      </c>
      <c r="T8" s="12">
        <v>75</v>
      </c>
      <c r="U8" s="12">
        <f>T8*2</f>
        <v>150</v>
      </c>
      <c r="V8" s="15">
        <f>T8*Q8</f>
        <v>7875</v>
      </c>
    </row>
    <row r="9" spans="3:22" x14ac:dyDescent="0.3">
      <c r="C9" s="6" t="s">
        <v>12</v>
      </c>
      <c r="D9" s="6">
        <v>0</v>
      </c>
      <c r="E9" s="6">
        <v>0</v>
      </c>
      <c r="F9" s="6">
        <v>1</v>
      </c>
    </row>
    <row r="11" spans="3:22" x14ac:dyDescent="0.3">
      <c r="C11" s="19" t="s">
        <v>41</v>
      </c>
      <c r="D11" s="20"/>
      <c r="H11" s="21" t="s">
        <v>50</v>
      </c>
      <c r="I11" s="22"/>
      <c r="K11" s="31" t="s">
        <v>51</v>
      </c>
      <c r="L11" s="32"/>
    </row>
    <row r="12" spans="3:22" x14ac:dyDescent="0.3">
      <c r="C12" s="5" t="s">
        <v>16</v>
      </c>
      <c r="D12" s="5" t="s">
        <v>42</v>
      </c>
      <c r="H12" s="12" t="s">
        <v>27</v>
      </c>
      <c r="I12" s="15">
        <f>V8</f>
        <v>7875</v>
      </c>
      <c r="K12" s="12" t="s">
        <v>0</v>
      </c>
      <c r="L12" s="15">
        <f>D13-O8</f>
        <v>0</v>
      </c>
    </row>
    <row r="13" spans="3:22" x14ac:dyDescent="0.3">
      <c r="C13" s="11" t="s">
        <v>5</v>
      </c>
      <c r="D13" s="6">
        <f>(D7*MinerOutputValues!D25) + (D8*MinerOutputValues!D26) + (D9*MinerOutputValues!D27)</f>
        <v>4200</v>
      </c>
      <c r="H13" s="12" t="s">
        <v>4</v>
      </c>
      <c r="I13" s="15">
        <f>V7</f>
        <v>800</v>
      </c>
      <c r="K13" s="12" t="s">
        <v>1</v>
      </c>
      <c r="L13" s="15">
        <f>D14-P8</f>
        <v>150</v>
      </c>
    </row>
    <row r="14" spans="3:22" x14ac:dyDescent="0.3">
      <c r="C14" s="11" t="s">
        <v>6</v>
      </c>
      <c r="D14" s="6">
        <f>(E7*MinerOutputValues!D25) + (E8*MinerOutputValues!D26) + (E9*MinerOutputValues!D27)</f>
        <v>1200</v>
      </c>
      <c r="K14" s="12" t="s">
        <v>3</v>
      </c>
      <c r="L14" s="15">
        <f>D15-O7</f>
        <v>0</v>
      </c>
    </row>
    <row r="15" spans="3:22" x14ac:dyDescent="0.3">
      <c r="C15" s="11" t="s">
        <v>3</v>
      </c>
      <c r="D15" s="6">
        <f>(F7*MinerOutputValues!D25) + (F8*MinerOutputValues!D26) + (F9*MinerOutputValues!D27)</f>
        <v>2400</v>
      </c>
    </row>
    <row r="17" spans="8:22" x14ac:dyDescent="0.3">
      <c r="H17" s="21" t="s">
        <v>66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8:22" x14ac:dyDescent="0.3">
      <c r="H18" s="5" t="s">
        <v>16</v>
      </c>
      <c r="I18" s="7" t="s">
        <v>22</v>
      </c>
      <c r="J18" s="7" t="s">
        <v>46</v>
      </c>
      <c r="K18" s="7" t="s">
        <v>26</v>
      </c>
      <c r="L18" s="7" t="s">
        <v>23</v>
      </c>
      <c r="M18" s="7" t="s">
        <v>47</v>
      </c>
      <c r="N18" s="7" t="s">
        <v>28</v>
      </c>
      <c r="O18" s="7" t="s">
        <v>31</v>
      </c>
      <c r="P18" s="9" t="s">
        <v>32</v>
      </c>
      <c r="Q18" s="7" t="s">
        <v>30</v>
      </c>
      <c r="R18" s="7" t="s">
        <v>48</v>
      </c>
      <c r="S18" s="7" t="s">
        <v>36</v>
      </c>
      <c r="T18" s="7" t="s">
        <v>35</v>
      </c>
      <c r="U18" s="7" t="s">
        <v>49</v>
      </c>
      <c r="V18" s="9" t="s">
        <v>34</v>
      </c>
    </row>
    <row r="19" spans="8:22" x14ac:dyDescent="0.3">
      <c r="H19" s="12" t="s">
        <v>80</v>
      </c>
      <c r="I19" s="12">
        <v>100</v>
      </c>
      <c r="J19" s="12">
        <f>I19*2.5</f>
        <v>250</v>
      </c>
      <c r="K19" s="12" t="s">
        <v>27</v>
      </c>
      <c r="L19" s="12"/>
      <c r="M19" s="12"/>
      <c r="N19" s="12"/>
      <c r="O19" s="12">
        <f>I12</f>
        <v>7875</v>
      </c>
      <c r="P19" s="12"/>
      <c r="Q19" s="12">
        <f>O19/I19</f>
        <v>78.75</v>
      </c>
      <c r="R19" s="15">
        <f>O19/J19</f>
        <v>31.5</v>
      </c>
      <c r="S19" s="12" t="s">
        <v>33</v>
      </c>
      <c r="T19" s="12">
        <v>25</v>
      </c>
      <c r="U19" s="12">
        <f>T19*2.5</f>
        <v>62.5</v>
      </c>
      <c r="V19" s="15">
        <f>T19*Q19</f>
        <v>1968.75</v>
      </c>
    </row>
    <row r="21" spans="8:22" x14ac:dyDescent="0.3">
      <c r="H21" s="21" t="s">
        <v>62</v>
      </c>
      <c r="I21" s="22"/>
    </row>
    <row r="22" spans="8:22" x14ac:dyDescent="0.3">
      <c r="H22" s="12" t="s">
        <v>80</v>
      </c>
      <c r="I22" s="15">
        <f>V19</f>
        <v>1968.75</v>
      </c>
    </row>
    <row r="23" spans="8:22" x14ac:dyDescent="0.3">
      <c r="H23" s="33" t="s">
        <v>4</v>
      </c>
      <c r="I23" s="34">
        <f>I13</f>
        <v>800</v>
      </c>
    </row>
    <row r="25" spans="8:22" x14ac:dyDescent="0.3">
      <c r="H25" s="24" t="s">
        <v>73</v>
      </c>
      <c r="I25" s="25"/>
      <c r="J25" s="26"/>
    </row>
    <row r="26" spans="8:22" x14ac:dyDescent="0.3">
      <c r="H26" s="12" t="s">
        <v>80</v>
      </c>
      <c r="I26" s="15">
        <f>I22</f>
        <v>1968.75</v>
      </c>
      <c r="J26" s="12" t="s">
        <v>83</v>
      </c>
    </row>
    <row r="27" spans="8:22" x14ac:dyDescent="0.3">
      <c r="H27" s="12" t="s">
        <v>4</v>
      </c>
      <c r="I27" s="15">
        <f>I23</f>
        <v>800</v>
      </c>
      <c r="J27" s="12" t="s">
        <v>83</v>
      </c>
    </row>
  </sheetData>
  <mergeCells count="9">
    <mergeCell ref="H17:V17"/>
    <mergeCell ref="H21:I21"/>
    <mergeCell ref="K11:L11"/>
    <mergeCell ref="H25:J25"/>
    <mergeCell ref="C3:P3"/>
    <mergeCell ref="C5:F5"/>
    <mergeCell ref="H5:V5"/>
    <mergeCell ref="C11:D11"/>
    <mergeCell ref="H11:I11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5443-0053-478D-9F09-AD59ACF2EF9E}">
  <sheetPr>
    <tabColor theme="9" tint="-0.249977111117893"/>
  </sheetPr>
  <dimension ref="C1:Y36"/>
  <sheetViews>
    <sheetView topLeftCell="I1" zoomScale="85" zoomScaleNormal="85" workbookViewId="0">
      <selection activeCell="Q15" sqref="Q15"/>
    </sheetView>
  </sheetViews>
  <sheetFormatPr defaultColWidth="9.109375" defaultRowHeight="14.4" x14ac:dyDescent="0.3"/>
  <cols>
    <col min="1" max="2" width="2.5546875" style="13" customWidth="1"/>
    <col min="3" max="3" width="25.88671875" style="13" bestFit="1" customWidth="1"/>
    <col min="4" max="4" width="15.88671875" style="13" bestFit="1" customWidth="1"/>
    <col min="5" max="5" width="12.109375" style="13" bestFit="1" customWidth="1"/>
    <col min="6" max="6" width="21.5546875" style="13" bestFit="1" customWidth="1"/>
    <col min="7" max="9" width="21.5546875" style="13" customWidth="1"/>
    <col min="10" max="10" width="9.88671875" style="13" bestFit="1" customWidth="1"/>
    <col min="11" max="11" width="29" style="13" bestFit="1" customWidth="1"/>
    <col min="12" max="12" width="29.109375" style="13" bestFit="1" customWidth="1"/>
    <col min="13" max="13" width="37.44140625" style="13" bestFit="1" customWidth="1"/>
    <col min="14" max="14" width="14.88671875" style="13" bestFit="1" customWidth="1"/>
    <col min="15" max="15" width="29" style="13" bestFit="1" customWidth="1"/>
    <col min="16" max="16" width="31.88671875" style="13" bestFit="1" customWidth="1"/>
    <col min="17" max="18" width="16.33203125" style="13" bestFit="1" customWidth="1"/>
    <col min="19" max="19" width="27.109375" style="13" bestFit="1" customWidth="1"/>
    <col min="20" max="20" width="20" style="13" bestFit="1" customWidth="1"/>
    <col min="21" max="21" width="18.88671875" style="13" bestFit="1" customWidth="1"/>
    <col min="22" max="22" width="23.109375" style="13" bestFit="1" customWidth="1"/>
    <col min="23" max="23" width="14" style="13" bestFit="1" customWidth="1"/>
    <col min="24" max="24" width="16.109375" style="13" bestFit="1" customWidth="1"/>
    <col min="25" max="25" width="12.44140625" style="13" bestFit="1" customWidth="1"/>
    <col min="26" max="26" width="9.109375" style="13"/>
    <col min="27" max="27" width="10" style="13" bestFit="1" customWidth="1"/>
    <col min="28" max="16384" width="9.109375" style="13"/>
  </cols>
  <sheetData>
    <row r="1" spans="3:25" ht="8.25" customHeight="1" x14ac:dyDescent="0.3"/>
    <row r="2" spans="3:25" ht="8.25" customHeight="1" x14ac:dyDescent="0.3"/>
    <row r="3" spans="3:25" ht="29.4" thickBot="1" x14ac:dyDescent="0.5">
      <c r="C3" s="23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4"/>
      <c r="U3" s="14"/>
      <c r="V3" s="14"/>
    </row>
    <row r="4" spans="3:25" ht="24" thickTop="1" x14ac:dyDescent="0.45">
      <c r="T4" s="14"/>
      <c r="U4" s="14"/>
      <c r="V4" s="14"/>
    </row>
    <row r="5" spans="3:25" x14ac:dyDescent="0.3">
      <c r="C5" s="19" t="s">
        <v>38</v>
      </c>
      <c r="D5" s="20"/>
      <c r="E5" s="20"/>
      <c r="F5" s="20"/>
      <c r="G5" s="17"/>
      <c r="H5" s="17"/>
      <c r="I5" s="17"/>
      <c r="K5" s="21" t="s">
        <v>45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3:25" x14ac:dyDescent="0.3">
      <c r="C6" s="5" t="s">
        <v>16</v>
      </c>
      <c r="D6" s="5" t="s">
        <v>5</v>
      </c>
      <c r="E6" s="5" t="s">
        <v>6</v>
      </c>
      <c r="F6" s="5" t="s">
        <v>3</v>
      </c>
      <c r="G6" s="8" t="s">
        <v>2</v>
      </c>
      <c r="H6" s="8" t="s">
        <v>77</v>
      </c>
      <c r="I6" s="8" t="s">
        <v>78</v>
      </c>
      <c r="K6" s="5" t="s">
        <v>16</v>
      </c>
      <c r="L6" s="7" t="s">
        <v>22</v>
      </c>
      <c r="M6" s="7" t="s">
        <v>46</v>
      </c>
      <c r="N6" s="7" t="s">
        <v>26</v>
      </c>
      <c r="O6" s="7" t="s">
        <v>23</v>
      </c>
      <c r="P6" s="7" t="s">
        <v>47</v>
      </c>
      <c r="Q6" s="7" t="s">
        <v>28</v>
      </c>
      <c r="R6" s="7" t="s">
        <v>31</v>
      </c>
      <c r="S6" s="9" t="s">
        <v>32</v>
      </c>
      <c r="T6" s="7" t="s">
        <v>30</v>
      </c>
      <c r="U6" s="7" t="s">
        <v>48</v>
      </c>
      <c r="V6" s="7" t="s">
        <v>36</v>
      </c>
      <c r="W6" s="7" t="s">
        <v>35</v>
      </c>
      <c r="X6" s="7" t="s">
        <v>49</v>
      </c>
      <c r="Y6" s="9" t="s">
        <v>34</v>
      </c>
    </row>
    <row r="7" spans="3:25" x14ac:dyDescent="0.3">
      <c r="C7" s="6" t="s">
        <v>14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K7" s="12" t="s">
        <v>61</v>
      </c>
      <c r="L7" s="12">
        <v>30</v>
      </c>
      <c r="M7" s="12">
        <f>L7*2.5</f>
        <v>75</v>
      </c>
      <c r="N7" s="12" t="s">
        <v>0</v>
      </c>
      <c r="O7" s="12"/>
      <c r="P7" s="12"/>
      <c r="Q7" s="12"/>
      <c r="R7" s="12">
        <v>750</v>
      </c>
      <c r="S7" s="12"/>
      <c r="T7" s="12">
        <f>R7/L7</f>
        <v>25</v>
      </c>
      <c r="U7" s="15">
        <f>R7/M7</f>
        <v>10</v>
      </c>
      <c r="V7" s="12" t="s">
        <v>27</v>
      </c>
      <c r="W7" s="12">
        <v>30</v>
      </c>
      <c r="X7" s="12">
        <f>W7*2.5</f>
        <v>75</v>
      </c>
      <c r="Y7" s="15">
        <f>W7*T7</f>
        <v>750</v>
      </c>
    </row>
    <row r="8" spans="3:25" x14ac:dyDescent="0.3">
      <c r="C8" s="6" t="s">
        <v>13</v>
      </c>
      <c r="D8" s="6">
        <v>4</v>
      </c>
      <c r="E8" s="6">
        <v>1</v>
      </c>
      <c r="F8" s="6">
        <v>4</v>
      </c>
      <c r="G8" s="6">
        <v>0</v>
      </c>
      <c r="H8" s="6">
        <v>1</v>
      </c>
      <c r="I8" s="6">
        <v>0</v>
      </c>
      <c r="K8" s="12" t="s">
        <v>4</v>
      </c>
      <c r="L8" s="12">
        <v>45</v>
      </c>
      <c r="M8" s="12">
        <f>L8*2.5</f>
        <v>112.5</v>
      </c>
      <c r="N8" s="12" t="s">
        <v>3</v>
      </c>
      <c r="O8" s="12"/>
      <c r="P8" s="12"/>
      <c r="Q8" s="12"/>
      <c r="R8" s="12">
        <v>2400</v>
      </c>
      <c r="S8" s="12"/>
      <c r="T8" s="12">
        <f>R8/L8</f>
        <v>53.333333333333336</v>
      </c>
      <c r="U8" s="15">
        <f>R8/L8</f>
        <v>53.333333333333336</v>
      </c>
      <c r="V8" s="12" t="s">
        <v>4</v>
      </c>
      <c r="W8" s="12">
        <v>15</v>
      </c>
      <c r="X8" s="12">
        <f>W8*2.5</f>
        <v>37.5</v>
      </c>
      <c r="Y8" s="15">
        <f>W8*T8</f>
        <v>800</v>
      </c>
    </row>
    <row r="9" spans="3:25" x14ac:dyDescent="0.3">
      <c r="C9" s="6" t="s">
        <v>12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K9" s="12" t="s">
        <v>79</v>
      </c>
      <c r="L9" s="12">
        <v>40</v>
      </c>
      <c r="M9" s="12">
        <f>L9*2</f>
        <v>80</v>
      </c>
      <c r="N9" s="12" t="s">
        <v>0</v>
      </c>
      <c r="O9" s="12">
        <v>10</v>
      </c>
      <c r="P9" s="12">
        <f>O9*2</f>
        <v>20</v>
      </c>
      <c r="Q9" s="12" t="s">
        <v>1</v>
      </c>
      <c r="R9" s="12">
        <v>1650</v>
      </c>
      <c r="S9" s="12">
        <v>600</v>
      </c>
      <c r="T9" s="12">
        <v>41</v>
      </c>
      <c r="U9" s="15">
        <f>R9/M9</f>
        <v>20.625</v>
      </c>
      <c r="V9" s="12" t="s">
        <v>61</v>
      </c>
      <c r="W9" s="12">
        <v>75</v>
      </c>
      <c r="X9" s="12">
        <f>W9*2</f>
        <v>150</v>
      </c>
      <c r="Y9" s="15">
        <f>W9*T9</f>
        <v>3075</v>
      </c>
    </row>
    <row r="11" spans="3:25" x14ac:dyDescent="0.3">
      <c r="C11" s="19" t="s">
        <v>41</v>
      </c>
      <c r="D11" s="20"/>
      <c r="K11" s="21" t="s">
        <v>50</v>
      </c>
      <c r="L11" s="22"/>
      <c r="N11" s="31" t="s">
        <v>51</v>
      </c>
      <c r="O11" s="32"/>
      <c r="P11" s="32"/>
      <c r="Q11" s="32"/>
    </row>
    <row r="12" spans="3:25" x14ac:dyDescent="0.3">
      <c r="C12" s="5" t="s">
        <v>16</v>
      </c>
      <c r="D12" s="5" t="s">
        <v>42</v>
      </c>
      <c r="K12" s="12" t="s">
        <v>27</v>
      </c>
      <c r="L12" s="15">
        <f>Y9+Y7</f>
        <v>3825</v>
      </c>
      <c r="N12" s="12" t="s">
        <v>0</v>
      </c>
      <c r="O12" s="15">
        <f>D13-R7-R9</f>
        <v>0</v>
      </c>
      <c r="P12" s="12" t="s">
        <v>2</v>
      </c>
      <c r="Q12" s="15">
        <f>D16</f>
        <v>1200</v>
      </c>
    </row>
    <row r="13" spans="3:25" x14ac:dyDescent="0.3">
      <c r="C13" s="11" t="s">
        <v>5</v>
      </c>
      <c r="D13" s="6">
        <f>(D7*MinerOutputValues!D25) + (D8*MinerOutputValues!D26) + (D9*MinerOutputValues!D27)</f>
        <v>2400</v>
      </c>
      <c r="K13" s="12" t="s">
        <v>4</v>
      </c>
      <c r="L13" s="15">
        <f>Y8</f>
        <v>800</v>
      </c>
      <c r="N13" s="12" t="s">
        <v>1</v>
      </c>
      <c r="O13" s="15">
        <f>D14-S9</f>
        <v>0</v>
      </c>
      <c r="P13" s="12" t="s">
        <v>78</v>
      </c>
      <c r="Q13" s="15">
        <f>D18</f>
        <v>300</v>
      </c>
    </row>
    <row r="14" spans="3:25" x14ac:dyDescent="0.3">
      <c r="C14" s="11" t="s">
        <v>6</v>
      </c>
      <c r="D14" s="6">
        <f>(E7*MinerOutputValues!D25) + (E8*MinerOutputValues!D26) + (E9*MinerOutputValues!D27)</f>
        <v>600</v>
      </c>
      <c r="N14" s="12" t="s">
        <v>3</v>
      </c>
      <c r="O14" s="15">
        <f>D15-R8</f>
        <v>0</v>
      </c>
      <c r="P14" s="12" t="s">
        <v>77</v>
      </c>
      <c r="Q14" s="15">
        <f>D17</f>
        <v>600</v>
      </c>
    </row>
    <row r="15" spans="3:25" x14ac:dyDescent="0.3">
      <c r="C15" s="11" t="s">
        <v>3</v>
      </c>
      <c r="D15" s="6">
        <f>(F7*MinerOutputValues!D25) + (F8*MinerOutputValues!D26) + (F9*MinerOutputValues!D27)</f>
        <v>2400</v>
      </c>
    </row>
    <row r="16" spans="3:25" x14ac:dyDescent="0.3">
      <c r="C16" s="11" t="s">
        <v>2</v>
      </c>
      <c r="D16" s="6">
        <f>(G7*MinerOutputValues!D25) + (G8*MinerOutputValues!D26) + (G9*MinerOutputValues!D27)</f>
        <v>1200</v>
      </c>
    </row>
    <row r="17" spans="3:25" x14ac:dyDescent="0.3">
      <c r="C17" s="11" t="s">
        <v>77</v>
      </c>
      <c r="D17" s="6">
        <f>(H7*MinerOutputValues!D25) + (H8*MinerOutputValues!D26) + (H9*MinerOutputValues!D27)</f>
        <v>600</v>
      </c>
      <c r="K17" s="21" t="s">
        <v>66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3:25" x14ac:dyDescent="0.3">
      <c r="C18" s="11" t="s">
        <v>78</v>
      </c>
      <c r="D18" s="6">
        <f>(I7*MinerOutputValues!D25) + (I8*MinerOutputValues!D26) + (I9*MinerOutputValues!D27)</f>
        <v>300</v>
      </c>
      <c r="K18" s="5" t="s">
        <v>16</v>
      </c>
      <c r="L18" s="7" t="s">
        <v>22</v>
      </c>
      <c r="M18" s="7" t="s">
        <v>46</v>
      </c>
      <c r="N18" s="7" t="s">
        <v>26</v>
      </c>
      <c r="O18" s="7" t="s">
        <v>23</v>
      </c>
      <c r="P18" s="7" t="s">
        <v>47</v>
      </c>
      <c r="Q18" s="7" t="s">
        <v>28</v>
      </c>
      <c r="R18" s="7" t="s">
        <v>31</v>
      </c>
      <c r="S18" s="9" t="s">
        <v>32</v>
      </c>
      <c r="T18" s="7" t="s">
        <v>30</v>
      </c>
      <c r="U18" s="7" t="s">
        <v>48</v>
      </c>
      <c r="V18" s="7" t="s">
        <v>36</v>
      </c>
      <c r="W18" s="7" t="s">
        <v>35</v>
      </c>
      <c r="X18" s="7" t="s">
        <v>49</v>
      </c>
      <c r="Y18" s="9" t="s">
        <v>34</v>
      </c>
    </row>
    <row r="19" spans="3:25" x14ac:dyDescent="0.3">
      <c r="K19" s="12" t="s">
        <v>80</v>
      </c>
      <c r="L19" s="12">
        <v>100</v>
      </c>
      <c r="M19" s="12">
        <f>L19*2.5</f>
        <v>250</v>
      </c>
      <c r="N19" s="12" t="s">
        <v>27</v>
      </c>
      <c r="O19" s="12"/>
      <c r="P19" s="12"/>
      <c r="Q19" s="12"/>
      <c r="R19" s="12">
        <f>L12</f>
        <v>3825</v>
      </c>
      <c r="S19" s="12"/>
      <c r="T19" s="12">
        <f>R19/L19</f>
        <v>38.25</v>
      </c>
      <c r="U19" s="15">
        <f>R19/M19</f>
        <v>15.3</v>
      </c>
      <c r="V19" s="12" t="s">
        <v>33</v>
      </c>
      <c r="W19" s="12">
        <v>25</v>
      </c>
      <c r="X19" s="12">
        <f>W19*2.5</f>
        <v>62.5</v>
      </c>
      <c r="Y19" s="15">
        <f>W19*T19</f>
        <v>956.25</v>
      </c>
    </row>
    <row r="21" spans="3:25" x14ac:dyDescent="0.3">
      <c r="K21" s="21" t="s">
        <v>62</v>
      </c>
      <c r="L21" s="22"/>
    </row>
    <row r="22" spans="3:25" x14ac:dyDescent="0.3">
      <c r="K22" s="12" t="s">
        <v>80</v>
      </c>
      <c r="L22" s="15">
        <f>Y19</f>
        <v>956.25</v>
      </c>
    </row>
    <row r="23" spans="3:25" x14ac:dyDescent="0.3">
      <c r="K23" s="33" t="s">
        <v>4</v>
      </c>
      <c r="L23" s="34">
        <f>L13</f>
        <v>800</v>
      </c>
    </row>
    <row r="25" spans="3:25" x14ac:dyDescent="0.3">
      <c r="K25" s="21" t="s">
        <v>66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3:25" x14ac:dyDescent="0.3">
      <c r="K26" s="5" t="s">
        <v>16</v>
      </c>
      <c r="L26" s="7" t="s">
        <v>22</v>
      </c>
      <c r="M26" s="7" t="s">
        <v>46</v>
      </c>
      <c r="N26" s="7" t="s">
        <v>26</v>
      </c>
      <c r="O26" s="7" t="s">
        <v>23</v>
      </c>
      <c r="P26" s="7" t="s">
        <v>47</v>
      </c>
      <c r="Q26" s="7" t="s">
        <v>28</v>
      </c>
      <c r="R26" s="7" t="s">
        <v>31</v>
      </c>
      <c r="S26" s="9" t="s">
        <v>32</v>
      </c>
      <c r="T26" s="7" t="s">
        <v>30</v>
      </c>
      <c r="U26" s="7" t="s">
        <v>48</v>
      </c>
      <c r="V26" s="7" t="s">
        <v>36</v>
      </c>
      <c r="W26" s="7" t="s">
        <v>35</v>
      </c>
      <c r="X26" s="7" t="s">
        <v>49</v>
      </c>
      <c r="Y26" s="9" t="s">
        <v>34</v>
      </c>
    </row>
    <row r="27" spans="3:25" x14ac:dyDescent="0.3">
      <c r="K27" s="12" t="s">
        <v>81</v>
      </c>
      <c r="L27" s="12">
        <v>24</v>
      </c>
      <c r="M27" s="12">
        <f>L27*2.5</f>
        <v>60</v>
      </c>
      <c r="N27" s="12" t="s">
        <v>82</v>
      </c>
      <c r="O27" s="12">
        <v>20</v>
      </c>
      <c r="P27" s="12">
        <f>O27*2.5</f>
        <v>50</v>
      </c>
      <c r="Q27" s="12" t="s">
        <v>4</v>
      </c>
      <c r="R27" s="12">
        <f>L22</f>
        <v>956.25</v>
      </c>
      <c r="S27" s="12">
        <f>L23</f>
        <v>800</v>
      </c>
      <c r="T27" s="12">
        <f>R27/L27</f>
        <v>39.84375</v>
      </c>
      <c r="U27" s="15">
        <f>R27/M27</f>
        <v>15.9375</v>
      </c>
      <c r="V27" s="12" t="s">
        <v>33</v>
      </c>
      <c r="W27" s="12">
        <v>4</v>
      </c>
      <c r="X27" s="12">
        <f>W27*2.5</f>
        <v>10</v>
      </c>
      <c r="Y27" s="15">
        <f>W27*T27</f>
        <v>159.375</v>
      </c>
    </row>
    <row r="29" spans="3:25" x14ac:dyDescent="0.3">
      <c r="K29" s="21" t="s">
        <v>62</v>
      </c>
      <c r="L29" s="22"/>
    </row>
    <row r="30" spans="3:25" x14ac:dyDescent="0.3">
      <c r="K30" s="12" t="s">
        <v>81</v>
      </c>
      <c r="L30" s="15">
        <f>Y27</f>
        <v>159.375</v>
      </c>
    </row>
    <row r="32" spans="3:25" x14ac:dyDescent="0.3">
      <c r="K32" s="24" t="s">
        <v>73</v>
      </c>
      <c r="L32" s="25"/>
      <c r="M32" s="26"/>
    </row>
    <row r="33" spans="11:13" x14ac:dyDescent="0.3">
      <c r="K33" s="12" t="s">
        <v>81</v>
      </c>
      <c r="L33" s="15">
        <f>L30</f>
        <v>159.375</v>
      </c>
      <c r="M33" s="12" t="s">
        <v>83</v>
      </c>
    </row>
    <row r="34" spans="11:13" x14ac:dyDescent="0.3">
      <c r="K34" s="12" t="s">
        <v>2</v>
      </c>
      <c r="L34" s="15">
        <f>Q12</f>
        <v>1200</v>
      </c>
      <c r="M34" s="12" t="s">
        <v>71</v>
      </c>
    </row>
    <row r="35" spans="11:13" x14ac:dyDescent="0.3">
      <c r="K35" s="12" t="s">
        <v>77</v>
      </c>
      <c r="L35" s="15">
        <f>Q14</f>
        <v>600</v>
      </c>
    </row>
    <row r="36" spans="11:13" x14ac:dyDescent="0.3">
      <c r="K36" s="12" t="s">
        <v>78</v>
      </c>
      <c r="L36" s="15">
        <f>Q13</f>
        <v>300</v>
      </c>
    </row>
  </sheetData>
  <mergeCells count="11">
    <mergeCell ref="K17:Y17"/>
    <mergeCell ref="K25:Y25"/>
    <mergeCell ref="K29:L29"/>
    <mergeCell ref="K32:M32"/>
    <mergeCell ref="K21:L21"/>
    <mergeCell ref="C3:S3"/>
    <mergeCell ref="C5:F5"/>
    <mergeCell ref="K5:Y5"/>
    <mergeCell ref="C11:D11"/>
    <mergeCell ref="K11:L11"/>
    <mergeCell ref="N11:Q1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A902-F4C5-4F2A-BED0-7B43B1424E26}">
  <sheetPr>
    <tabColor theme="9" tint="-0.249977111117893"/>
  </sheetPr>
  <dimension ref="C1:Y56"/>
  <sheetViews>
    <sheetView topLeftCell="K1" zoomScale="75" zoomScaleNormal="85" workbookViewId="0">
      <selection activeCell="U2" sqref="U2"/>
    </sheetView>
  </sheetViews>
  <sheetFormatPr defaultColWidth="9.109375" defaultRowHeight="14.4" x14ac:dyDescent="0.3"/>
  <cols>
    <col min="1" max="2" width="2.5546875" style="13" customWidth="1"/>
    <col min="3" max="3" width="25.88671875" style="13" bestFit="1" customWidth="1"/>
    <col min="4" max="4" width="15.88671875" style="13" bestFit="1" customWidth="1"/>
    <col min="5" max="5" width="12.109375" style="13" bestFit="1" customWidth="1"/>
    <col min="6" max="6" width="21.5546875" style="13" bestFit="1" customWidth="1"/>
    <col min="7" max="9" width="21.5546875" style="13" customWidth="1"/>
    <col min="10" max="10" width="9.88671875" style="13" bestFit="1" customWidth="1"/>
    <col min="11" max="11" width="29" style="13" bestFit="1" customWidth="1"/>
    <col min="12" max="12" width="29.109375" style="13" bestFit="1" customWidth="1"/>
    <col min="13" max="13" width="37.44140625" style="13" bestFit="1" customWidth="1"/>
    <col min="14" max="14" width="14.88671875" style="13" bestFit="1" customWidth="1"/>
    <col min="15" max="15" width="29" style="13" bestFit="1" customWidth="1"/>
    <col min="16" max="16" width="31.88671875" style="13" bestFit="1" customWidth="1"/>
    <col min="17" max="18" width="16.33203125" style="13" bestFit="1" customWidth="1"/>
    <col min="19" max="19" width="27.109375" style="13" bestFit="1" customWidth="1"/>
    <col min="20" max="20" width="20" style="13" bestFit="1" customWidth="1"/>
    <col min="21" max="21" width="18.88671875" style="13" bestFit="1" customWidth="1"/>
    <col min="22" max="22" width="23.109375" style="13" bestFit="1" customWidth="1"/>
    <col min="23" max="23" width="14" style="13" bestFit="1" customWidth="1"/>
    <col min="24" max="24" width="16.109375" style="13" bestFit="1" customWidth="1"/>
    <col min="25" max="25" width="12.44140625" style="13" bestFit="1" customWidth="1"/>
    <col min="26" max="26" width="9.109375" style="13"/>
    <col min="27" max="27" width="10" style="13" bestFit="1" customWidth="1"/>
    <col min="28" max="16384" width="9.109375" style="13"/>
  </cols>
  <sheetData>
    <row r="1" spans="3:25" ht="8.25" customHeight="1" x14ac:dyDescent="0.3"/>
    <row r="2" spans="3:25" ht="8.25" customHeight="1" x14ac:dyDescent="0.3"/>
    <row r="3" spans="3:25" ht="29.4" thickBot="1" x14ac:dyDescent="0.5">
      <c r="C3" s="23" t="s">
        <v>93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4"/>
      <c r="U3" s="14"/>
      <c r="V3" s="14"/>
    </row>
    <row r="4" spans="3:25" ht="24" thickTop="1" x14ac:dyDescent="0.45">
      <c r="T4" s="14"/>
      <c r="U4" s="14"/>
      <c r="V4" s="14"/>
    </row>
    <row r="5" spans="3:25" x14ac:dyDescent="0.3">
      <c r="C5" s="19" t="s">
        <v>38</v>
      </c>
      <c r="D5" s="20"/>
      <c r="E5" s="20"/>
      <c r="F5" s="20"/>
      <c r="G5" s="17"/>
      <c r="H5" s="17"/>
      <c r="I5" s="17"/>
      <c r="K5" s="21" t="s">
        <v>45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3:25" x14ac:dyDescent="0.3">
      <c r="C6" s="5" t="s">
        <v>16</v>
      </c>
      <c r="D6" s="5" t="s">
        <v>5</v>
      </c>
      <c r="E6" s="5" t="s">
        <v>6</v>
      </c>
      <c r="F6" s="5" t="s">
        <v>3</v>
      </c>
      <c r="G6" s="8" t="s">
        <v>2</v>
      </c>
      <c r="H6" s="8" t="s">
        <v>77</v>
      </c>
      <c r="I6" s="8" t="s">
        <v>78</v>
      </c>
      <c r="K6" s="5" t="s">
        <v>16</v>
      </c>
      <c r="L6" s="7" t="s">
        <v>22</v>
      </c>
      <c r="M6" s="7" t="s">
        <v>46</v>
      </c>
      <c r="N6" s="7" t="s">
        <v>26</v>
      </c>
      <c r="O6" s="7" t="s">
        <v>23</v>
      </c>
      <c r="P6" s="7" t="s">
        <v>47</v>
      </c>
      <c r="Q6" s="7" t="s">
        <v>28</v>
      </c>
      <c r="R6" s="7" t="s">
        <v>31</v>
      </c>
      <c r="S6" s="9" t="s">
        <v>32</v>
      </c>
      <c r="T6" s="7" t="s">
        <v>30</v>
      </c>
      <c r="U6" s="7" t="s">
        <v>48</v>
      </c>
      <c r="V6" s="7" t="s">
        <v>36</v>
      </c>
      <c r="W6" s="7" t="s">
        <v>35</v>
      </c>
      <c r="X6" s="7" t="s">
        <v>49</v>
      </c>
      <c r="Y6" s="9" t="s">
        <v>34</v>
      </c>
    </row>
    <row r="7" spans="3:25" x14ac:dyDescent="0.3">
      <c r="C7" s="6" t="s">
        <v>14</v>
      </c>
      <c r="D7" s="6">
        <v>6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K7" s="12" t="s">
        <v>58</v>
      </c>
      <c r="L7" s="12">
        <v>25</v>
      </c>
      <c r="M7" s="12">
        <f>L7*2.5</f>
        <v>62.5</v>
      </c>
      <c r="N7" s="12" t="s">
        <v>3</v>
      </c>
      <c r="O7" s="12">
        <v>40</v>
      </c>
      <c r="P7" s="12">
        <f>O7*2.5</f>
        <v>100</v>
      </c>
      <c r="Q7" s="12" t="s">
        <v>3</v>
      </c>
      <c r="R7" s="12">
        <v>1875</v>
      </c>
      <c r="S7" s="12">
        <f>D15</f>
        <v>3000</v>
      </c>
      <c r="T7" s="12">
        <f>R7/L7</f>
        <v>75</v>
      </c>
      <c r="U7" s="15">
        <f>R7/M7</f>
        <v>30</v>
      </c>
      <c r="V7" s="12" t="s">
        <v>27</v>
      </c>
      <c r="W7" s="12">
        <v>50</v>
      </c>
      <c r="X7" s="12">
        <f>W7*2.5</f>
        <v>125</v>
      </c>
      <c r="Y7" s="15">
        <f>W7*T7</f>
        <v>3750</v>
      </c>
    </row>
    <row r="8" spans="3:25" x14ac:dyDescent="0.3">
      <c r="C8" s="6" t="s">
        <v>13</v>
      </c>
      <c r="D8" s="6">
        <v>0</v>
      </c>
      <c r="E8" s="6">
        <v>1</v>
      </c>
      <c r="F8" s="6">
        <v>1</v>
      </c>
      <c r="G8" s="6">
        <v>4</v>
      </c>
      <c r="H8" s="6">
        <v>0</v>
      </c>
      <c r="I8" s="6">
        <v>0</v>
      </c>
      <c r="K8" s="12" t="s">
        <v>19</v>
      </c>
      <c r="L8" s="12">
        <v>30</v>
      </c>
      <c r="M8" s="12">
        <f>L8*2.5</f>
        <v>75</v>
      </c>
      <c r="N8" s="12" t="s">
        <v>1</v>
      </c>
      <c r="O8" s="12"/>
      <c r="P8" s="12"/>
      <c r="Q8" s="12"/>
      <c r="R8" s="12">
        <f>D14-S9</f>
        <v>618.75</v>
      </c>
      <c r="S8" s="12"/>
      <c r="T8" s="12">
        <f>R8/L8</f>
        <v>20.625</v>
      </c>
      <c r="U8" s="15">
        <f>R8/L8</f>
        <v>20.625</v>
      </c>
      <c r="V8" s="12" t="s">
        <v>19</v>
      </c>
      <c r="W8" s="12">
        <v>30</v>
      </c>
      <c r="X8" s="12">
        <f>W8*2.5</f>
        <v>75</v>
      </c>
      <c r="Y8" s="15">
        <f>W8*T8</f>
        <v>618.75</v>
      </c>
    </row>
    <row r="9" spans="3:25" x14ac:dyDescent="0.3">
      <c r="C9" s="6" t="s">
        <v>12</v>
      </c>
      <c r="D9" s="6">
        <v>1</v>
      </c>
      <c r="E9" s="6">
        <v>0</v>
      </c>
      <c r="F9" s="6">
        <v>2</v>
      </c>
      <c r="G9" s="6">
        <v>1</v>
      </c>
      <c r="H9" s="6">
        <v>1</v>
      </c>
      <c r="I9" s="6">
        <v>0</v>
      </c>
      <c r="K9" s="12" t="s">
        <v>79</v>
      </c>
      <c r="L9" s="12">
        <v>40</v>
      </c>
      <c r="M9" s="12">
        <f>L9*2</f>
        <v>80</v>
      </c>
      <c r="N9" s="12" t="s">
        <v>1</v>
      </c>
      <c r="O9" s="12">
        <v>10</v>
      </c>
      <c r="P9" s="12">
        <f>O9*2</f>
        <v>20</v>
      </c>
      <c r="Q9" s="12" t="s">
        <v>1</v>
      </c>
      <c r="R9" s="12">
        <v>1125</v>
      </c>
      <c r="S9" s="12">
        <f>T9*O9</f>
        <v>281.25</v>
      </c>
      <c r="T9" s="12">
        <f>R9/L9</f>
        <v>28.125</v>
      </c>
      <c r="U9" s="15">
        <f>R9/M9</f>
        <v>14.0625</v>
      </c>
      <c r="V9" s="12" t="s">
        <v>61</v>
      </c>
      <c r="W9" s="12">
        <v>75</v>
      </c>
      <c r="X9" s="12">
        <f>W9*2</f>
        <v>150</v>
      </c>
      <c r="Y9" s="15">
        <f>W9*T9</f>
        <v>2109.375</v>
      </c>
    </row>
    <row r="11" spans="3:25" x14ac:dyDescent="0.3">
      <c r="C11" s="19" t="s">
        <v>41</v>
      </c>
      <c r="D11" s="20"/>
      <c r="K11" s="21" t="s">
        <v>50</v>
      </c>
      <c r="L11" s="22"/>
      <c r="N11" s="31" t="s">
        <v>51</v>
      </c>
      <c r="O11" s="32"/>
      <c r="P11" s="32"/>
      <c r="Q11" s="32"/>
    </row>
    <row r="12" spans="3:25" x14ac:dyDescent="0.3">
      <c r="C12" s="5" t="s">
        <v>16</v>
      </c>
      <c r="D12" s="5" t="s">
        <v>42</v>
      </c>
      <c r="K12" s="12" t="s">
        <v>27</v>
      </c>
      <c r="L12" s="15">
        <f>Y7+Y9</f>
        <v>5859.375</v>
      </c>
      <c r="N12" s="12" t="s">
        <v>0</v>
      </c>
      <c r="O12" s="15">
        <f>D13-R7-R9</f>
        <v>0</v>
      </c>
      <c r="P12" s="12" t="s">
        <v>2</v>
      </c>
      <c r="Q12" s="15">
        <f>D17</f>
        <v>3600</v>
      </c>
    </row>
    <row r="13" spans="3:25" x14ac:dyDescent="0.3">
      <c r="C13" s="11" t="s">
        <v>5</v>
      </c>
      <c r="D13" s="6">
        <f>(D7*MinerOutputValues!D25) + (D8*MinerOutputValues!D26) + (D9*MinerOutputValues!D27)</f>
        <v>3000</v>
      </c>
      <c r="K13" s="12" t="s">
        <v>19</v>
      </c>
      <c r="L13" s="15">
        <f>Y8</f>
        <v>618.75</v>
      </c>
      <c r="N13" s="12" t="s">
        <v>1</v>
      </c>
      <c r="O13" s="15">
        <f>D14-R8-S9</f>
        <v>0</v>
      </c>
      <c r="P13" s="12" t="s">
        <v>77</v>
      </c>
      <c r="Q13" s="15">
        <f>D18</f>
        <v>1200</v>
      </c>
    </row>
    <row r="14" spans="3:25" x14ac:dyDescent="0.3">
      <c r="C14" s="11" t="s">
        <v>6</v>
      </c>
      <c r="D14" s="6">
        <f>(E7*MinerOutputValues!D25) + (E8*MinerOutputValues!D26) + (E9*MinerOutputValues!D27)</f>
        <v>900</v>
      </c>
      <c r="N14" s="12" t="s">
        <v>3</v>
      </c>
      <c r="O14" s="15">
        <f>D15-S7</f>
        <v>0</v>
      </c>
    </row>
    <row r="15" spans="3:25" x14ac:dyDescent="0.3">
      <c r="C15" s="11" t="s">
        <v>3</v>
      </c>
      <c r="D15" s="6">
        <f>(F7*MinerOutputValues!D25) + (F8*MinerOutputValues!D26) + (F9*MinerOutputValues!D27)</f>
        <v>3000</v>
      </c>
    </row>
    <row r="16" spans="3:25" x14ac:dyDescent="0.3">
      <c r="C16" s="11"/>
      <c r="D16" s="6"/>
    </row>
    <row r="17" spans="3:25" x14ac:dyDescent="0.3">
      <c r="C17" s="11" t="s">
        <v>2</v>
      </c>
      <c r="D17" s="6">
        <f>(G7*MinerOutputValues!D25) + (G8*MinerOutputValues!D26) + (G9*MinerOutputValues!D27)</f>
        <v>3600</v>
      </c>
      <c r="K17" s="21" t="s">
        <v>45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3:25" x14ac:dyDescent="0.3">
      <c r="C18" s="11" t="s">
        <v>77</v>
      </c>
      <c r="D18" s="6">
        <f>(H7*MinerOutputValues!D25) + (H8*MinerOutputValues!D26) + (H9*MinerOutputValues!D27)</f>
        <v>1200</v>
      </c>
      <c r="K18" s="5" t="s">
        <v>16</v>
      </c>
      <c r="L18" s="7" t="s">
        <v>22</v>
      </c>
      <c r="M18" s="7" t="s">
        <v>46</v>
      </c>
      <c r="N18" s="7" t="s">
        <v>26</v>
      </c>
      <c r="O18" s="7" t="s">
        <v>23</v>
      </c>
      <c r="P18" s="7" t="s">
        <v>47</v>
      </c>
      <c r="Q18" s="7" t="s">
        <v>28</v>
      </c>
      <c r="R18" s="7" t="s">
        <v>31</v>
      </c>
      <c r="S18" s="9" t="s">
        <v>32</v>
      </c>
      <c r="T18" s="7" t="s">
        <v>30</v>
      </c>
      <c r="U18" s="7" t="s">
        <v>48</v>
      </c>
      <c r="V18" s="7" t="s">
        <v>36</v>
      </c>
      <c r="W18" s="7" t="s">
        <v>35</v>
      </c>
      <c r="X18" s="7" t="s">
        <v>49</v>
      </c>
      <c r="Y18" s="9" t="s">
        <v>34</v>
      </c>
    </row>
    <row r="19" spans="3:25" x14ac:dyDescent="0.3">
      <c r="K19" s="12" t="s">
        <v>94</v>
      </c>
      <c r="L19" s="12">
        <v>40</v>
      </c>
      <c r="M19" s="12">
        <f>L19*2.5</f>
        <v>100</v>
      </c>
      <c r="N19" s="12" t="s">
        <v>27</v>
      </c>
      <c r="O19" s="12">
        <v>40</v>
      </c>
      <c r="P19" s="12">
        <f>O19*2.5</f>
        <v>100</v>
      </c>
      <c r="Q19" s="12" t="s">
        <v>2</v>
      </c>
      <c r="R19" s="12">
        <v>3531</v>
      </c>
      <c r="S19" s="12">
        <f>T19*O19</f>
        <v>3531</v>
      </c>
      <c r="T19" s="12">
        <f>R19/L19</f>
        <v>88.275000000000006</v>
      </c>
      <c r="U19" s="15">
        <f>R19/M19</f>
        <v>35.31</v>
      </c>
      <c r="V19" s="12" t="s">
        <v>95</v>
      </c>
      <c r="W19" s="12">
        <v>60</v>
      </c>
      <c r="X19" s="12">
        <f>W19*2.5</f>
        <v>150</v>
      </c>
      <c r="Y19" s="15">
        <f>W19*T19</f>
        <v>5296.5</v>
      </c>
    </row>
    <row r="21" spans="3:25" x14ac:dyDescent="0.3">
      <c r="K21" s="21" t="s">
        <v>50</v>
      </c>
      <c r="L21" s="22"/>
    </row>
    <row r="22" spans="3:25" x14ac:dyDescent="0.3">
      <c r="K22" s="12" t="s">
        <v>27</v>
      </c>
      <c r="L22" s="15">
        <f>L12-R19</f>
        <v>2328.375</v>
      </c>
    </row>
    <row r="23" spans="3:25" x14ac:dyDescent="0.3">
      <c r="K23" s="12" t="s">
        <v>19</v>
      </c>
      <c r="L23" s="15">
        <f>L13</f>
        <v>618.75</v>
      </c>
    </row>
    <row r="24" spans="3:25" x14ac:dyDescent="0.3">
      <c r="K24" s="12" t="s">
        <v>95</v>
      </c>
      <c r="L24" s="15">
        <f>Y19</f>
        <v>5296.5</v>
      </c>
    </row>
    <row r="27" spans="3:25" x14ac:dyDescent="0.3">
      <c r="K27" s="21" t="s">
        <v>66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3:25" x14ac:dyDescent="0.3">
      <c r="K28" s="5" t="s">
        <v>16</v>
      </c>
      <c r="L28" s="7" t="s">
        <v>22</v>
      </c>
      <c r="M28" s="7" t="s">
        <v>46</v>
      </c>
      <c r="N28" s="7" t="s">
        <v>26</v>
      </c>
      <c r="O28" s="7" t="s">
        <v>23</v>
      </c>
      <c r="P28" s="7" t="s">
        <v>47</v>
      </c>
      <c r="Q28" s="7" t="s">
        <v>28</v>
      </c>
      <c r="R28" s="7" t="s">
        <v>31</v>
      </c>
      <c r="S28" s="9" t="s">
        <v>32</v>
      </c>
      <c r="T28" s="7" t="s">
        <v>30</v>
      </c>
      <c r="U28" s="7" t="s">
        <v>48</v>
      </c>
      <c r="V28" s="7" t="s">
        <v>36</v>
      </c>
      <c r="W28" s="7" t="s">
        <v>35</v>
      </c>
      <c r="X28" s="7" t="s">
        <v>49</v>
      </c>
      <c r="Y28" s="9" t="s">
        <v>34</v>
      </c>
    </row>
    <row r="29" spans="3:25" x14ac:dyDescent="0.3">
      <c r="K29" s="12" t="s">
        <v>25</v>
      </c>
      <c r="L29" s="12">
        <v>15</v>
      </c>
      <c r="M29" s="12">
        <f>L29*2.5</f>
        <v>37.5</v>
      </c>
      <c r="N29" s="12" t="s">
        <v>19</v>
      </c>
      <c r="O29" s="12"/>
      <c r="P29" s="12"/>
      <c r="Q29" s="12"/>
      <c r="R29" s="12">
        <f>L23</f>
        <v>618.75</v>
      </c>
      <c r="S29" s="12"/>
      <c r="T29" s="12">
        <f>R29/L29</f>
        <v>41.25</v>
      </c>
      <c r="U29" s="15">
        <f>R29/M29</f>
        <v>16.5</v>
      </c>
      <c r="V29" s="12" t="s">
        <v>25</v>
      </c>
      <c r="W29" s="12">
        <v>30</v>
      </c>
      <c r="X29" s="12">
        <f>W29*2.5</f>
        <v>75</v>
      </c>
      <c r="Y29" s="15">
        <f>W29*T29</f>
        <v>1237.5</v>
      </c>
    </row>
    <row r="30" spans="3:25" x14ac:dyDescent="0.3">
      <c r="K30" s="12" t="s">
        <v>96</v>
      </c>
      <c r="L30" s="12">
        <v>12</v>
      </c>
      <c r="M30" s="12">
        <f>L30*2.5</f>
        <v>30</v>
      </c>
      <c r="N30" s="12" t="s">
        <v>95</v>
      </c>
      <c r="O30" s="12"/>
      <c r="P30" s="12"/>
      <c r="Q30" s="12"/>
      <c r="R30" s="12">
        <v>2245</v>
      </c>
      <c r="S30" s="12"/>
      <c r="T30" s="12">
        <f>R30/L30</f>
        <v>187.08333333333334</v>
      </c>
      <c r="U30" s="15">
        <f>R30/M30</f>
        <v>74.833333333333329</v>
      </c>
      <c r="V30" s="12" t="s">
        <v>25</v>
      </c>
      <c r="W30" s="12">
        <v>48</v>
      </c>
      <c r="X30" s="12">
        <f>W30*2.5</f>
        <v>120</v>
      </c>
      <c r="Y30" s="15">
        <f>W30*T30</f>
        <v>8980</v>
      </c>
    </row>
    <row r="31" spans="3:25" x14ac:dyDescent="0.3">
      <c r="K31" s="12" t="s">
        <v>97</v>
      </c>
      <c r="L31" s="12">
        <v>30</v>
      </c>
      <c r="M31" s="12">
        <f>L31*2.5</f>
        <v>75</v>
      </c>
      <c r="N31" s="12" t="s">
        <v>95</v>
      </c>
      <c r="O31" s="12"/>
      <c r="P31" s="12"/>
      <c r="Q31" s="12"/>
      <c r="R31" s="12">
        <f>L24-R30</f>
        <v>3051.5</v>
      </c>
      <c r="S31" s="12"/>
      <c r="T31" s="12">
        <f>R31/L31</f>
        <v>101.71666666666667</v>
      </c>
      <c r="U31" s="15">
        <f>R31/M31</f>
        <v>40.686666666666667</v>
      </c>
      <c r="V31" s="12" t="s">
        <v>25</v>
      </c>
      <c r="W31" s="12">
        <v>20</v>
      </c>
      <c r="X31" s="12">
        <f>W31*2.5</f>
        <v>50</v>
      </c>
      <c r="Y31" s="15">
        <f>W31*T31</f>
        <v>2034.3333333333335</v>
      </c>
    </row>
    <row r="32" spans="3:25" x14ac:dyDescent="0.3">
      <c r="K32" s="12" t="s">
        <v>63</v>
      </c>
      <c r="L32" s="12">
        <v>12.5</v>
      </c>
      <c r="M32" s="12">
        <f>L32*2.5</f>
        <v>31.25</v>
      </c>
      <c r="N32" s="12" t="s">
        <v>19</v>
      </c>
      <c r="O32" s="12"/>
      <c r="P32" s="12"/>
      <c r="Q32" s="12"/>
      <c r="R32" s="12">
        <f>L22</f>
        <v>2328.375</v>
      </c>
      <c r="S32" s="12"/>
      <c r="T32" s="12">
        <f>R32/L32</f>
        <v>186.27</v>
      </c>
      <c r="U32" s="15">
        <f>R32/M32</f>
        <v>74.507999999999996</v>
      </c>
      <c r="V32" s="12" t="s">
        <v>25</v>
      </c>
      <c r="W32" s="12">
        <v>22.5</v>
      </c>
      <c r="X32" s="12">
        <f>W32*2.5</f>
        <v>56.25</v>
      </c>
      <c r="Y32" s="15">
        <f>W32*T32</f>
        <v>4191.0749999999998</v>
      </c>
    </row>
    <row r="34" spans="11:25" x14ac:dyDescent="0.3">
      <c r="K34" s="21" t="s">
        <v>66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1:25" x14ac:dyDescent="0.3">
      <c r="K35" s="5" t="s">
        <v>16</v>
      </c>
      <c r="L35" s="7" t="s">
        <v>22</v>
      </c>
      <c r="M35" s="7" t="s">
        <v>46</v>
      </c>
      <c r="N35" s="7" t="s">
        <v>26</v>
      </c>
      <c r="O35" s="7" t="s">
        <v>23</v>
      </c>
      <c r="P35" s="7" t="s">
        <v>47</v>
      </c>
      <c r="Q35" s="7" t="s">
        <v>28</v>
      </c>
      <c r="R35" s="7" t="s">
        <v>31</v>
      </c>
      <c r="S35" s="9" t="s">
        <v>32</v>
      </c>
      <c r="T35" s="7" t="s">
        <v>30</v>
      </c>
      <c r="U35" s="7" t="s">
        <v>48</v>
      </c>
      <c r="V35" s="7" t="s">
        <v>36</v>
      </c>
      <c r="W35" s="7" t="s">
        <v>35</v>
      </c>
      <c r="X35" s="7" t="s">
        <v>49</v>
      </c>
      <c r="Y35" s="9" t="s">
        <v>34</v>
      </c>
    </row>
    <row r="36" spans="11:25" x14ac:dyDescent="0.3">
      <c r="K36" s="12" t="s">
        <v>98</v>
      </c>
      <c r="L36" s="12">
        <v>10</v>
      </c>
      <c r="M36" s="12">
        <f>L36*2.5</f>
        <v>25</v>
      </c>
      <c r="N36" s="12" t="s">
        <v>65</v>
      </c>
      <c r="O36" s="12"/>
      <c r="P36" s="12"/>
      <c r="Q36" s="12"/>
      <c r="R36" s="12">
        <f>Y30</f>
        <v>8980</v>
      </c>
      <c r="S36" s="12"/>
      <c r="T36" s="12">
        <f>R36/L36</f>
        <v>898</v>
      </c>
      <c r="U36" s="15">
        <f>R36/M36</f>
        <v>359.2</v>
      </c>
      <c r="V36" s="12" t="s">
        <v>33</v>
      </c>
      <c r="W36" s="12">
        <v>40</v>
      </c>
      <c r="X36" s="12">
        <f>W36*2.5</f>
        <v>100</v>
      </c>
      <c r="Y36" s="15">
        <f>W36*T36</f>
        <v>35920</v>
      </c>
    </row>
    <row r="42" spans="11:25" x14ac:dyDescent="0.3">
      <c r="K42" s="21" t="s">
        <v>62</v>
      </c>
      <c r="L42" s="22"/>
    </row>
    <row r="43" spans="11:25" x14ac:dyDescent="0.3">
      <c r="K43" s="12" t="s">
        <v>80</v>
      </c>
      <c r="L43" s="15">
        <f>Y36</f>
        <v>35920</v>
      </c>
    </row>
    <row r="44" spans="11:25" x14ac:dyDescent="0.3">
      <c r="K44" s="33" t="s">
        <v>4</v>
      </c>
      <c r="L44" s="34">
        <f>L13</f>
        <v>618.75</v>
      </c>
    </row>
    <row r="46" spans="11:25" x14ac:dyDescent="0.3">
      <c r="K46" s="21" t="s">
        <v>66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1:25" x14ac:dyDescent="0.3">
      <c r="K47" s="5" t="s">
        <v>16</v>
      </c>
      <c r="L47" s="7" t="s">
        <v>22</v>
      </c>
      <c r="M47" s="7" t="s">
        <v>46</v>
      </c>
      <c r="N47" s="7" t="s">
        <v>26</v>
      </c>
      <c r="O47" s="7" t="s">
        <v>23</v>
      </c>
      <c r="P47" s="7" t="s">
        <v>47</v>
      </c>
      <c r="Q47" s="7" t="s">
        <v>28</v>
      </c>
      <c r="R47" s="7" t="s">
        <v>31</v>
      </c>
      <c r="S47" s="9" t="s">
        <v>32</v>
      </c>
      <c r="T47" s="7" t="s">
        <v>30</v>
      </c>
      <c r="U47" s="7" t="s">
        <v>48</v>
      </c>
      <c r="V47" s="7" t="s">
        <v>36</v>
      </c>
      <c r="W47" s="7" t="s">
        <v>35</v>
      </c>
      <c r="X47" s="7" t="s">
        <v>49</v>
      </c>
      <c r="Y47" s="9" t="s">
        <v>34</v>
      </c>
    </row>
    <row r="48" spans="11:25" x14ac:dyDescent="0.3">
      <c r="K48" s="12" t="s">
        <v>81</v>
      </c>
      <c r="L48" s="12">
        <v>24</v>
      </c>
      <c r="M48" s="12">
        <f>L48*2.5</f>
        <v>60</v>
      </c>
      <c r="N48" s="12" t="s">
        <v>82</v>
      </c>
      <c r="O48" s="12">
        <v>20</v>
      </c>
      <c r="P48" s="12">
        <f>O48*2.5</f>
        <v>50</v>
      </c>
      <c r="Q48" s="12" t="s">
        <v>4</v>
      </c>
      <c r="R48" s="12">
        <f>L43</f>
        <v>35920</v>
      </c>
      <c r="S48" s="12">
        <f>L44</f>
        <v>618.75</v>
      </c>
      <c r="T48" s="12">
        <f>R48/L48</f>
        <v>1496.6666666666667</v>
      </c>
      <c r="U48" s="15">
        <f>R48/M48</f>
        <v>598.66666666666663</v>
      </c>
      <c r="V48" s="12" t="s">
        <v>33</v>
      </c>
      <c r="W48" s="12">
        <v>4</v>
      </c>
      <c r="X48" s="12">
        <f>W48*2.5</f>
        <v>10</v>
      </c>
      <c r="Y48" s="15">
        <f>W48*T48</f>
        <v>5986.666666666667</v>
      </c>
    </row>
    <row r="50" spans="11:12" x14ac:dyDescent="0.3">
      <c r="K50" s="21" t="s">
        <v>62</v>
      </c>
      <c r="L50" s="22"/>
    </row>
    <row r="51" spans="11:12" x14ac:dyDescent="0.3">
      <c r="K51" s="12" t="s">
        <v>81</v>
      </c>
      <c r="L51" s="15">
        <f>Y48</f>
        <v>5986.666666666667</v>
      </c>
    </row>
    <row r="53" spans="11:12" x14ac:dyDescent="0.3">
      <c r="K53" s="24" t="s">
        <v>73</v>
      </c>
      <c r="L53" s="25"/>
    </row>
    <row r="54" spans="11:12" x14ac:dyDescent="0.3">
      <c r="K54" s="12" t="s">
        <v>81</v>
      </c>
      <c r="L54" s="15">
        <f>L51</f>
        <v>5986.666666666667</v>
      </c>
    </row>
    <row r="55" spans="11:12" x14ac:dyDescent="0.3">
      <c r="K55" s="12" t="s">
        <v>2</v>
      </c>
      <c r="L55" s="15">
        <f>Q12</f>
        <v>3600</v>
      </c>
    </row>
    <row r="56" spans="11:12" x14ac:dyDescent="0.3">
      <c r="K56" s="12" t="s">
        <v>77</v>
      </c>
      <c r="L56" s="15">
        <f>Q13</f>
        <v>1200</v>
      </c>
    </row>
  </sheetData>
  <mergeCells count="14">
    <mergeCell ref="K17:Y17"/>
    <mergeCell ref="K21:L21"/>
    <mergeCell ref="K27:Y27"/>
    <mergeCell ref="K34:Y34"/>
    <mergeCell ref="K42:L42"/>
    <mergeCell ref="K46:Y46"/>
    <mergeCell ref="K50:L50"/>
    <mergeCell ref="K53:L53"/>
    <mergeCell ref="C3:S3"/>
    <mergeCell ref="C5:F5"/>
    <mergeCell ref="K5:Y5"/>
    <mergeCell ref="C11:D11"/>
    <mergeCell ref="K11:L11"/>
    <mergeCell ref="N11:Q11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99F3-40C0-4069-9E55-C2D3A52CF011}">
  <dimension ref="A2:AZ44"/>
  <sheetViews>
    <sheetView zoomScale="175" zoomScaleNormal="175" workbookViewId="0">
      <selection activeCell="A2" sqref="A2:R4"/>
    </sheetView>
  </sheetViews>
  <sheetFormatPr defaultColWidth="9.109375" defaultRowHeight="14.4" x14ac:dyDescent="0.3"/>
  <cols>
    <col min="1" max="10" width="9.109375" style="13"/>
    <col min="11" max="11" width="9.109375" style="13" customWidth="1"/>
    <col min="12" max="12" width="1.5546875" style="13" customWidth="1"/>
    <col min="13" max="16384" width="9.109375" style="13"/>
  </cols>
  <sheetData>
    <row r="2" spans="1:52" ht="15.75" customHeight="1" thickBot="1" x14ac:dyDescent="0.35">
      <c r="A2" s="23" t="s">
        <v>29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spans="1:52" ht="16.5" customHeight="1" thickTop="1" thickBot="1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spans="1:52" ht="16.5" customHeight="1" thickTop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</row>
    <row r="5" spans="1:52" ht="15" thickTop="1" x14ac:dyDescent="0.3"/>
    <row r="19" s="13" customFormat="1" ht="9.75" customHeight="1" x14ac:dyDescent="0.3"/>
    <row r="39" spans="25:52" ht="12" customHeight="1" x14ac:dyDescent="0.3"/>
    <row r="42" spans="25:52" x14ac:dyDescent="0.3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</row>
    <row r="43" spans="25:52" x14ac:dyDescent="0.3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</row>
    <row r="44" spans="25:52" x14ac:dyDescent="0.3"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</row>
  </sheetData>
  <mergeCells count="3">
    <mergeCell ref="A2:R4"/>
    <mergeCell ref="Y2:AZ4"/>
    <mergeCell ref="Y42:AZ44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4D7D-2B40-4F26-A6BD-214006A713CE}">
  <dimension ref="C3:D27"/>
  <sheetViews>
    <sheetView workbookViewId="0">
      <selection activeCell="L30" sqref="L30"/>
    </sheetView>
  </sheetViews>
  <sheetFormatPr defaultColWidth="9.109375" defaultRowHeight="14.4" x14ac:dyDescent="0.3"/>
  <cols>
    <col min="1" max="2" width="9.109375" style="13"/>
    <col min="3" max="3" width="7.5546875" style="13" bestFit="1" customWidth="1"/>
    <col min="4" max="4" width="59.109375" style="13" customWidth="1"/>
    <col min="5" max="16384" width="9.109375" style="13"/>
  </cols>
  <sheetData>
    <row r="3" spans="3:4" ht="29.4" thickBot="1" x14ac:dyDescent="0.35">
      <c r="C3" s="23" t="s">
        <v>18</v>
      </c>
      <c r="D3" s="23"/>
    </row>
    <row r="4" spans="3:4" ht="15" thickTop="1" x14ac:dyDescent="0.3"/>
    <row r="5" spans="3:4" x14ac:dyDescent="0.3">
      <c r="C5" s="18" t="s">
        <v>17</v>
      </c>
      <c r="D5" s="18"/>
    </row>
    <row r="6" spans="3:4" x14ac:dyDescent="0.3">
      <c r="C6" s="3" t="s">
        <v>16</v>
      </c>
      <c r="D6" s="4" t="s">
        <v>15</v>
      </c>
    </row>
    <row r="7" spans="3:4" x14ac:dyDescent="0.3">
      <c r="C7" s="3" t="s">
        <v>14</v>
      </c>
      <c r="D7" s="2">
        <v>30</v>
      </c>
    </row>
    <row r="8" spans="3:4" x14ac:dyDescent="0.3">
      <c r="C8" s="3" t="s">
        <v>13</v>
      </c>
      <c r="D8" s="2">
        <v>60</v>
      </c>
    </row>
    <row r="9" spans="3:4" x14ac:dyDescent="0.3">
      <c r="C9" s="3" t="s">
        <v>12</v>
      </c>
      <c r="D9" s="2">
        <v>120</v>
      </c>
    </row>
    <row r="11" spans="3:4" x14ac:dyDescent="0.3">
      <c r="C11" s="18" t="s">
        <v>11</v>
      </c>
      <c r="D11" s="18"/>
    </row>
    <row r="12" spans="3:4" x14ac:dyDescent="0.3">
      <c r="C12" s="2" t="s">
        <v>10</v>
      </c>
      <c r="D12" s="2" t="s">
        <v>7</v>
      </c>
    </row>
    <row r="13" spans="3:4" x14ac:dyDescent="0.3">
      <c r="C13" s="2">
        <v>0</v>
      </c>
      <c r="D13" s="1">
        <v>1</v>
      </c>
    </row>
    <row r="14" spans="3:4" x14ac:dyDescent="0.3">
      <c r="C14" s="2">
        <v>1</v>
      </c>
      <c r="D14" s="1">
        <v>1.5</v>
      </c>
    </row>
    <row r="15" spans="3:4" x14ac:dyDescent="0.3">
      <c r="C15" s="2">
        <v>2</v>
      </c>
      <c r="D15" s="1">
        <v>2</v>
      </c>
    </row>
    <row r="16" spans="3:4" x14ac:dyDescent="0.3">
      <c r="C16" s="2">
        <v>3</v>
      </c>
      <c r="D16" s="1">
        <v>2.5</v>
      </c>
    </row>
    <row r="18" spans="3:4" x14ac:dyDescent="0.3">
      <c r="C18" s="18" t="s">
        <v>9</v>
      </c>
      <c r="D18" s="18"/>
    </row>
    <row r="19" spans="3:4" x14ac:dyDescent="0.3">
      <c r="C19" s="2" t="s">
        <v>8</v>
      </c>
      <c r="D19" s="2" t="s">
        <v>7</v>
      </c>
    </row>
    <row r="20" spans="3:4" x14ac:dyDescent="0.3">
      <c r="C20" s="2">
        <v>1</v>
      </c>
      <c r="D20" s="1">
        <v>1</v>
      </c>
    </row>
    <row r="21" spans="3:4" x14ac:dyDescent="0.3">
      <c r="C21" s="2">
        <v>2</v>
      </c>
      <c r="D21" s="1">
        <v>2</v>
      </c>
    </row>
    <row r="22" spans="3:4" x14ac:dyDescent="0.3">
      <c r="C22" s="2">
        <v>3</v>
      </c>
      <c r="D22" s="1">
        <v>4</v>
      </c>
    </row>
    <row r="24" spans="3:4" x14ac:dyDescent="0.3">
      <c r="C24" s="18" t="s">
        <v>39</v>
      </c>
      <c r="D24" s="18"/>
    </row>
    <row r="25" spans="3:4" x14ac:dyDescent="0.3">
      <c r="C25" s="2" t="s">
        <v>14</v>
      </c>
      <c r="D25" s="2">
        <f>D7*D16*D22</f>
        <v>300</v>
      </c>
    </row>
    <row r="26" spans="3:4" x14ac:dyDescent="0.3">
      <c r="C26" s="2" t="s">
        <v>13</v>
      </c>
      <c r="D26" s="1">
        <f>D8*D16*D22</f>
        <v>600</v>
      </c>
    </row>
    <row r="27" spans="3:4" x14ac:dyDescent="0.3">
      <c r="C27" s="2" t="s">
        <v>12</v>
      </c>
      <c r="D27" s="1">
        <f>D9*D16*D22</f>
        <v>1200</v>
      </c>
    </row>
  </sheetData>
  <mergeCells count="5">
    <mergeCell ref="C3:D3"/>
    <mergeCell ref="C11:D11"/>
    <mergeCell ref="C18:D18"/>
    <mergeCell ref="C5:D5"/>
    <mergeCell ref="C24:D2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Regional Production</vt:lpstr>
      <vt:lpstr>GrasslandsSouthwest</vt:lpstr>
      <vt:lpstr>GrasslandsSouth</vt:lpstr>
      <vt:lpstr>Grasslands Central</vt:lpstr>
      <vt:lpstr>GrasslandsSouthEast</vt:lpstr>
      <vt:lpstr>CoalLake</vt:lpstr>
      <vt:lpstr>Diagrams</vt:lpstr>
      <vt:lpstr>MinerOutputValues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Mjolnir</dc:creator>
  <cp:lastModifiedBy>Christopher Olson</cp:lastModifiedBy>
  <cp:lastPrinted>2022-03-04T20:14:29Z</cp:lastPrinted>
  <dcterms:created xsi:type="dcterms:W3CDTF">2022-02-21T19:44:59Z</dcterms:created>
  <dcterms:modified xsi:type="dcterms:W3CDTF">2024-09-23T07:56:12Z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2022-03-04T17:45:04Z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f5ba4f68-bc60-41e0-b5a8-bb5b75f88428</vt:lpwstr>
  </property>
  <property fmtid="{D5CDD505-2E9C-101B-9397-08002B2CF9AE}" pid="8" name="MSIP_Label_67599526-06ca-49cc-9fa9-5307800a949a_ContentBits">
    <vt:lpwstr>0</vt:lpwstr>
  </property>
</Properties>
</file>