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81B3AAB8-353E-4A8F-8EB8-05A31C5F1932}" xr6:coauthVersionLast="47" xr6:coauthVersionMax="47" xr10:uidLastSave="{00000000-0000-0000-0000-000000000000}"/>
  <bookViews>
    <workbookView xWindow="-120" yWindow="-120" windowWidth="24240" windowHeight="13140" tabRatio="780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ValleyCircuitBoard" sheetId="20" r:id="rId6"/>
    <sheet name="CoastAlumIntSite" sheetId="22" r:id="rId7"/>
    <sheet name="ComputersSiteGrass" sheetId="21" r:id="rId8"/>
    <sheet name="SwampNuclearFacility" sheetId="23" r:id="rId9"/>
    <sheet name="SWNitrogenFacility" sheetId="14" r:id="rId10"/>
    <sheet name="GrasslandRegionalProduction" sheetId="6" r:id="rId11"/>
    <sheet name="SteelLakeSite" sheetId="17" r:id="rId12"/>
    <sheet name="OffshoreMegaRefinery" sheetId="16" r:id="rId13"/>
    <sheet name="SilicaCaveSite" sheetId="13" r:id="rId14"/>
    <sheet name="Diagrams" sheetId="2" r:id="rId15"/>
    <sheet name="MinerOutputValues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23" l="1"/>
  <c r="R97" i="23"/>
  <c r="M104" i="23" s="1"/>
  <c r="N97" i="23"/>
  <c r="M97" i="23"/>
  <c r="L97" i="23"/>
  <c r="M93" i="23"/>
  <c r="M103" i="23" s="1"/>
  <c r="V85" i="23"/>
  <c r="R85" i="23"/>
  <c r="Q85" i="23"/>
  <c r="M81" i="23"/>
  <c r="M80" i="23"/>
  <c r="R72" i="23"/>
  <c r="Q72" i="23"/>
  <c r="V72" i="23"/>
  <c r="M68" i="23"/>
  <c r="O57" i="23"/>
  <c r="V57" i="23"/>
  <c r="S57" i="23"/>
  <c r="N57" i="23"/>
  <c r="M57" i="23"/>
  <c r="L57" i="23"/>
  <c r="M53" i="23"/>
  <c r="M50" i="23"/>
  <c r="M64" i="23" s="1"/>
  <c r="M49" i="23"/>
  <c r="M63" i="23" s="1"/>
  <c r="M77" i="23" s="1"/>
  <c r="M90" i="23" s="1"/>
  <c r="M46" i="23"/>
  <c r="Y40" i="23"/>
  <c r="U40" i="23"/>
  <c r="T40" i="23"/>
  <c r="S40" i="23"/>
  <c r="M36" i="23"/>
  <c r="M43" i="23" s="1"/>
  <c r="AB30" i="23"/>
  <c r="Y30" i="23"/>
  <c r="U30" i="23"/>
  <c r="T30" i="23"/>
  <c r="S30" i="23"/>
  <c r="M33" i="23" s="1"/>
  <c r="M23" i="23"/>
  <c r="M22" i="23"/>
  <c r="M21" i="23"/>
  <c r="M20" i="23"/>
  <c r="M51" i="23" s="1"/>
  <c r="M65" i="23" s="1"/>
  <c r="M78" i="23" s="1"/>
  <c r="M91" i="23" s="1"/>
  <c r="M19" i="23"/>
  <c r="P23" i="23"/>
  <c r="P21" i="23"/>
  <c r="P19" i="23"/>
  <c r="S7" i="23"/>
  <c r="O7" i="23"/>
  <c r="S6" i="23"/>
  <c r="O6" i="23"/>
  <c r="F30" i="23"/>
  <c r="F31" i="23" s="1"/>
  <c r="G8" i="23" s="1"/>
  <c r="X16" i="23"/>
  <c r="M24" i="23" s="1"/>
  <c r="M52" i="23" s="1"/>
  <c r="U16" i="23"/>
  <c r="T16" i="23"/>
  <c r="S16" i="23"/>
  <c r="P20" i="23" s="1"/>
  <c r="R12" i="23"/>
  <c r="Q12" i="23"/>
  <c r="V12" i="23"/>
  <c r="M25" i="23" s="1"/>
  <c r="F13" i="23"/>
  <c r="F27" i="23"/>
  <c r="F8" i="23" s="1"/>
  <c r="F26" i="23"/>
  <c r="F22" i="23"/>
  <c r="F21" i="23"/>
  <c r="F20" i="23"/>
  <c r="F19" i="23"/>
  <c r="F18" i="23"/>
  <c r="F23" i="23" s="1"/>
  <c r="E8" i="23" s="1"/>
  <c r="F17" i="23"/>
  <c r="F16" i="23"/>
  <c r="F12" i="23"/>
  <c r="R11" i="23"/>
  <c r="Q11" i="23"/>
  <c r="V11" i="23"/>
  <c r="M26" i="23" s="1"/>
  <c r="M44" i="23" s="1"/>
  <c r="J32" i="19"/>
  <c r="N29" i="19" s="1"/>
  <c r="J31" i="19"/>
  <c r="N30" i="19" s="1"/>
  <c r="J30" i="19"/>
  <c r="N8" i="19" s="1"/>
  <c r="J29" i="19"/>
  <c r="N26" i="19" s="1"/>
  <c r="J28" i="19"/>
  <c r="N5" i="19" s="1"/>
  <c r="N32" i="19"/>
  <c r="N31" i="19"/>
  <c r="G25" i="19"/>
  <c r="G24" i="19"/>
  <c r="G23" i="19"/>
  <c r="J19" i="22"/>
  <c r="J18" i="22"/>
  <c r="G20" i="22"/>
  <c r="G19" i="22"/>
  <c r="G18" i="22"/>
  <c r="L15" i="22"/>
  <c r="P15" i="22"/>
  <c r="K15" i="22"/>
  <c r="J11" i="22"/>
  <c r="D33" i="18"/>
  <c r="J13" i="18" s="1"/>
  <c r="M25" i="18" s="1"/>
  <c r="D32" i="18"/>
  <c r="J12" i="18" s="1"/>
  <c r="M24" i="18" s="1"/>
  <c r="D25" i="19"/>
  <c r="D24" i="19"/>
  <c r="M6" i="22"/>
  <c r="G11" i="22" s="1"/>
  <c r="I6" i="22"/>
  <c r="J10" i="22" s="1"/>
  <c r="M5" i="22"/>
  <c r="G10" i="22" s="1"/>
  <c r="I5" i="22"/>
  <c r="G21" i="19"/>
  <c r="N7" i="19" s="1"/>
  <c r="G22" i="19"/>
  <c r="N10" i="19" s="1"/>
  <c r="N18" i="19"/>
  <c r="J9" i="19"/>
  <c r="I23" i="21"/>
  <c r="L26" i="21"/>
  <c r="L25" i="21"/>
  <c r="L24" i="21"/>
  <c r="L23" i="21"/>
  <c r="N27" i="19"/>
  <c r="L9" i="21"/>
  <c r="L12" i="21"/>
  <c r="L11" i="21"/>
  <c r="W20" i="21"/>
  <c r="I25" i="21" s="1"/>
  <c r="J11" i="19" s="1"/>
  <c r="U20" i="21"/>
  <c r="T20" i="21"/>
  <c r="I24" i="21" s="1"/>
  <c r="J10" i="19" s="1"/>
  <c r="N2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8" i="19"/>
  <c r="N25" i="19" s="1"/>
  <c r="J7" i="19"/>
  <c r="J6" i="19"/>
  <c r="N21" i="19" s="1"/>
  <c r="J5" i="19"/>
  <c r="J4" i="19"/>
  <c r="N15" i="19" s="1"/>
  <c r="J22" i="19"/>
  <c r="L34" i="20"/>
  <c r="T28" i="20"/>
  <c r="Q28" i="20"/>
  <c r="P28" i="20"/>
  <c r="J25" i="19"/>
  <c r="N13" i="19" s="1"/>
  <c r="J24" i="19"/>
  <c r="N9" i="19" s="1"/>
  <c r="J23" i="19"/>
  <c r="J21" i="19"/>
  <c r="J20" i="19"/>
  <c r="J1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6" i="19"/>
  <c r="J124" i="6"/>
  <c r="N28" i="19"/>
  <c r="G14" i="19"/>
  <c r="D22" i="19"/>
  <c r="D21" i="19"/>
  <c r="N24" i="19"/>
  <c r="N23" i="19"/>
  <c r="N22" i="19"/>
  <c r="D20" i="19"/>
  <c r="D19" i="19"/>
  <c r="D18" i="19"/>
  <c r="D17" i="19"/>
  <c r="J30" i="18"/>
  <c r="J14" i="19" s="1"/>
  <c r="J31" i="18"/>
  <c r="J32" i="18"/>
  <c r="J16" i="19"/>
  <c r="J1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J126" i="6"/>
  <c r="M86" i="6"/>
  <c r="I10" i="6"/>
  <c r="F28" i="18"/>
  <c r="F29" i="18" s="1"/>
  <c r="F24" i="18"/>
  <c r="F19" i="18"/>
  <c r="F15" i="18"/>
  <c r="F14" i="18"/>
  <c r="F13" i="18"/>
  <c r="M28" i="6"/>
  <c r="N11" i="19"/>
  <c r="N12" i="19"/>
  <c r="N19" i="19"/>
  <c r="N17" i="19"/>
  <c r="N16" i="19"/>
  <c r="N14" i="19"/>
  <c r="D16" i="19"/>
  <c r="G18" i="19"/>
  <c r="G17" i="19"/>
  <c r="G10" i="19"/>
  <c r="G11" i="19"/>
  <c r="G12" i="19"/>
  <c r="G13" i="19"/>
  <c r="G9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M45" i="23" l="1"/>
  <c r="M60" i="23" s="1"/>
  <c r="M75" i="23" s="1"/>
  <c r="M88" i="23" s="1"/>
  <c r="M101" i="23"/>
  <c r="M102" i="23"/>
  <c r="M100" i="23"/>
  <c r="M92" i="23"/>
  <c r="M67" i="23"/>
  <c r="M79" i="23" s="1"/>
  <c r="M66" i="23"/>
  <c r="M34" i="23"/>
  <c r="M47" i="23" s="1"/>
  <c r="M61" i="23" s="1"/>
  <c r="M76" i="23" s="1"/>
  <c r="M89" i="23" s="1"/>
  <c r="M35" i="23"/>
  <c r="M48" i="23" s="1"/>
  <c r="M62" i="23" s="1"/>
  <c r="P22" i="23"/>
  <c r="I11" i="21"/>
  <c r="O19" i="20"/>
  <c r="L31" i="20"/>
  <c r="N23" i="20"/>
  <c r="O23" i="20" s="1"/>
  <c r="F8" i="20"/>
  <c r="O10" i="20" s="1"/>
  <c r="O20" i="20" s="1"/>
  <c r="F20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  <c r="D8" i="23"/>
</calcChain>
</file>

<file path=xl/sharedStrings.xml><?xml version="1.0" encoding="utf-8"?>
<sst xmlns="http://schemas.openxmlformats.org/spreadsheetml/2006/main" count="2131" uniqueCount="525">
  <si>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</si>
  <si>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</si>
  <si>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</si>
  <si>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</si>
  <si>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</si>
  <si>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</si>
  <si>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</si>
  <si>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</si>
  <si>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</si>
  <si>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</si>
  <si>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</si>
  <si>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</si>
  <si>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</si>
  <si>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</si>
  <si>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</si>
  <si>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</si>
  <si>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</si>
  <si>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</si>
  <si>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</si>
  <si>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</si>
  <si>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</si>
  <si>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</si>
  <si>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</si>
  <si>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</si>
  <si>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</si>
  <si>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</si>
  <si>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</si>
  <si>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</si>
  <si>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</si>
  <si>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</si>
  <si>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</si>
  <si>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</si>
  <si>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</si>
  <si>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</si>
  <si>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</si>
  <si>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</si>
  <si>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</si>
  <si>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</si>
  <si>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</si>
  <si>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</si>
  <si>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</si>
  <si>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</si>
  <si>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</si>
  <si>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</si>
  <si>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</si>
  <si>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</si>
  <si>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</si>
  <si>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</si>
  <si>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</si>
  <si>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</si>
  <si>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</si>
  <si>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</si>
  <si>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</si>
  <si>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</si>
  <si>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</si>
  <si>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</si>
  <si>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</si>
  <si>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</si>
  <si>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</si>
  <si>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</si>
  <si>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</si>
  <si>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</si>
  <si>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</si>
  <si>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</si>
  <si>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</si>
  <si>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</si>
  <si>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</si>
  <si>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</si>
  <si>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</si>
  <si>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</si>
  <si>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</si>
  <si>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</si>
  <si>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</si>
  <si>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</si>
  <si>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</si>
  <si>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</si>
  <si>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</si>
  <si>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</si>
  <si>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</si>
  <si>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</si>
  <si>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</si>
  <si>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</si>
  <si>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</si>
  <si>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</si>
  <si>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</si>
  <si>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</si>
  <si>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</si>
  <si>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</si>
  <si>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</si>
  <si>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</si>
  <si>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</si>
  <si>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</si>
  <si>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</si>
  <si>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</si>
  <si>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</si>
  <si>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</si>
  <si>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</si>
  <si>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</si>
  <si>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</si>
  <si>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</si>
  <si>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</si>
  <si>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</si>
  <si>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</si>
  <si>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</si>
  <si>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</si>
  <si>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</si>
  <si>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</si>
  <si>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</si>
  <si>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</si>
  <si>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</si>
  <si>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</si>
  <si>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</si>
  <si>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</si>
  <si>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</si>
  <si>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</si>
  <si>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</si>
  <si>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</si>
  <si>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</si>
  <si>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</si>
  <si>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</si>
  <si>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</si>
  <si>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</si>
  <si>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</si>
  <si>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</si>
  <si>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</si>
  <si>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</si>
  <si>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</si>
  <si>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</si>
  <si>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</si>
  <si>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</si>
  <si>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</si>
  <si>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</si>
  <si>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</si>
  <si>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</si>
  <si>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</si>
  <si>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</si>
  <si>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</si>
  <si>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</si>
  <si>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</si>
  <si>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</si>
  <si>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</si>
  <si>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</si>
  <si>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</si>
  <si>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</si>
  <si>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</si>
  <si>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</si>
  <si>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</si>
  <si>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</si>
  <si>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</si>
  <si>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</si>
  <si>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</si>
  <si>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</si>
  <si>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</si>
  <si>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</si>
  <si>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</si>
  <si>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</si>
  <si>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</si>
  <si>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</si>
  <si>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</si>
  <si>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</si>
  <si>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</si>
  <si>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</si>
  <si>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</si>
  <si>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</si>
  <si>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</si>
  <si>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</si>
  <si>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</si>
  <si>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</si>
  <si>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</si>
  <si>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</si>
  <si>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</si>
  <si>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</si>
  <si>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</si>
  <si>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</si>
  <si>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</si>
  <si>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</si>
  <si>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</si>
  <si>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</si>
  <si>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</si>
  <si>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</si>
  <si>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</si>
  <si>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</si>
  <si>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</si>
  <si>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</si>
  <si>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</si>
  <si>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</si>
  <si>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</si>
  <si>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</si>
  <si>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</si>
  <si>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</si>
  <si>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</si>
  <si>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</si>
  <si>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</si>
  <si>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</si>
  <si>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</si>
  <si>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</si>
  <si>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</si>
  <si>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</si>
  <si>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</si>
  <si>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</si>
  <si>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</si>
  <si>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</si>
  <si>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</si>
  <si>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</si>
  <si>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</si>
  <si>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</si>
  <si>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</si>
  <si>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</si>
  <si>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</si>
  <si>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</si>
  <si>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</si>
  <si>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</si>
  <si>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</si>
  <si>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</si>
  <si>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</si>
  <si>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</si>
  <si>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</si>
  <si>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</si>
  <si>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</si>
  <si>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</si>
  <si>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</si>
  <si>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</si>
  <si>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</si>
  <si>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</si>
  <si>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</si>
  <si>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</si>
  <si>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</si>
  <si>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</si>
  <si>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</si>
  <si>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</si>
  <si>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</si>
  <si>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</si>
  <si>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</si>
  <si>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</si>
  <si>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</si>
  <si>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</si>
  <si>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</si>
  <si>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</si>
  <si>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</si>
  <si>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</si>
  <si>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</si>
  <si>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</si>
  <si>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</si>
  <si>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</si>
  <si>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</si>
  <si>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</si>
  <si>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</si>
  <si>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</si>
  <si>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</si>
  <si>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</si>
  <si>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</si>
  <si>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</si>
  <si>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</si>
  <si>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</si>
  <si>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</si>
  <si>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</si>
  <si>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</si>
  <si>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</si>
  <si>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</si>
  <si>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</si>
  <si>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</si>
  <si>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</si>
  <si>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</si>
  <si>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</si>
  <si>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</si>
  <si>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</si>
  <si>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</si>
  <si>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</si>
  <si>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</si>
  <si>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</si>
  <si>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</si>
  <si>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</si>
  <si>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</si>
  <si>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</si>
  <si>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</si>
  <si>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</si>
  <si>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</si>
  <si>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</si>
  <si>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</si>
  <si>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</si>
  <si>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</si>
  <si>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</si>
  <si>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</si>
  <si>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</si>
  <si>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</si>
  <si>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</si>
  <si>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</si>
  <si>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</si>
  <si>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</si>
  <si>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</si>
  <si>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</si>
  <si>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</si>
  <si>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</si>
  <si>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</si>
  <si>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</si>
  <si>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</si>
  <si>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</si>
  <si>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</si>
  <si>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</si>
  <si>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</si>
  <si>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</si>
  <si>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</si>
  <si>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</si>
  <si>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</si>
  <si>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</si>
  <si>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</si>
  <si>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</si>
  <si>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</si>
  <si>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</si>
  <si>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</si>
  <si>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</si>
  <si>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</si>
  <si>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</si>
  <si>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</si>
  <si>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</si>
  <si>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</si>
  <si>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</si>
  <si>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</si>
  <si>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</si>
  <si>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</si>
  <si>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</si>
  <si>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</si>
  <si>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</si>
  <si>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</si>
  <si>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</si>
  <si>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</si>
  <si>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</si>
  <si>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</si>
  <si>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</si>
  <si>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</si>
  <si>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</si>
  <si>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</si>
  <si>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</si>
  <si>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</si>
  <si>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</si>
  <si>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</si>
  <si>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</si>
  <si>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</si>
  <si>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</si>
  <si>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</si>
  <si>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</si>
  <si>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</si>
  <si>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</si>
  <si>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</si>
  <si>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</si>
  <si>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</si>
  <si>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</si>
  <si>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</si>
  <si>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</si>
  <si>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</si>
  <si>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</si>
  <si>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</si>
  <si>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</si>
  <si>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</si>
  <si>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</si>
  <si>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</si>
  <si>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</si>
  <si>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</si>
  <si>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</si>
  <si>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</si>
  <si>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</si>
  <si>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</si>
  <si>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</si>
  <si>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</si>
  <si>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</si>
  <si>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</si>
  <si>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</si>
  <si>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</si>
  <si>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</si>
  <si>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</si>
  <si>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</si>
  <si>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</si>
  <si>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</si>
  <si>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</si>
  <si>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</si>
  <si>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</si>
  <si>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</si>
  <si>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</si>
  <si>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</si>
  <si>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</si>
  <si>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</si>
  <si>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</si>
  <si>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</si>
  <si>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</si>
  <si>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</si>
  <si>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</si>
  <si>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</si>
  <si>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</si>
  <si>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</si>
  <si>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</si>
  <si>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</si>
  <si>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</si>
  <si>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</si>
  <si>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</si>
  <si>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</si>
  <si>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</si>
  <si>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</si>
  <si>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</si>
  <si>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</si>
  <si>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</si>
  <si>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</si>
  <si>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</si>
  <si>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</si>
  <si>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</si>
  <si>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</si>
  <si>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</si>
  <si>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</si>
  <si>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</si>
  <si>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</si>
  <si>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</si>
  <si>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</si>
  <si>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</si>
  <si>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</si>
  <si>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</si>
  <si>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</si>
  <si>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</si>
  <si>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</si>
  <si>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</si>
  <si>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</si>
  <si>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</si>
  <si>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</si>
  <si>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</si>
  <si>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</si>
  <si>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</si>
  <si>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</si>
  <si>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</si>
  <si>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</si>
  <si>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</si>
  <si>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</si>
  <si>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</si>
  <si>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</si>
  <si>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</si>
  <si>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</si>
  <si>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</si>
  <si>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</si>
  <si>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</si>
  <si>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</si>
  <si>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</si>
  <si>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</si>
  <si>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</si>
  <si>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</si>
  <si>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</si>
  <si>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</si>
  <si>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Quickwire Coast IN A</t>
  </si>
  <si>
    <t>Quickwire Coast IN B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</si>
  <si>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</si>
  <si>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</si>
  <si>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</si>
  <si>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</si>
  <si>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</si>
  <si>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</si>
  <si>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</si>
  <si>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</si>
  <si>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>Grass Valley Dropoff</t>
  </si>
  <si>
    <t xml:space="preserve">Silica </t>
  </si>
  <si>
    <t>Grass Valley IN</t>
  </si>
  <si>
    <t>TO BUILD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</si>
  <si>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</si>
  <si>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</si>
  <si>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</si>
  <si>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</si>
  <si>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</si>
  <si>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</si>
  <si>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</si>
  <si>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</si>
  <si>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>HighSpeedConnectors</t>
  </si>
  <si>
    <t>Grass Computer Site Dropoff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</si>
  <si>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</si>
  <si>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</si>
  <si>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</si>
  <si>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</si>
  <si>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</si>
  <si>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</si>
  <si>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Radio Control Units</t>
  </si>
  <si>
    <t>Packaged Nitrogen</t>
  </si>
  <si>
    <t>Cooling System</t>
  </si>
  <si>
    <t>Fused Modular Frames</t>
  </si>
  <si>
    <t>Empty Tanks</t>
  </si>
  <si>
    <t>ConversionCube</t>
  </si>
  <si>
    <t>1 Drone Pickup Batteries from Oil Rig (Global Battery Supplier)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</si>
  <si>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</si>
  <si>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</si>
  <si>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</si>
  <si>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</si>
  <si>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</si>
  <si>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</si>
  <si>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</si>
  <si>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</si>
  <si>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</si>
  <si>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</si>
  <si>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</si>
  <si>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</si>
  <si>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</si>
  <si>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</si>
  <si>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</si>
  <si>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</si>
  <si>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</si>
  <si>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</si>
  <si>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</si>
  <si>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</si>
  <si>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</si>
  <si>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</si>
  <si>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</si>
  <si>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</si>
  <si>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</si>
  <si>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</si>
  <si>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</si>
  <si>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</si>
  <si>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</si>
  <si>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</si>
  <si>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</si>
  <si>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</si>
  <si>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3 @ 1.8 Each</t>
  </si>
  <si>
    <t>Plutonium Fuel Rod Processing</t>
  </si>
  <si>
    <t>Plutonium Encased Cells</t>
  </si>
  <si>
    <t>Heat Sink</t>
  </si>
  <si>
    <t>Plutonium Fuel Rods</t>
  </si>
  <si>
    <t>These Get Sinked, Waste is Gone</t>
  </si>
  <si>
    <t>3@ 80% Per Module</t>
  </si>
  <si>
    <t>s</t>
  </si>
  <si>
    <t>qe</t>
  </si>
  <si>
    <t>1. Wasteless Nuclear Power</t>
  </si>
  <si>
    <t>2. Radio Controllers / Nitrogen Site</t>
  </si>
  <si>
    <t>3. Get to and Make Nitrogen Gas Site</t>
  </si>
  <si>
    <t>4. Work Towards Turbo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</si>
</sst>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6" fillId="5" borderId="8" xfId="4" applyFont="1" applyBorder="1"/>
    <xf numFmtId="0" fontId="0" fillId="9" borderId="0" xfId="0" applyFill="1"/>
    <xf numFmtId="0" fontId="18" fillId="0" borderId="0" xfId="5"/>
    <xf numFmtId="0" fontId="3" fillId="20" borderId="8" xfId="4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9" fillId="19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6" fillId="5" borderId="8" xfId="4" applyFont="1" applyBorder="1" applyAlignment="1">
      <alignment horizontal="center"/>
    </xf>
    <xf numFmtId="0" fontId="20" fillId="19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1@160/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3@%2080%25%20Per%20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tabSelected="1" workbookViewId="0">
      <selection activeCell="F14" sqref="F14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E1"/>
      <c r="F1"/>
      <c r="G1"/>
      <c r="H1"/>
      <c r="I1"/>
      <c r="J1"/>
      <c r="K1"/>
      <c r="L1"/>
      <c r="M1"/>
    </row>
    <row r="2" spans="3:20">
      <c r="C2" s="38" t="s">
        <v>521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 s="23" t="s">
        <v>522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38" t="s">
        <v>523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38" t="s">
        <v>524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rgb="FFFFFF00"/>
  </sheetPr>
  <dimension ref="C5:C20"/>
  <sheetViews>
    <sheetView workbookViewId="0">
      <selection activeCell="K12" sqref="K12"/>
    </sheetView>
  </sheetViews>
  <sheetFormatPr defaultRowHeight="15"/>
  <cols>
    <col min="3" max="3" width="21.42578125" bestFit="1" customWidth="1"/>
    <col min="11" max="11" width="28.28515625" bestFit="1" customWidth="1"/>
  </cols>
  <sheetData>
    <row r="5" spans="3:3">
      <c r="C5" t="s">
        <v>134</v>
      </c>
    </row>
    <row r="6" spans="3:3">
      <c r="C6" t="s">
        <v>12</v>
      </c>
    </row>
    <row r="7" spans="3:3">
      <c r="C7" t="s">
        <v>237</v>
      </c>
    </row>
    <row r="8" spans="3:3">
      <c r="C8" t="s">
        <v>477</v>
      </c>
    </row>
    <row r="9" spans="3:3">
      <c r="C9" t="s">
        <v>43</v>
      </c>
    </row>
    <row r="10" spans="3:3">
      <c r="C10" t="s">
        <v>119</v>
      </c>
    </row>
    <row r="11" spans="3:3">
      <c r="C11" t="s">
        <v>465</v>
      </c>
    </row>
    <row r="13" spans="3:3">
      <c r="C13" t="s">
        <v>135</v>
      </c>
    </row>
    <row r="16" spans="3:3">
      <c r="C16" t="s">
        <v>473</v>
      </c>
    </row>
    <row r="17" spans="3:3">
      <c r="C17" t="s">
        <v>476</v>
      </c>
    </row>
    <row r="18" spans="3:3">
      <c r="C18" t="s">
        <v>475</v>
      </c>
    </row>
    <row r="19" spans="3:3">
      <c r="C19" t="s">
        <v>474</v>
      </c>
    </row>
    <row r="20" spans="3:3">
      <c r="C20" t="s">
        <v>478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X126"/>
  <sheetViews>
    <sheetView topLeftCell="H40" zoomScale="85" zoomScaleNormal="85" workbookViewId="0">
      <selection activeCell="K62" sqref="K62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80" t="s">
        <v>107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</row>
    <row r="4" spans="3:22">
      <c r="C4" s="62" t="s">
        <v>162</v>
      </c>
      <c r="D4" s="63"/>
      <c r="E4" s="63"/>
      <c r="F4" s="63"/>
      <c r="G4" s="63"/>
      <c r="H4" s="63"/>
      <c r="I4" s="63"/>
      <c r="J4" s="63"/>
      <c r="L4" s="81" t="s">
        <v>189</v>
      </c>
      <c r="M4" s="82"/>
      <c r="N4" s="82"/>
      <c r="O4" s="82"/>
      <c r="P4" s="82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395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396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414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72" t="s">
        <v>109</v>
      </c>
      <c r="D13" s="73"/>
      <c r="E13" s="73"/>
      <c r="F13" s="73"/>
      <c r="G13" s="73"/>
      <c r="I13" s="72" t="s">
        <v>302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345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312</v>
      </c>
      <c r="O14" s="31" t="s">
        <v>313</v>
      </c>
      <c r="P14" s="16" t="s">
        <v>311</v>
      </c>
      <c r="Q14" s="16" t="s">
        <v>356</v>
      </c>
      <c r="R14" s="16" t="s">
        <v>353</v>
      </c>
      <c r="S14" s="31" t="s">
        <v>352</v>
      </c>
      <c r="T14" s="16" t="s">
        <v>357</v>
      </c>
      <c r="U14" s="16" t="s">
        <v>354</v>
      </c>
      <c r="V14" s="31" t="s">
        <v>355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397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398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399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347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346</v>
      </c>
      <c r="G22" s="36">
        <v>1</v>
      </c>
      <c r="T22" s="18"/>
      <c r="U22" s="18"/>
      <c r="V22" s="18"/>
    </row>
    <row r="23" spans="3:22">
      <c r="I23" s="62" t="s">
        <v>315</v>
      </c>
      <c r="J23" s="63"/>
      <c r="L23" s="62" t="s">
        <v>320</v>
      </c>
      <c r="M23" s="63"/>
      <c r="O23" s="81" t="s">
        <v>152</v>
      </c>
      <c r="P23" s="82"/>
      <c r="T23" s="18"/>
      <c r="U23" s="18"/>
      <c r="V23" s="18"/>
    </row>
    <row r="24" spans="3:22">
      <c r="C24" s="62" t="s">
        <v>111</v>
      </c>
      <c r="D24" s="63"/>
      <c r="E24" s="63"/>
      <c r="F24" s="63"/>
      <c r="I24" s="14" t="s">
        <v>314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9" t="s">
        <v>23</v>
      </c>
      <c r="D25" s="70"/>
      <c r="E25" s="70"/>
      <c r="F25" s="71"/>
      <c r="I25" s="14" t="s">
        <v>319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400</v>
      </c>
      <c r="I26" s="14" t="s">
        <v>317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318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401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402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405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72" t="s">
        <v>403</v>
      </c>
      <c r="J32" s="73"/>
      <c r="K32" s="73"/>
      <c r="L32" s="73"/>
      <c r="M32" s="73"/>
      <c r="N32" s="73"/>
      <c r="O32" s="73"/>
      <c r="P32" s="73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312</v>
      </c>
      <c r="M33" s="16" t="s">
        <v>311</v>
      </c>
      <c r="N33" s="16" t="s">
        <v>356</v>
      </c>
      <c r="O33" s="16" t="s">
        <v>353</v>
      </c>
      <c r="P33" s="31" t="s">
        <v>352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406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407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322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408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62" t="s">
        <v>409</v>
      </c>
      <c r="J40" s="63"/>
      <c r="L40" s="62" t="s">
        <v>320</v>
      </c>
      <c r="M40" s="63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410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411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412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413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72" t="s">
        <v>161</v>
      </c>
      <c r="J46" s="73"/>
      <c r="K46" s="73"/>
      <c r="L46" s="73"/>
      <c r="M46" s="73"/>
      <c r="N46" s="73"/>
      <c r="O46" s="73"/>
      <c r="P46" s="73"/>
      <c r="Q46" s="73"/>
    </row>
    <row r="47" spans="3:18">
      <c r="C47" s="69" t="s">
        <v>24</v>
      </c>
      <c r="D47" s="70"/>
      <c r="E47" s="70"/>
      <c r="F47" s="71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312</v>
      </c>
      <c r="O47" s="31" t="s">
        <v>313</v>
      </c>
      <c r="P47" s="16" t="s">
        <v>106</v>
      </c>
      <c r="Q47" s="31" t="s">
        <v>415</v>
      </c>
      <c r="R47" s="31" t="s">
        <v>352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400</v>
      </c>
      <c r="I48" s="15" t="s">
        <v>323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322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322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9" t="s">
        <v>8</v>
      </c>
      <c r="D56" s="70"/>
      <c r="E56" s="70"/>
      <c r="F56" s="71"/>
    </row>
    <row r="57" spans="3:18">
      <c r="C57" s="15" t="s">
        <v>112</v>
      </c>
      <c r="D57" s="15" t="s">
        <v>113</v>
      </c>
      <c r="E57" s="15" t="s">
        <v>114</v>
      </c>
      <c r="F57" s="15" t="s">
        <v>400</v>
      </c>
      <c r="I57" s="62" t="s">
        <v>324</v>
      </c>
      <c r="J57" s="63"/>
      <c r="L57" s="62" t="s">
        <v>325</v>
      </c>
      <c r="M57" s="63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416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417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397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9" t="s">
        <v>7</v>
      </c>
      <c r="D73" s="70"/>
      <c r="E73" s="70"/>
      <c r="F73" s="71"/>
    </row>
    <row r="74" spans="3:18">
      <c r="C74" s="15" t="s">
        <v>112</v>
      </c>
      <c r="D74" s="15" t="s">
        <v>113</v>
      </c>
      <c r="E74" s="15" t="s">
        <v>114</v>
      </c>
      <c r="F74" s="15" t="s">
        <v>400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72" t="s">
        <v>344</v>
      </c>
      <c r="J75" s="73"/>
      <c r="K75" s="73"/>
      <c r="L75" s="73"/>
      <c r="M75" s="73"/>
      <c r="N75" s="73"/>
      <c r="O75" s="73"/>
      <c r="P75" s="73"/>
      <c r="Q75" s="73"/>
      <c r="R75" s="73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312</v>
      </c>
      <c r="O76" s="31" t="s">
        <v>313</v>
      </c>
      <c r="P76" s="16" t="s">
        <v>106</v>
      </c>
      <c r="Q76" s="31" t="s">
        <v>415</v>
      </c>
      <c r="R76" s="31" t="s">
        <v>352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9" t="s">
        <v>119</v>
      </c>
      <c r="D78" s="70"/>
      <c r="E78" s="70"/>
      <c r="F78" s="71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400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418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9" t="s">
        <v>17</v>
      </c>
      <c r="D83" s="70"/>
      <c r="E83" s="70"/>
      <c r="F83" s="71"/>
    </row>
    <row r="84" spans="3:18">
      <c r="C84" s="15" t="s">
        <v>112</v>
      </c>
      <c r="D84" s="15" t="s">
        <v>113</v>
      </c>
      <c r="E84" s="15" t="s">
        <v>114</v>
      </c>
      <c r="F84" s="15" t="s">
        <v>400</v>
      </c>
      <c r="I84" s="62" t="s">
        <v>330</v>
      </c>
      <c r="J84" s="63"/>
      <c r="L84" s="62" t="s">
        <v>325</v>
      </c>
      <c r="M84" s="63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416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9" t="s">
        <v>91</v>
      </c>
      <c r="D88" s="70"/>
      <c r="E88" s="70"/>
      <c r="F88" s="71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400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397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62" t="s">
        <v>404</v>
      </c>
      <c r="D94" s="63"/>
      <c r="E94" s="63"/>
      <c r="F94" s="63"/>
      <c r="I94" s="14" t="s">
        <v>141</v>
      </c>
      <c r="J94" s="15">
        <f>R77</f>
        <v>272.75</v>
      </c>
    </row>
    <row r="95" spans="3:18">
      <c r="C95" s="69" t="s">
        <v>23</v>
      </c>
      <c r="D95" s="70"/>
      <c r="E95" s="70"/>
      <c r="F95" s="71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400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72" t="s">
        <v>334</v>
      </c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336</v>
      </c>
      <c r="O102" s="16" t="s">
        <v>337</v>
      </c>
      <c r="P102" s="16" t="s">
        <v>338</v>
      </c>
      <c r="Q102" s="16" t="s">
        <v>339</v>
      </c>
      <c r="R102" s="16" t="s">
        <v>106</v>
      </c>
      <c r="S102" s="16" t="s">
        <v>311</v>
      </c>
      <c r="T102" s="16" t="s">
        <v>312</v>
      </c>
      <c r="U102" s="31" t="s">
        <v>313</v>
      </c>
      <c r="V102" s="16" t="s">
        <v>340</v>
      </c>
      <c r="W102" s="31" t="s">
        <v>341</v>
      </c>
      <c r="X102" s="31" t="s">
        <v>310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335</v>
      </c>
      <c r="J103" s="15">
        <v>7.5</v>
      </c>
      <c r="K103" s="15" t="s">
        <v>327</v>
      </c>
      <c r="L103" s="15">
        <v>9.375</v>
      </c>
      <c r="M103" s="15" t="s">
        <v>332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419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62" t="s">
        <v>420</v>
      </c>
      <c r="J107" s="63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416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419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429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397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429</v>
      </c>
    </row>
  </sheetData>
  <mergeCells count="29"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workbookViewId="0">
      <selection activeCell="L50" sqref="L50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62" t="s">
        <v>162</v>
      </c>
      <c r="C2" s="63"/>
      <c r="D2" s="63"/>
      <c r="E2" s="63"/>
      <c r="F2" s="63"/>
      <c r="H2" s="72" t="s">
        <v>302</v>
      </c>
      <c r="I2" s="73"/>
      <c r="J2" s="73"/>
      <c r="K2" s="73"/>
      <c r="L2" s="73"/>
      <c r="M2" s="73"/>
      <c r="N2" s="73"/>
      <c r="O2" s="73"/>
      <c r="P2" s="73"/>
      <c r="Q2" s="73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311</v>
      </c>
      <c r="O3" s="16" t="s">
        <v>312</v>
      </c>
      <c r="P3" s="31" t="s">
        <v>313</v>
      </c>
      <c r="Q3" s="31" t="s">
        <v>310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303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304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305</v>
      </c>
      <c r="I6" s="15">
        <v>15</v>
      </c>
      <c r="J6" s="15" t="s">
        <v>4</v>
      </c>
      <c r="K6" s="15">
        <v>9999</v>
      </c>
      <c r="L6" s="15" t="s">
        <v>308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306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62" t="s">
        <v>111</v>
      </c>
      <c r="C8" s="63"/>
      <c r="D8" s="63"/>
      <c r="E8" s="63"/>
      <c r="H8" s="15" t="s">
        <v>307</v>
      </c>
      <c r="I8" s="15">
        <v>40</v>
      </c>
      <c r="J8" s="15" t="s">
        <v>149</v>
      </c>
      <c r="K8" s="15">
        <v>40</v>
      </c>
      <c r="L8" s="15" t="s">
        <v>309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9" t="s">
        <v>23</v>
      </c>
      <c r="C9" s="70"/>
      <c r="D9" s="70"/>
      <c r="E9" s="71"/>
    </row>
    <row r="10" spans="2:17">
      <c r="B10" s="15" t="s">
        <v>112</v>
      </c>
      <c r="C10" s="15" t="s">
        <v>113</v>
      </c>
      <c r="D10" s="15" t="s">
        <v>301</v>
      </c>
      <c r="E10" s="15" t="s">
        <v>114</v>
      </c>
      <c r="H10" s="62" t="s">
        <v>315</v>
      </c>
      <c r="I10" s="63"/>
      <c r="K10" s="62" t="s">
        <v>320</v>
      </c>
      <c r="L10" s="63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314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316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317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72" t="s">
        <v>321</v>
      </c>
      <c r="I17" s="73"/>
      <c r="J17" s="73"/>
      <c r="K17" s="73"/>
      <c r="L17" s="73"/>
      <c r="M17" s="73"/>
      <c r="N17" s="73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311</v>
      </c>
      <c r="M18" s="16" t="s">
        <v>312</v>
      </c>
      <c r="N18" s="31" t="s">
        <v>310</v>
      </c>
    </row>
    <row r="19" spans="2:17">
      <c r="B19" s="69" t="s">
        <v>24</v>
      </c>
      <c r="C19" s="70"/>
      <c r="D19" s="70"/>
      <c r="E19" s="71"/>
      <c r="H19" s="15" t="s">
        <v>322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301</v>
      </c>
      <c r="E20" s="15" t="s">
        <v>114</v>
      </c>
      <c r="H20" s="15" t="s">
        <v>323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9" t="s">
        <v>8</v>
      </c>
      <c r="C24" s="70"/>
      <c r="D24" s="70"/>
      <c r="E24" s="71"/>
      <c r="H24" s="62" t="s">
        <v>324</v>
      </c>
      <c r="I24" s="63"/>
      <c r="K24" s="62" t="s">
        <v>325</v>
      </c>
      <c r="L24" s="63"/>
    </row>
    <row r="25" spans="2:17">
      <c r="B25" s="15" t="s">
        <v>112</v>
      </c>
      <c r="C25" s="15" t="s">
        <v>113</v>
      </c>
      <c r="D25" s="15" t="s">
        <v>301</v>
      </c>
      <c r="E25" s="15" t="s">
        <v>114</v>
      </c>
      <c r="H25" s="14" t="s">
        <v>322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9" t="s">
        <v>7</v>
      </c>
      <c r="C30" s="70"/>
      <c r="D30" s="70"/>
      <c r="E30" s="71"/>
      <c r="H30" s="72" t="s">
        <v>326</v>
      </c>
      <c r="I30" s="73"/>
      <c r="J30" s="73"/>
      <c r="K30" s="73"/>
      <c r="L30" s="73"/>
      <c r="M30" s="73"/>
      <c r="N30" s="73"/>
    </row>
    <row r="31" spans="2:17">
      <c r="B31" s="15" t="s">
        <v>112</v>
      </c>
      <c r="C31" s="15" t="s">
        <v>113</v>
      </c>
      <c r="D31" s="15" t="s">
        <v>301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311</v>
      </c>
      <c r="O31" s="16" t="s">
        <v>312</v>
      </c>
      <c r="P31" s="31" t="s">
        <v>313</v>
      </c>
      <c r="Q31" s="31" t="s">
        <v>310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329</v>
      </c>
      <c r="I32" s="15">
        <v>37.5</v>
      </c>
      <c r="J32" s="15" t="s">
        <v>122</v>
      </c>
      <c r="K32" s="15">
        <v>18.75</v>
      </c>
      <c r="L32" s="15" t="s">
        <v>328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327</v>
      </c>
      <c r="I33" s="15">
        <v>2</v>
      </c>
      <c r="J33" s="15" t="s">
        <v>329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62" t="s">
        <v>330</v>
      </c>
      <c r="I36" s="63"/>
      <c r="K36" s="62" t="s">
        <v>331</v>
      </c>
      <c r="L36" s="63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333</v>
      </c>
      <c r="I37" s="15">
        <f>Q32-O33</f>
        <v>169.99124999999998</v>
      </c>
      <c r="K37" s="14" t="s">
        <v>328</v>
      </c>
      <c r="L37" s="15">
        <f>I25-P32</f>
        <v>-3.7500000000022737E-2</v>
      </c>
    </row>
    <row r="38" spans="2:17">
      <c r="H38" s="14" t="s">
        <v>327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332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72" t="s">
        <v>334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336</v>
      </c>
      <c r="H43" s="16" t="s">
        <v>337</v>
      </c>
      <c r="I43" s="16" t="s">
        <v>338</v>
      </c>
      <c r="J43" s="16" t="s">
        <v>339</v>
      </c>
      <c r="K43" s="16" t="s">
        <v>106</v>
      </c>
      <c r="L43" s="16" t="s">
        <v>311</v>
      </c>
      <c r="M43" s="16" t="s">
        <v>312</v>
      </c>
      <c r="N43" s="31" t="s">
        <v>313</v>
      </c>
      <c r="O43" s="16" t="s">
        <v>340</v>
      </c>
      <c r="P43" s="31" t="s">
        <v>341</v>
      </c>
      <c r="Q43" s="31" t="s">
        <v>310</v>
      </c>
    </row>
    <row r="44" spans="2:17">
      <c r="B44" s="15" t="s">
        <v>335</v>
      </c>
      <c r="C44" s="15">
        <v>7.5</v>
      </c>
      <c r="D44" s="15" t="s">
        <v>327</v>
      </c>
      <c r="E44" s="15">
        <v>9.375</v>
      </c>
      <c r="F44" s="15" t="s">
        <v>332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62" t="s">
        <v>342</v>
      </c>
      <c r="C46" s="63"/>
      <c r="E46" s="62" t="s">
        <v>343</v>
      </c>
      <c r="F46" s="63"/>
    </row>
    <row r="47" spans="2:17">
      <c r="B47" s="14" t="s">
        <v>333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327</v>
      </c>
      <c r="F57" s="15">
        <f>I38-M44</f>
        <v>-1.5000000000014779E-2</v>
      </c>
    </row>
    <row r="58" spans="2:6">
      <c r="E58" s="14" t="s">
        <v>332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333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topLeftCell="D1" zoomScale="85" zoomScaleNormal="85" workbookViewId="0">
      <selection activeCell="I116" sqref="I116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81" t="s">
        <v>162</v>
      </c>
      <c r="C2" s="82"/>
      <c r="D2" s="82"/>
      <c r="E2" s="82"/>
      <c r="F2" s="82"/>
      <c r="G2" s="46"/>
      <c r="I2" s="72" t="s">
        <v>302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2:22">
      <c r="B3" s="14" t="s">
        <v>59</v>
      </c>
      <c r="C3" s="14" t="s">
        <v>24</v>
      </c>
      <c r="D3" s="14" t="s">
        <v>348</v>
      </c>
      <c r="E3" s="14" t="s">
        <v>349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312</v>
      </c>
      <c r="O3" s="31" t="s">
        <v>313</v>
      </c>
      <c r="P3" s="16" t="s">
        <v>311</v>
      </c>
      <c r="Q3" s="16" t="s">
        <v>356</v>
      </c>
      <c r="R3" s="16" t="s">
        <v>353</v>
      </c>
      <c r="S3" s="31" t="s">
        <v>352</v>
      </c>
      <c r="T3" s="16" t="s">
        <v>357</v>
      </c>
      <c r="U3" s="16" t="s">
        <v>354</v>
      </c>
      <c r="V3" s="31" t="s">
        <v>355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350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351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358</v>
      </c>
      <c r="R5" s="15">
        <v>130</v>
      </c>
      <c r="S5" s="15">
        <f>R5*P5</f>
        <v>1600.3</v>
      </c>
      <c r="T5" s="15" t="s">
        <v>359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360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358</v>
      </c>
      <c r="R6" s="15">
        <v>20</v>
      </c>
      <c r="S6" s="15">
        <f>R6*P6</f>
        <v>576.19999999999993</v>
      </c>
      <c r="T6" s="15" t="s">
        <v>359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361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359</v>
      </c>
      <c r="U7" s="15">
        <v>10</v>
      </c>
      <c r="V7" s="15">
        <f>U7*P7</f>
        <v>65.7</v>
      </c>
    </row>
    <row r="8" spans="2:22">
      <c r="B8" s="62" t="s">
        <v>111</v>
      </c>
      <c r="C8" s="63"/>
      <c r="D8" s="63"/>
      <c r="E8" s="63"/>
      <c r="I8" s="15" t="s">
        <v>362</v>
      </c>
      <c r="J8" s="15">
        <v>200</v>
      </c>
      <c r="K8" s="15" t="s">
        <v>363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364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9" t="s">
        <v>24</v>
      </c>
      <c r="C9" s="70"/>
      <c r="D9" s="70"/>
      <c r="E9" s="71"/>
    </row>
    <row r="10" spans="2:22">
      <c r="B10" s="15" t="s">
        <v>112</v>
      </c>
      <c r="C10" s="15" t="s">
        <v>113</v>
      </c>
      <c r="D10" s="15" t="s">
        <v>301</v>
      </c>
      <c r="E10" s="15" t="s">
        <v>114</v>
      </c>
      <c r="I10" s="62" t="s">
        <v>315</v>
      </c>
      <c r="J10" s="63"/>
      <c r="L10" s="62" t="s">
        <v>343</v>
      </c>
      <c r="M10" s="63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317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365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9" t="s">
        <v>348</v>
      </c>
      <c r="C13" s="70"/>
      <c r="D13" s="70"/>
      <c r="E13" s="71"/>
      <c r="I13" s="14" t="s">
        <v>366</v>
      </c>
      <c r="J13" s="15">
        <f>SUM(V5:V7)</f>
        <v>1464.3</v>
      </c>
      <c r="L13" s="14" t="s">
        <v>348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301</v>
      </c>
      <c r="E14" s="15" t="s">
        <v>114</v>
      </c>
      <c r="I14" s="14" t="s">
        <v>367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72" t="s">
        <v>321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312</v>
      </c>
      <c r="O18" s="31" t="s">
        <v>313</v>
      </c>
      <c r="P18" s="16" t="s">
        <v>311</v>
      </c>
      <c r="Q18" s="16" t="s">
        <v>356</v>
      </c>
      <c r="R18" s="16" t="s">
        <v>353</v>
      </c>
      <c r="S18" s="31" t="s">
        <v>352</v>
      </c>
      <c r="T18" s="31" t="s">
        <v>357</v>
      </c>
      <c r="U18" s="31" t="s">
        <v>384</v>
      </c>
      <c r="V18" s="31" t="s">
        <v>355</v>
      </c>
    </row>
    <row r="19" spans="2:22">
      <c r="B19" s="69" t="s">
        <v>349</v>
      </c>
      <c r="C19" s="70"/>
      <c r="D19" s="70"/>
      <c r="E19" s="71"/>
      <c r="I19" s="15" t="s">
        <v>369</v>
      </c>
      <c r="J19" s="15">
        <v>80</v>
      </c>
      <c r="K19" s="15" t="s">
        <v>358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301</v>
      </c>
      <c r="E20" s="15" t="s">
        <v>114</v>
      </c>
      <c r="I20" s="15" t="s">
        <v>370</v>
      </c>
      <c r="J20" s="15">
        <v>60</v>
      </c>
      <c r="K20" s="15" t="s">
        <v>358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371</v>
      </c>
      <c r="J21" s="15">
        <v>40</v>
      </c>
      <c r="K21" s="15" t="s">
        <v>359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371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372</v>
      </c>
      <c r="J22" s="15">
        <v>180</v>
      </c>
      <c r="K22" s="15" t="s">
        <v>364</v>
      </c>
      <c r="L22" s="15">
        <v>60</v>
      </c>
      <c r="M22" s="15" t="s">
        <v>371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373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62" t="s">
        <v>324</v>
      </c>
      <c r="J25" s="63"/>
      <c r="L25" s="62" t="s">
        <v>343</v>
      </c>
      <c r="M25" s="63"/>
    </row>
    <row r="26" spans="2:22">
      <c r="B26" s="69" t="s">
        <v>17</v>
      </c>
      <c r="C26" s="70"/>
      <c r="D26" s="70"/>
      <c r="E26" s="71"/>
      <c r="I26" s="14" t="s">
        <v>120</v>
      </c>
      <c r="J26" s="15">
        <f>S19</f>
        <v>100</v>
      </c>
      <c r="L26" s="14" t="s">
        <v>358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301</v>
      </c>
      <c r="E27" s="15" t="s">
        <v>114</v>
      </c>
      <c r="I27" s="14" t="s">
        <v>11</v>
      </c>
      <c r="J27" s="15">
        <f>S20+J14</f>
        <v>323.39999999999998</v>
      </c>
      <c r="L27" s="14" t="s">
        <v>374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375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371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72" t="s">
        <v>326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336</v>
      </c>
      <c r="O36" s="16" t="s">
        <v>381</v>
      </c>
      <c r="P36" s="16" t="s">
        <v>312</v>
      </c>
      <c r="Q36" s="31" t="s">
        <v>313</v>
      </c>
      <c r="R36" s="31" t="s">
        <v>340</v>
      </c>
      <c r="S36" s="16" t="s">
        <v>311</v>
      </c>
      <c r="T36" s="16" t="s">
        <v>356</v>
      </c>
      <c r="U36" s="16" t="s">
        <v>353</v>
      </c>
      <c r="V36" s="31" t="s">
        <v>352</v>
      </c>
      <c r="W36" s="31" t="s">
        <v>357</v>
      </c>
      <c r="X36" s="31" t="s">
        <v>384</v>
      </c>
      <c r="Y36" s="31" t="s">
        <v>355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376</v>
      </c>
      <c r="J39" s="15">
        <v>30</v>
      </c>
      <c r="K39" s="15" t="s">
        <v>378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382</v>
      </c>
      <c r="N41" s="15">
        <v>40</v>
      </c>
      <c r="O41" s="15" t="s">
        <v>383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377</v>
      </c>
      <c r="J42" s="15">
        <v>50</v>
      </c>
      <c r="K42" s="15" t="s">
        <v>359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380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62" t="s">
        <v>330</v>
      </c>
      <c r="J44" s="63"/>
      <c r="L44" s="62" t="s">
        <v>343</v>
      </c>
      <c r="M44" s="63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374</v>
      </c>
      <c r="M46" s="48">
        <f>M27-P42</f>
        <v>186.4000000000002</v>
      </c>
      <c r="N46" s="83" t="s">
        <v>385</v>
      </c>
      <c r="O46" s="84"/>
      <c r="P46" s="84"/>
      <c r="Q46" s="84"/>
      <c r="R46" s="84"/>
      <c r="S46" s="84"/>
      <c r="T46" s="85"/>
    </row>
    <row r="47" spans="9:25">
      <c r="I47" s="14" t="s">
        <v>133</v>
      </c>
      <c r="J47" s="15">
        <f>J28-P38-P39</f>
        <v>763.2</v>
      </c>
      <c r="L47" s="14" t="s">
        <v>368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380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376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83" t="s">
        <v>388</v>
      </c>
      <c r="O53" s="84"/>
      <c r="P53" s="84"/>
      <c r="Q53" s="84"/>
      <c r="R53" s="84"/>
      <c r="S53" s="84"/>
      <c r="T53" s="85"/>
    </row>
    <row r="54" spans="9:25">
      <c r="I54" s="72" t="s">
        <v>389</v>
      </c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336</v>
      </c>
      <c r="O55" s="16" t="s">
        <v>381</v>
      </c>
      <c r="P55" s="16" t="s">
        <v>338</v>
      </c>
      <c r="Q55" s="16" t="s">
        <v>339</v>
      </c>
      <c r="R55" s="16" t="s">
        <v>312</v>
      </c>
      <c r="S55" s="31" t="s">
        <v>313</v>
      </c>
      <c r="T55" s="31" t="s">
        <v>340</v>
      </c>
      <c r="U55" s="31" t="s">
        <v>341</v>
      </c>
      <c r="V55" s="16" t="s">
        <v>311</v>
      </c>
      <c r="W55" s="16" t="s">
        <v>356</v>
      </c>
      <c r="X55" s="16" t="s">
        <v>353</v>
      </c>
      <c r="Y55" s="31" t="s">
        <v>352</v>
      </c>
    </row>
    <row r="56" spans="9:25">
      <c r="I56" s="15" t="s">
        <v>386</v>
      </c>
      <c r="J56" s="15">
        <v>30</v>
      </c>
      <c r="K56" s="15" t="s">
        <v>11</v>
      </c>
      <c r="L56" s="15">
        <v>30</v>
      </c>
      <c r="M56" s="15" t="s">
        <v>380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387</v>
      </c>
      <c r="J57" s="15">
        <v>30</v>
      </c>
      <c r="K57" s="15" t="s">
        <v>14</v>
      </c>
      <c r="L57" s="15">
        <v>30</v>
      </c>
      <c r="M57" s="15" t="s">
        <v>380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244</v>
      </c>
      <c r="J58" s="15">
        <v>45</v>
      </c>
      <c r="K58" s="15" t="s">
        <v>17</v>
      </c>
      <c r="L58" s="15">
        <v>52.5</v>
      </c>
      <c r="M58" s="15" t="s">
        <v>376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379</v>
      </c>
      <c r="X58" s="15">
        <v>30</v>
      </c>
      <c r="Y58" s="15">
        <f>X58*V58</f>
        <v>720</v>
      </c>
    </row>
    <row r="60" spans="9:25">
      <c r="I60" s="86" t="s">
        <v>390</v>
      </c>
      <c r="J60" s="87"/>
      <c r="L60" s="62" t="s">
        <v>343</v>
      </c>
      <c r="M60" s="63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376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380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81" t="s">
        <v>162</v>
      </c>
      <c r="C2" s="82"/>
      <c r="D2" s="82"/>
    </row>
    <row r="3" spans="2:5">
      <c r="B3" s="14" t="s">
        <v>59</v>
      </c>
      <c r="C3" s="14" t="s">
        <v>8</v>
      </c>
      <c r="D3" s="14" t="s">
        <v>391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62" t="s">
        <v>111</v>
      </c>
      <c r="C9" s="63"/>
      <c r="D9" s="63"/>
      <c r="E9" s="63"/>
    </row>
    <row r="10" spans="2:5">
      <c r="B10" s="69" t="s">
        <v>8</v>
      </c>
      <c r="C10" s="70"/>
      <c r="D10" s="70"/>
      <c r="E10" s="71"/>
    </row>
    <row r="11" spans="2:5">
      <c r="B11" s="15" t="s">
        <v>112</v>
      </c>
      <c r="C11" s="15" t="s">
        <v>113</v>
      </c>
      <c r="D11" s="15" t="s">
        <v>301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9" t="s">
        <v>13</v>
      </c>
      <c r="C14" s="70"/>
      <c r="D14" s="70"/>
      <c r="E14" s="71"/>
    </row>
    <row r="15" spans="2:5">
      <c r="B15" s="15" t="s">
        <v>112</v>
      </c>
      <c r="C15" s="15" t="s">
        <v>113</v>
      </c>
      <c r="D15" s="15" t="s">
        <v>301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72" t="s">
        <v>302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312</v>
      </c>
      <c r="H21" s="31" t="s">
        <v>313</v>
      </c>
      <c r="I21" s="16" t="s">
        <v>311</v>
      </c>
      <c r="J21" s="16" t="s">
        <v>356</v>
      </c>
      <c r="K21" s="16" t="s">
        <v>353</v>
      </c>
      <c r="L21" s="31" t="s">
        <v>352</v>
      </c>
    </row>
    <row r="22" spans="2:12">
      <c r="B22" s="15" t="s">
        <v>392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394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393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62" t="s">
        <v>324</v>
      </c>
      <c r="C26" s="63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88" t="s">
        <v>194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Y2" s="89" t="s">
        <v>195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16.5" customHeight="1" thickTop="1" thickBo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16.5" customHeight="1" thickTop="1" thickBo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15.75" thickTop="1"/>
    <row r="19" ht="9.75" customHeight="1"/>
    <row r="39" spans="25:52" ht="12" customHeight="1"/>
    <row r="42" spans="25:52">
      <c r="Y42" s="89" t="s">
        <v>211</v>
      </c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25:52"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25:52"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J67" sqref="J66:J67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90" t="s">
        <v>61</v>
      </c>
      <c r="D3" s="90"/>
    </row>
    <row r="4" spans="3:4" ht="15.75" thickTop="1">
      <c r="C4" s="91" t="s">
        <v>60</v>
      </c>
      <c r="D4" s="91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91" t="s">
        <v>54</v>
      </c>
      <c r="D10" s="91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91" t="s">
        <v>52</v>
      </c>
      <c r="D17" s="91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N32"/>
  <sheetViews>
    <sheetView topLeftCell="D1" workbookViewId="0">
      <selection activeCell="I40" sqref="I40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4" ht="10.5" customHeight="1"/>
    <row r="2" spans="3:14" ht="10.5" customHeight="1"/>
    <row r="3" spans="3:14">
      <c r="C3" s="62" t="s">
        <v>421</v>
      </c>
      <c r="D3" s="63"/>
      <c r="F3" s="62" t="s">
        <v>422</v>
      </c>
      <c r="G3" s="63"/>
      <c r="I3" s="62" t="s">
        <v>457</v>
      </c>
      <c r="J3" s="63"/>
      <c r="M3" s="62" t="s">
        <v>425</v>
      </c>
      <c r="N3" s="63"/>
    </row>
    <row r="4" spans="3:14">
      <c r="C4" s="14" t="s">
        <v>3</v>
      </c>
      <c r="D4" s="15">
        <f>GrasslandRegionalProduction!J114</f>
        <v>90</v>
      </c>
      <c r="F4" s="14" t="s">
        <v>333</v>
      </c>
      <c r="G4" s="15">
        <f>SteelLakeSite!C47</f>
        <v>169.99124999999998</v>
      </c>
      <c r="I4" s="14" t="s">
        <v>141</v>
      </c>
      <c r="J4" s="15">
        <f>-ComputersSiteGrass!D5</f>
        <v>-324.79000000000002</v>
      </c>
      <c r="M4" s="51" t="s">
        <v>59</v>
      </c>
      <c r="N4" s="51" t="s">
        <v>66</v>
      </c>
    </row>
    <row r="5" spans="3:14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18</v>
      </c>
      <c r="J5" s="15">
        <f>-ComputersSiteGrass!D6</f>
        <v>-873.75</v>
      </c>
      <c r="M5" s="14" t="s">
        <v>16</v>
      </c>
      <c r="N5" s="54">
        <f>D12+J16+J19+J28</f>
        <v>937.34999999999991</v>
      </c>
    </row>
    <row r="6" spans="3:14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123</v>
      </c>
      <c r="J6" s="15">
        <f>-ComputersSiteGrass!D7</f>
        <v>-3117</v>
      </c>
      <c r="M6" s="14" t="s">
        <v>397</v>
      </c>
      <c r="N6" s="54">
        <f>D13+G18</f>
        <v>882.97500000000002</v>
      </c>
    </row>
    <row r="7" spans="3:14">
      <c r="C7" s="14" t="s">
        <v>141</v>
      </c>
      <c r="D7" s="15">
        <f>GrasslandRegionalProduction!J117</f>
        <v>139.76</v>
      </c>
      <c r="I7" s="14" t="s">
        <v>14</v>
      </c>
      <c r="J7" s="15">
        <f>-ComputersSiteGrass!D9</f>
        <v>-437</v>
      </c>
      <c r="M7" s="14" t="s">
        <v>14</v>
      </c>
      <c r="N7" s="54">
        <f>D14+G10+J7+G21</f>
        <v>0.5</v>
      </c>
    </row>
    <row r="8" spans="3:14">
      <c r="C8" s="14" t="s">
        <v>146</v>
      </c>
      <c r="D8" s="15">
        <f>GrasslandRegionalProduction!J118</f>
        <v>11.25</v>
      </c>
      <c r="F8" s="62" t="s">
        <v>423</v>
      </c>
      <c r="G8" s="63"/>
      <c r="I8" s="14" t="s">
        <v>20</v>
      </c>
      <c r="J8" s="15">
        <f>-ComputersSiteGrass!D8</f>
        <v>-78.239999999999995</v>
      </c>
      <c r="M8" s="14" t="s">
        <v>18</v>
      </c>
      <c r="N8" s="54">
        <f>D15+G17+J23+J5+J30</f>
        <v>-37.799999999999955</v>
      </c>
    </row>
    <row r="9" spans="3:14">
      <c r="C9" s="14" t="s">
        <v>76</v>
      </c>
      <c r="D9" s="15">
        <f>GrasslandRegionalProduction!J119</f>
        <v>15</v>
      </c>
      <c r="F9" s="14" t="s">
        <v>120</v>
      </c>
      <c r="G9" s="15">
        <f>OffshoreMegaRefinery!J61</f>
        <v>100</v>
      </c>
      <c r="I9" s="14" t="s">
        <v>76</v>
      </c>
      <c r="J9" s="15">
        <f>ComputersSiteGrass!I23</f>
        <v>36.412500000000001</v>
      </c>
      <c r="M9" s="14" t="s">
        <v>72</v>
      </c>
      <c r="N9" s="54">
        <f>G5+J24</f>
        <v>15.0775000000001</v>
      </c>
    </row>
    <row r="10" spans="3:14">
      <c r="C10" s="14" t="s">
        <v>419</v>
      </c>
      <c r="D10" s="15">
        <f>GrasslandRegionalProduction!J120</f>
        <v>27.990000000000002</v>
      </c>
      <c r="F10" s="14" t="s">
        <v>14</v>
      </c>
      <c r="G10" s="15">
        <f>OffshoreMegaRefinery!J62</f>
        <v>763.5</v>
      </c>
      <c r="I10" s="14" t="s">
        <v>196</v>
      </c>
      <c r="J10" s="15">
        <f>ComputersSiteGrass!I24</f>
        <v>30.780000000000008</v>
      </c>
      <c r="M10" s="14" t="s">
        <v>133</v>
      </c>
      <c r="N10" s="54">
        <f>G11+G22</f>
        <v>0.20000000000004547</v>
      </c>
    </row>
    <row r="11" spans="3:14">
      <c r="C11" s="14" t="s">
        <v>65</v>
      </c>
      <c r="D11" s="15">
        <f>GrasslandRegionalProduction!J121</f>
        <v>483</v>
      </c>
      <c r="F11" s="14" t="s">
        <v>133</v>
      </c>
      <c r="G11" s="15">
        <f>OffshoreMegaRefinery!J63</f>
        <v>763.2</v>
      </c>
      <c r="I11" s="14" t="s">
        <v>458</v>
      </c>
      <c r="J11" s="15">
        <f>ComputersSiteGrass!I25</f>
        <v>78.239999999999995</v>
      </c>
      <c r="M11" s="14" t="s">
        <v>120</v>
      </c>
      <c r="N11" s="54">
        <f>G9</f>
        <v>100</v>
      </c>
    </row>
    <row r="12" spans="3:14">
      <c r="C12" s="14" t="s">
        <v>16</v>
      </c>
      <c r="D12" s="15">
        <f>GrasslandRegionalProduction!J122</f>
        <v>145</v>
      </c>
      <c r="F12" s="14" t="s">
        <v>217</v>
      </c>
      <c r="G12" s="15">
        <f>OffshoreMegaRefinery!J64</f>
        <v>763.2</v>
      </c>
      <c r="M12" s="14" t="s">
        <v>11</v>
      </c>
      <c r="N12" s="54">
        <f>G13</f>
        <v>99.599999999999909</v>
      </c>
    </row>
    <row r="13" spans="3:14">
      <c r="C13" s="14" t="s">
        <v>397</v>
      </c>
      <c r="D13" s="15">
        <f>GrasslandRegionalProduction!J123</f>
        <v>180</v>
      </c>
      <c r="F13" s="14" t="s">
        <v>11</v>
      </c>
      <c r="G13" s="15">
        <f>OffshoreMegaRefinery!J65</f>
        <v>99.599999999999909</v>
      </c>
      <c r="I13" s="62" t="s">
        <v>434</v>
      </c>
      <c r="J13" s="63"/>
      <c r="M13" s="14" t="s">
        <v>122</v>
      </c>
      <c r="N13" s="54">
        <f>D5+J14+J25</f>
        <v>6144.9500000000007</v>
      </c>
    </row>
    <row r="14" spans="3:14">
      <c r="C14" s="14" t="s">
        <v>14</v>
      </c>
      <c r="D14" s="15">
        <f>GrasslandRegionalProduction!J124</f>
        <v>-180</v>
      </c>
      <c r="F14" s="47" t="s">
        <v>379</v>
      </c>
      <c r="G14" s="15">
        <f>OffshoreMegaRefinery!M62</f>
        <v>0</v>
      </c>
      <c r="I14" s="14" t="s">
        <v>122</v>
      </c>
      <c r="J14" s="15">
        <f>QuickwireCoast!J30</f>
        <v>7384.9500000000007</v>
      </c>
      <c r="M14" s="14" t="s">
        <v>329</v>
      </c>
      <c r="N14" s="54">
        <f>D16+G4</f>
        <v>195.49124999999998</v>
      </c>
    </row>
    <row r="15" spans="3:14">
      <c r="C15" s="14" t="s">
        <v>18</v>
      </c>
      <c r="D15" s="15">
        <f>GrasslandRegionalProduction!J125</f>
        <v>550.07500000000005</v>
      </c>
      <c r="I15" s="14" t="s">
        <v>123</v>
      </c>
      <c r="J15" s="15">
        <f>QuickwireCoast!J31</f>
        <v>6999</v>
      </c>
      <c r="M15" s="14" t="s">
        <v>141</v>
      </c>
      <c r="N15" s="54">
        <f>D7+J21+J4</f>
        <v>252.46999999999997</v>
      </c>
    </row>
    <row r="16" spans="3:14">
      <c r="C16" s="14" t="s">
        <v>333</v>
      </c>
      <c r="D16" s="15">
        <f>GrasslandRegionalProduction!J113</f>
        <v>25.5</v>
      </c>
      <c r="F16" s="62" t="s">
        <v>424</v>
      </c>
      <c r="G16" s="63"/>
      <c r="I16" s="14" t="s">
        <v>16</v>
      </c>
      <c r="J16" s="15">
        <f>QuickwireCoast!J32</f>
        <v>1042.3999999999999</v>
      </c>
      <c r="M16" s="14" t="s">
        <v>12</v>
      </c>
      <c r="N16" s="54">
        <f>D6</f>
        <v>40</v>
      </c>
    </row>
    <row r="17" spans="3:14">
      <c r="C17" s="14" t="s">
        <v>142</v>
      </c>
      <c r="D17" s="15">
        <f>GrasslandRegionalProduction!J111</f>
        <v>12</v>
      </c>
      <c r="F17" s="14" t="s">
        <v>18</v>
      </c>
      <c r="G17" s="15">
        <f>SilicaCaveSite!C27</f>
        <v>1405.875</v>
      </c>
      <c r="M17" s="14" t="s">
        <v>146</v>
      </c>
      <c r="N17" s="54">
        <f>D8+G6</f>
        <v>67.921875</v>
      </c>
    </row>
    <row r="18" spans="3:14">
      <c r="C18" s="14" t="s">
        <v>193</v>
      </c>
      <c r="D18" s="15">
        <f>GrasslandRegionalProduction!J109</f>
        <v>2.5</v>
      </c>
      <c r="F18" s="14" t="s">
        <v>192</v>
      </c>
      <c r="G18" s="15">
        <f>SilicaCaveSite!C28</f>
        <v>702.97500000000002</v>
      </c>
      <c r="I18" s="62" t="s">
        <v>452</v>
      </c>
      <c r="J18" s="63"/>
      <c r="M18" s="14" t="s">
        <v>76</v>
      </c>
      <c r="N18" s="54">
        <f>D9+J9</f>
        <v>51.412500000000001</v>
      </c>
    </row>
    <row r="19" spans="3:14">
      <c r="C19" s="14" t="s">
        <v>80</v>
      </c>
      <c r="D19" s="15">
        <f>GrasslandRegionalProduction!J98</f>
        <v>0</v>
      </c>
      <c r="I19" s="14" t="s">
        <v>16</v>
      </c>
      <c r="J19" s="15">
        <f>GrassValleyCircuitBoard!L32</f>
        <v>199.95</v>
      </c>
      <c r="M19" s="14" t="s">
        <v>217</v>
      </c>
      <c r="N19" s="54">
        <f>G12</f>
        <v>763.2</v>
      </c>
    </row>
    <row r="20" spans="3:14">
      <c r="C20" s="14" t="s">
        <v>20</v>
      </c>
      <c r="D20" s="15">
        <f>GrasslandRegionalProduction!J97</f>
        <v>0</v>
      </c>
      <c r="F20" s="62" t="s">
        <v>470</v>
      </c>
      <c r="G20" s="63"/>
      <c r="I20" s="14" t="s">
        <v>86</v>
      </c>
      <c r="J20" s="15">
        <f>GrassValleyCircuitBoard!L31</f>
        <v>2480</v>
      </c>
      <c r="M20" s="14" t="s">
        <v>419</v>
      </c>
      <c r="N20" s="54">
        <f>D10+J10</f>
        <v>58.77000000000001</v>
      </c>
    </row>
    <row r="21" spans="3:14">
      <c r="C21" s="14" t="s">
        <v>123</v>
      </c>
      <c r="D21" s="15">
        <f>GrasslandRegionalProduction!J110</f>
        <v>0.29999999999995453</v>
      </c>
      <c r="F21" s="14" t="s">
        <v>14</v>
      </c>
      <c r="G21" s="15">
        <f>-CoastAlumIntSite!D5</f>
        <v>-146</v>
      </c>
      <c r="I21" s="14" t="s">
        <v>141</v>
      </c>
      <c r="J21" s="15">
        <f>GrassValleyCircuitBoard!L33</f>
        <v>437.5</v>
      </c>
      <c r="M21" s="14" t="s">
        <v>123</v>
      </c>
      <c r="N21" s="54">
        <f>D21+J15+J6</f>
        <v>3882.3</v>
      </c>
    </row>
    <row r="22" spans="3:14">
      <c r="C22" s="14" t="s">
        <v>86</v>
      </c>
      <c r="D22" s="15">
        <f>GrasslandRegionalProduction!J90</f>
        <v>-4.9999999999954525E-2</v>
      </c>
      <c r="F22" s="14" t="s">
        <v>378</v>
      </c>
      <c r="G22" s="15">
        <f>-CoastAlumIntSite!D6</f>
        <v>-763</v>
      </c>
      <c r="I22" s="14" t="s">
        <v>20</v>
      </c>
      <c r="J22" s="15">
        <f>GrassValleyCircuitBoard!L34</f>
        <v>195</v>
      </c>
      <c r="M22" s="14" t="s">
        <v>142</v>
      </c>
      <c r="N22" s="54">
        <f>D17</f>
        <v>12</v>
      </c>
    </row>
    <row r="23" spans="3:14">
      <c r="F23" s="14" t="s">
        <v>382</v>
      </c>
      <c r="G23" s="15">
        <f>CoastAlumIntSite!G18</f>
        <v>31.5</v>
      </c>
      <c r="I23" s="14" t="s">
        <v>18</v>
      </c>
      <c r="J23" s="15">
        <f>-GrassValleyCircuitBoard!I5</f>
        <v>-970</v>
      </c>
      <c r="M23" s="14" t="s">
        <v>193</v>
      </c>
      <c r="N23" s="54">
        <f>D18</f>
        <v>2.5</v>
      </c>
    </row>
    <row r="24" spans="3:14">
      <c r="C24" s="14" t="s">
        <v>65</v>
      </c>
      <c r="D24" s="53">
        <f>GrasslandRegionalProduction!J121</f>
        <v>483</v>
      </c>
      <c r="F24" s="14" t="s">
        <v>237</v>
      </c>
      <c r="G24" s="15">
        <f>CoastAlumIntSite!G20</f>
        <v>108</v>
      </c>
      <c r="I24" s="14" t="s">
        <v>72</v>
      </c>
      <c r="J24" s="15">
        <f>-GrassValleyCircuitBoard!I7</f>
        <v>-585</v>
      </c>
      <c r="M24" s="14" t="s">
        <v>80</v>
      </c>
      <c r="N24" s="54">
        <f>D19</f>
        <v>0</v>
      </c>
    </row>
    <row r="25" spans="3:14">
      <c r="C25" s="47" t="s">
        <v>151</v>
      </c>
      <c r="D25" s="53">
        <f>GrasslandRegionalProduction!J126</f>
        <v>367.20000000000005</v>
      </c>
      <c r="F25" s="14" t="s">
        <v>471</v>
      </c>
      <c r="G25" s="15">
        <f>CoastAlumIntSite!G19</f>
        <v>60</v>
      </c>
      <c r="I25" s="14" t="s">
        <v>122</v>
      </c>
      <c r="J25" s="15">
        <f>-GrassValleyCircuitBoard!I6</f>
        <v>-1560</v>
      </c>
      <c r="M25" s="14" t="s">
        <v>20</v>
      </c>
      <c r="N25" s="54">
        <f>D20+J22+J8</f>
        <v>116.76</v>
      </c>
    </row>
    <row r="26" spans="3:14">
      <c r="M26" s="14" t="s">
        <v>3</v>
      </c>
      <c r="N26" s="54">
        <f>D4+J29</f>
        <v>-10</v>
      </c>
    </row>
    <row r="27" spans="3:14">
      <c r="I27" s="62" t="s">
        <v>482</v>
      </c>
      <c r="J27" s="63"/>
      <c r="K27" s="59" t="s">
        <v>456</v>
      </c>
      <c r="M27" s="14" t="s">
        <v>86</v>
      </c>
      <c r="N27" s="54">
        <f>D22+J20</f>
        <v>2479.9499999999998</v>
      </c>
    </row>
    <row r="28" spans="3:14">
      <c r="I28" s="14" t="s">
        <v>16</v>
      </c>
      <c r="J28" s="15">
        <f>-SwampNuclearFacility!J6</f>
        <v>-450</v>
      </c>
      <c r="M28" s="14" t="s">
        <v>379</v>
      </c>
      <c r="N28" s="54">
        <f>G14</f>
        <v>0</v>
      </c>
    </row>
    <row r="29" spans="3:14">
      <c r="I29" s="14" t="s">
        <v>3</v>
      </c>
      <c r="J29" s="15">
        <f>-SwampNuclearFacility!J7</f>
        <v>-100</v>
      </c>
      <c r="M29" s="14" t="s">
        <v>463</v>
      </c>
      <c r="N29" s="54">
        <f>J11+J32</f>
        <v>39.239999999999995</v>
      </c>
    </row>
    <row r="30" spans="3:14">
      <c r="I30" s="14" t="s">
        <v>18</v>
      </c>
      <c r="J30" s="15">
        <f>-SwampNuclearFacility!J8</f>
        <v>-150</v>
      </c>
      <c r="M30" s="14" t="s">
        <v>237</v>
      </c>
      <c r="N30" s="54">
        <f>G23+J31</f>
        <v>16.5</v>
      </c>
    </row>
    <row r="31" spans="3:14">
      <c r="I31" s="14" t="s">
        <v>481</v>
      </c>
      <c r="J31" s="15">
        <f>-SwampNuclearFacility!J9</f>
        <v>-15</v>
      </c>
      <c r="M31" s="14" t="s">
        <v>382</v>
      </c>
      <c r="N31" s="54">
        <f>G24</f>
        <v>108</v>
      </c>
    </row>
    <row r="32" spans="3:14">
      <c r="I32" s="14" t="s">
        <v>458</v>
      </c>
      <c r="J32" s="15">
        <f>-SwampNuclearFacility!J10</f>
        <v>-39</v>
      </c>
      <c r="M32" s="14" t="s">
        <v>471</v>
      </c>
      <c r="N32" s="54">
        <f>G25</f>
        <v>60</v>
      </c>
    </row>
  </sheetData>
  <mergeCells count="10">
    <mergeCell ref="F20:G20"/>
    <mergeCell ref="I27:J27"/>
    <mergeCell ref="M3:N3"/>
    <mergeCell ref="I13:J13"/>
    <mergeCell ref="C3:D3"/>
    <mergeCell ref="F3:G3"/>
    <mergeCell ref="F8:G8"/>
    <mergeCell ref="F16:G16"/>
    <mergeCell ref="I18:J18"/>
    <mergeCell ref="I3:J3"/>
  </mergeCells>
  <conditionalFormatting sqref="N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J131"/>
  <sheetViews>
    <sheetView topLeftCell="A4" zoomScale="70" zoomScaleNormal="70" workbookViewId="0">
      <selection activeCell="H29" sqref="H29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8.5703125" bestFit="1" customWidth="1"/>
    <col min="9" max="9" width="6.7109375" bestFit="1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3" spans="2:10" ht="52.5" customHeight="1">
      <c r="B3" s="64" t="s">
        <v>467</v>
      </c>
      <c r="C3" s="64"/>
      <c r="D3" s="64"/>
      <c r="H3" s="64" t="s">
        <v>468</v>
      </c>
      <c r="I3" s="64"/>
      <c r="J3" s="64"/>
    </row>
    <row r="4" spans="2:10" ht="21">
      <c r="B4" s="40" t="s">
        <v>227</v>
      </c>
      <c r="D4" s="40" t="s">
        <v>228</v>
      </c>
      <c r="H4" s="40" t="s">
        <v>443</v>
      </c>
    </row>
    <row r="5" spans="2:10" ht="18.75">
      <c r="B5" s="39" t="s">
        <v>145</v>
      </c>
      <c r="D5" s="41" t="s">
        <v>135</v>
      </c>
      <c r="H5" s="39" t="s">
        <v>134</v>
      </c>
    </row>
    <row r="6" spans="2:10" ht="18.75">
      <c r="B6" s="26" t="s">
        <v>88</v>
      </c>
      <c r="C6" s="19" t="s">
        <v>136</v>
      </c>
      <c r="D6" s="26" t="s">
        <v>88</v>
      </c>
      <c r="H6" s="24" t="s">
        <v>122</v>
      </c>
    </row>
    <row r="7" spans="2:10" ht="18.75">
      <c r="B7" s="26" t="s">
        <v>76</v>
      </c>
      <c r="C7" s="19" t="s">
        <v>136</v>
      </c>
      <c r="D7" s="26" t="s">
        <v>76</v>
      </c>
      <c r="H7" s="24" t="s">
        <v>122</v>
      </c>
    </row>
    <row r="8" spans="2:10" ht="18.75">
      <c r="B8" s="26" t="s">
        <v>129</v>
      </c>
      <c r="C8" s="19" t="s">
        <v>136</v>
      </c>
      <c r="D8" s="26" t="s">
        <v>129</v>
      </c>
      <c r="H8" s="24" t="s">
        <v>122</v>
      </c>
    </row>
    <row r="9" spans="2:10" ht="18.75">
      <c r="B9" s="55" t="s">
        <v>223</v>
      </c>
      <c r="C9" s="19" t="s">
        <v>136</v>
      </c>
      <c r="D9" s="55" t="s">
        <v>223</v>
      </c>
      <c r="H9" s="24" t="s">
        <v>122</v>
      </c>
    </row>
    <row r="10" spans="2:10" ht="18.75">
      <c r="B10" s="55" t="s">
        <v>222</v>
      </c>
      <c r="C10" s="19" t="s">
        <v>136</v>
      </c>
      <c r="D10" s="55" t="s">
        <v>222</v>
      </c>
      <c r="H10" s="24" t="s">
        <v>122</v>
      </c>
    </row>
    <row r="11" spans="2:10" ht="18.75">
      <c r="B11" s="55" t="s">
        <v>224</v>
      </c>
      <c r="C11" s="19" t="s">
        <v>136</v>
      </c>
      <c r="D11" s="55" t="s">
        <v>224</v>
      </c>
      <c r="H11" s="23" t="s">
        <v>16</v>
      </c>
    </row>
    <row r="13" spans="2:10" ht="21">
      <c r="B13" s="40" t="s">
        <v>220</v>
      </c>
      <c r="D13" s="40" t="s">
        <v>221</v>
      </c>
      <c r="H13" s="40" t="s">
        <v>444</v>
      </c>
    </row>
    <row r="14" spans="2:10" ht="18.75">
      <c r="B14" s="39" t="s">
        <v>134</v>
      </c>
      <c r="D14" s="41" t="s">
        <v>135</v>
      </c>
      <c r="H14" s="39" t="s">
        <v>134</v>
      </c>
    </row>
    <row r="15" spans="2:10" ht="18.75">
      <c r="B15" s="25" t="s">
        <v>128</v>
      </c>
      <c r="C15" s="19" t="s">
        <v>136</v>
      </c>
      <c r="D15" s="25" t="s">
        <v>128</v>
      </c>
      <c r="H15" s="24" t="s">
        <v>123</v>
      </c>
    </row>
    <row r="16" spans="2:10" ht="18.75">
      <c r="B16" s="25" t="s">
        <v>127</v>
      </c>
      <c r="C16" s="19" t="s">
        <v>136</v>
      </c>
      <c r="D16" s="25" t="s">
        <v>127</v>
      </c>
      <c r="H16" s="24" t="s">
        <v>123</v>
      </c>
    </row>
    <row r="17" spans="2:8" ht="18.75">
      <c r="B17" s="25" t="s">
        <v>126</v>
      </c>
      <c r="C17" s="19" t="s">
        <v>136</v>
      </c>
      <c r="D17" s="25" t="s">
        <v>126</v>
      </c>
      <c r="H17" s="24" t="s">
        <v>123</v>
      </c>
    </row>
    <row r="18" spans="2:8" ht="18.75">
      <c r="B18" s="27" t="s">
        <v>12</v>
      </c>
      <c r="C18" s="19" t="s">
        <v>136</v>
      </c>
      <c r="D18" s="27" t="s">
        <v>12</v>
      </c>
      <c r="H18" s="24" t="s">
        <v>123</v>
      </c>
    </row>
    <row r="19" spans="2:8" ht="18.75">
      <c r="B19" s="25" t="s">
        <v>80</v>
      </c>
      <c r="C19" s="19" t="s">
        <v>136</v>
      </c>
      <c r="D19" s="25" t="s">
        <v>80</v>
      </c>
      <c r="H19" s="24" t="s">
        <v>123</v>
      </c>
    </row>
    <row r="20" spans="2:8" ht="18.75">
      <c r="B20" s="25" t="s">
        <v>20</v>
      </c>
      <c r="C20" s="19" t="s">
        <v>136</v>
      </c>
      <c r="D20" s="25" t="s">
        <v>20</v>
      </c>
    </row>
    <row r="21" spans="2:8" ht="21">
      <c r="H21" s="40" t="s">
        <v>455</v>
      </c>
    </row>
    <row r="22" spans="2:8" ht="21">
      <c r="B22" s="40" t="s">
        <v>218</v>
      </c>
      <c r="D22" s="40" t="s">
        <v>219</v>
      </c>
      <c r="H22" s="39" t="s">
        <v>134</v>
      </c>
    </row>
    <row r="23" spans="2:8" ht="18.75">
      <c r="B23" s="39" t="s">
        <v>134</v>
      </c>
      <c r="D23" s="41" t="s">
        <v>135</v>
      </c>
      <c r="H23" s="24" t="s">
        <v>19</v>
      </c>
    </row>
    <row r="24" spans="2:8" ht="18.75">
      <c r="B24" s="24" t="s">
        <v>231</v>
      </c>
      <c r="C24" s="19" t="s">
        <v>136</v>
      </c>
      <c r="D24" s="24" t="s">
        <v>231</v>
      </c>
      <c r="H24" s="24" t="s">
        <v>19</v>
      </c>
    </row>
    <row r="25" spans="2:8" ht="18.75">
      <c r="B25" s="24" t="s">
        <v>124</v>
      </c>
      <c r="C25" s="19" t="s">
        <v>136</v>
      </c>
      <c r="D25" s="24" t="s">
        <v>124</v>
      </c>
      <c r="H25" s="23" t="s">
        <v>16</v>
      </c>
    </row>
    <row r="26" spans="2:8" ht="18.75">
      <c r="B26" s="24" t="s">
        <v>125</v>
      </c>
      <c r="C26" s="19" t="s">
        <v>136</v>
      </c>
      <c r="D26" s="24" t="s">
        <v>125</v>
      </c>
      <c r="H26" s="25" t="s">
        <v>141</v>
      </c>
    </row>
    <row r="27" spans="2:8" ht="18.75">
      <c r="B27" s="24" t="s">
        <v>122</v>
      </c>
      <c r="C27" s="19" t="s">
        <v>136</v>
      </c>
      <c r="D27" s="24" t="s">
        <v>122</v>
      </c>
      <c r="H27" s="25" t="s">
        <v>20</v>
      </c>
    </row>
    <row r="28" spans="2:8" ht="18.75">
      <c r="B28" s="24" t="s">
        <v>123</v>
      </c>
      <c r="C28" s="19" t="s">
        <v>136</v>
      </c>
      <c r="D28" s="24" t="s">
        <v>123</v>
      </c>
    </row>
    <row r="29" spans="2:8" ht="21">
      <c r="B29" s="24" t="s">
        <v>121</v>
      </c>
      <c r="C29" s="19" t="s">
        <v>136</v>
      </c>
      <c r="D29" s="24" t="s">
        <v>121</v>
      </c>
      <c r="H29" s="40" t="s">
        <v>472</v>
      </c>
    </row>
    <row r="30" spans="2:8" ht="18.75">
      <c r="H30" s="39" t="s">
        <v>134</v>
      </c>
    </row>
    <row r="31" spans="2:8" ht="21">
      <c r="B31" s="40" t="s">
        <v>215</v>
      </c>
      <c r="D31" s="40" t="s">
        <v>216</v>
      </c>
      <c r="H31" s="26" t="s">
        <v>76</v>
      </c>
    </row>
    <row r="32" spans="2:8" ht="18.75">
      <c r="B32" s="39" t="s">
        <v>134</v>
      </c>
      <c r="D32" s="41" t="s">
        <v>135</v>
      </c>
      <c r="H32" s="26" t="s">
        <v>129</v>
      </c>
    </row>
    <row r="33" spans="2:8" ht="18.75">
      <c r="B33" s="23" t="s">
        <v>14</v>
      </c>
      <c r="C33" s="19" t="s">
        <v>136</v>
      </c>
      <c r="D33" s="23" t="s">
        <v>14</v>
      </c>
      <c r="H33" s="55" t="s">
        <v>223</v>
      </c>
    </row>
    <row r="34" spans="2:8" ht="18.75">
      <c r="B34" s="23" t="s">
        <v>11</v>
      </c>
      <c r="C34" s="19" t="s">
        <v>136</v>
      </c>
      <c r="D34" s="23" t="s">
        <v>11</v>
      </c>
    </row>
    <row r="35" spans="2:8" ht="21">
      <c r="B35" s="23" t="s">
        <v>133</v>
      </c>
      <c r="C35" s="19" t="s">
        <v>136</v>
      </c>
      <c r="D35" s="23" t="s">
        <v>133</v>
      </c>
      <c r="H35" s="40" t="s">
        <v>464</v>
      </c>
    </row>
    <row r="36" spans="2:8" ht="18.75">
      <c r="B36" s="26" t="s">
        <v>217</v>
      </c>
      <c r="D36" s="26" t="s">
        <v>217</v>
      </c>
      <c r="H36" s="39" t="s">
        <v>134</v>
      </c>
    </row>
    <row r="37" spans="2:8" ht="18.75">
      <c r="B37" s="23" t="s">
        <v>120</v>
      </c>
      <c r="C37" s="19" t="s">
        <v>136</v>
      </c>
      <c r="D37" s="23" t="s">
        <v>120</v>
      </c>
      <c r="H37" s="26" t="s">
        <v>76</v>
      </c>
    </row>
    <row r="38" spans="2:8" ht="18.75">
      <c r="B38" s="24" t="s">
        <v>379</v>
      </c>
      <c r="C38" s="19" t="s">
        <v>136</v>
      </c>
      <c r="D38" s="24" t="s">
        <v>379</v>
      </c>
      <c r="H38" s="26" t="s">
        <v>129</v>
      </c>
    </row>
    <row r="39" spans="2:8" ht="18.75">
      <c r="H39" s="55" t="s">
        <v>223</v>
      </c>
    </row>
    <row r="40" spans="2:8" ht="21">
      <c r="B40" s="40" t="s">
        <v>212</v>
      </c>
      <c r="D40" s="40" t="s">
        <v>214</v>
      </c>
    </row>
    <row r="41" spans="2:8" ht="18.75">
      <c r="B41" s="39" t="s">
        <v>134</v>
      </c>
      <c r="D41" s="41" t="s">
        <v>135</v>
      </c>
    </row>
    <row r="42" spans="2:8" ht="18.75">
      <c r="B42" s="23" t="s">
        <v>115</v>
      </c>
      <c r="C42" s="19" t="s">
        <v>136</v>
      </c>
      <c r="D42" s="23" t="s">
        <v>115</v>
      </c>
    </row>
    <row r="43" spans="2:8" ht="18.75">
      <c r="B43" s="23" t="s">
        <v>116</v>
      </c>
      <c r="C43" s="19" t="s">
        <v>136</v>
      </c>
      <c r="D43" s="23" t="s">
        <v>116</v>
      </c>
    </row>
    <row r="44" spans="2:8" ht="18.75">
      <c r="B44" s="23" t="s">
        <v>117</v>
      </c>
      <c r="C44" s="19" t="s">
        <v>136</v>
      </c>
      <c r="D44" s="23" t="s">
        <v>117</v>
      </c>
    </row>
    <row r="45" spans="2:8" ht="18.75">
      <c r="B45" s="23" t="s">
        <v>118</v>
      </c>
      <c r="C45" s="19" t="s">
        <v>136</v>
      </c>
      <c r="D45" s="23" t="s">
        <v>118</v>
      </c>
    </row>
    <row r="46" spans="2:8" ht="18.75">
      <c r="B46" s="23" t="s">
        <v>16</v>
      </c>
      <c r="C46" s="19" t="s">
        <v>136</v>
      </c>
      <c r="D46" s="23" t="s">
        <v>16</v>
      </c>
    </row>
    <row r="47" spans="2:8" ht="18.75">
      <c r="B47" s="23" t="s">
        <v>18</v>
      </c>
      <c r="C47" s="19" t="s">
        <v>136</v>
      </c>
      <c r="D47" s="23" t="s">
        <v>18</v>
      </c>
    </row>
    <row r="49" spans="2:4" ht="21">
      <c r="B49" s="40" t="s">
        <v>203</v>
      </c>
    </row>
    <row r="50" spans="2:4" ht="18.75">
      <c r="B50" s="41" t="s">
        <v>135</v>
      </c>
    </row>
    <row r="51" spans="2:4" ht="21">
      <c r="B51" s="25" t="s">
        <v>128</v>
      </c>
      <c r="D51" s="40" t="s">
        <v>437</v>
      </c>
    </row>
    <row r="52" spans="2:4" ht="21">
      <c r="B52" s="23" t="s">
        <v>14</v>
      </c>
      <c r="D52" s="40" t="s">
        <v>438</v>
      </c>
    </row>
    <row r="53" spans="2:4" ht="21">
      <c r="B53" s="24" t="s">
        <v>123</v>
      </c>
      <c r="D53" s="40" t="s">
        <v>439</v>
      </c>
    </row>
    <row r="55" spans="2:4" ht="21">
      <c r="B55" s="40" t="s">
        <v>204</v>
      </c>
    </row>
    <row r="56" spans="2:4" ht="18.75">
      <c r="B56" s="41" t="s">
        <v>135</v>
      </c>
    </row>
    <row r="57" spans="2:4" ht="21">
      <c r="B57" s="25" t="s">
        <v>142</v>
      </c>
      <c r="D57" s="40" t="s">
        <v>437</v>
      </c>
    </row>
    <row r="58" spans="2:4" ht="21">
      <c r="B58" s="25" t="s">
        <v>143</v>
      </c>
      <c r="D58" s="40" t="s">
        <v>437</v>
      </c>
    </row>
    <row r="59" spans="2:4" ht="21">
      <c r="B59" s="24" t="s">
        <v>144</v>
      </c>
      <c r="D59" s="40" t="s">
        <v>439</v>
      </c>
    </row>
    <row r="60" spans="2:4" ht="21">
      <c r="B60" s="23" t="s">
        <v>16</v>
      </c>
      <c r="D60" s="40" t="s">
        <v>440</v>
      </c>
    </row>
    <row r="62" spans="2:4" ht="21">
      <c r="B62" s="40" t="s">
        <v>205</v>
      </c>
    </row>
    <row r="63" spans="2:4" ht="18.75">
      <c r="B63" s="41" t="s">
        <v>135</v>
      </c>
    </row>
    <row r="64" spans="2:4" ht="21">
      <c r="B64" s="23" t="s">
        <v>18</v>
      </c>
      <c r="D64" s="40" t="s">
        <v>440</v>
      </c>
    </row>
    <row r="65" spans="2:10" ht="21">
      <c r="B65" s="24" t="s">
        <v>123</v>
      </c>
      <c r="D65" s="40" t="s">
        <v>439</v>
      </c>
    </row>
    <row r="66" spans="2:10" ht="21">
      <c r="B66" s="25" t="s">
        <v>140</v>
      </c>
      <c r="D66" s="40" t="s">
        <v>437</v>
      </c>
    </row>
    <row r="68" spans="2:10" ht="21">
      <c r="B68" s="40" t="s">
        <v>213</v>
      </c>
      <c r="D68" s="40" t="s">
        <v>441</v>
      </c>
    </row>
    <row r="69" spans="2:10" ht="18.75">
      <c r="B69" s="39" t="s">
        <v>134</v>
      </c>
      <c r="D69" s="41" t="s">
        <v>135</v>
      </c>
    </row>
    <row r="70" spans="2:10" ht="18.75">
      <c r="B70" s="23" t="s">
        <v>115</v>
      </c>
      <c r="C70" s="19" t="s">
        <v>136</v>
      </c>
      <c r="D70" s="23" t="s">
        <v>115</v>
      </c>
    </row>
    <row r="71" spans="2:10" ht="18.75">
      <c r="B71" s="23" t="s">
        <v>116</v>
      </c>
      <c r="C71" s="19" t="s">
        <v>136</v>
      </c>
      <c r="D71" s="23" t="s">
        <v>116</v>
      </c>
    </row>
    <row r="72" spans="2:10" ht="18.75">
      <c r="B72" s="23" t="s">
        <v>117</v>
      </c>
      <c r="C72" s="19" t="s">
        <v>136</v>
      </c>
      <c r="D72" s="23" t="s">
        <v>117</v>
      </c>
    </row>
    <row r="73" spans="2:10" ht="18.75">
      <c r="B73" s="23" t="s">
        <v>118</v>
      </c>
      <c r="C73" s="19" t="s">
        <v>136</v>
      </c>
      <c r="D73" s="23" t="s">
        <v>118</v>
      </c>
    </row>
    <row r="74" spans="2:10" ht="18.75">
      <c r="B74" s="23" t="s">
        <v>16</v>
      </c>
      <c r="C74" s="19" t="s">
        <v>136</v>
      </c>
      <c r="D74" s="23" t="s">
        <v>16</v>
      </c>
    </row>
    <row r="75" spans="2:10" ht="18.75">
      <c r="B75" s="23" t="s">
        <v>18</v>
      </c>
      <c r="C75" s="19" t="s">
        <v>136</v>
      </c>
      <c r="D75" s="23" t="s">
        <v>18</v>
      </c>
    </row>
    <row r="77" spans="2:10" ht="21">
      <c r="B77" s="40" t="s">
        <v>226</v>
      </c>
      <c r="D77" s="40" t="s">
        <v>225</v>
      </c>
      <c r="J77" s="40" t="s">
        <v>466</v>
      </c>
    </row>
    <row r="78" spans="2:10" ht="18.75">
      <c r="B78" s="39" t="s">
        <v>134</v>
      </c>
      <c r="D78" s="41" t="s">
        <v>135</v>
      </c>
      <c r="J78" s="41" t="s">
        <v>135</v>
      </c>
    </row>
    <row r="79" spans="2:10" ht="18.75">
      <c r="B79" s="23" t="s">
        <v>17</v>
      </c>
      <c r="C79" s="19" t="s">
        <v>136</v>
      </c>
      <c r="D79" s="23" t="s">
        <v>17</v>
      </c>
      <c r="J79" s="25" t="s">
        <v>141</v>
      </c>
    </row>
    <row r="80" spans="2:10" ht="18.75">
      <c r="B80" s="23" t="s">
        <v>119</v>
      </c>
      <c r="C80" s="19" t="s">
        <v>136</v>
      </c>
      <c r="D80" s="23" t="s">
        <v>119</v>
      </c>
      <c r="J80" s="24" t="s">
        <v>123</v>
      </c>
    </row>
    <row r="81" spans="2:10" ht="18.75">
      <c r="J81" s="24" t="s">
        <v>123</v>
      </c>
    </row>
    <row r="82" spans="2:10" ht="21">
      <c r="B82" s="40" t="s">
        <v>435</v>
      </c>
      <c r="J82" s="25" t="s">
        <v>20</v>
      </c>
    </row>
    <row r="83" spans="2:10" ht="18.75">
      <c r="B83" s="39" t="s">
        <v>134</v>
      </c>
      <c r="J83" s="23" t="s">
        <v>14</v>
      </c>
    </row>
    <row r="84" spans="2:10" ht="21">
      <c r="B84" s="23" t="s">
        <v>72</v>
      </c>
      <c r="C84" s="19" t="s">
        <v>136</v>
      </c>
      <c r="D84" s="40" t="s">
        <v>219</v>
      </c>
      <c r="J84" s="23" t="s">
        <v>18</v>
      </c>
    </row>
    <row r="85" spans="2:10" ht="21">
      <c r="B85" s="23" t="s">
        <v>146</v>
      </c>
      <c r="C85" s="19" t="s">
        <v>136</v>
      </c>
      <c r="D85" s="40" t="s">
        <v>228</v>
      </c>
    </row>
    <row r="86" spans="2:10" ht="21">
      <c r="B86" s="23" t="s">
        <v>231</v>
      </c>
      <c r="C86" s="19" t="s">
        <v>136</v>
      </c>
      <c r="D86" s="40" t="s">
        <v>219</v>
      </c>
    </row>
    <row r="88" spans="2:10" ht="21">
      <c r="B88" s="40" t="s">
        <v>436</v>
      </c>
      <c r="J88" s="40" t="s">
        <v>453</v>
      </c>
    </row>
    <row r="89" spans="2:10" ht="18.75">
      <c r="B89" s="39" t="s">
        <v>134</v>
      </c>
      <c r="J89" s="41" t="s">
        <v>135</v>
      </c>
    </row>
    <row r="90" spans="2:10" ht="21">
      <c r="B90" s="23" t="s">
        <v>18</v>
      </c>
      <c r="C90" s="19" t="s">
        <v>136</v>
      </c>
      <c r="D90" s="40" t="s">
        <v>442</v>
      </c>
      <c r="E90" s="19"/>
      <c r="F90" s="19"/>
      <c r="J90" s="23" t="s">
        <v>454</v>
      </c>
    </row>
    <row r="91" spans="2:10" ht="18.75">
      <c r="B91" s="23" t="s">
        <v>192</v>
      </c>
      <c r="J91" s="24" t="s">
        <v>124</v>
      </c>
    </row>
    <row r="92" spans="2:10" ht="18.75">
      <c r="J92" s="24" t="s">
        <v>122</v>
      </c>
    </row>
    <row r="124" spans="2:5" ht="21">
      <c r="B124" s="40" t="s">
        <v>233</v>
      </c>
      <c r="C124" s="26" t="s">
        <v>236</v>
      </c>
      <c r="D124" s="40" t="s">
        <v>232</v>
      </c>
      <c r="E124" s="26" t="s">
        <v>236</v>
      </c>
    </row>
    <row r="125" spans="2:5" ht="18.75">
      <c r="B125" s="39" t="s">
        <v>134</v>
      </c>
      <c r="D125" s="41" t="s">
        <v>135</v>
      </c>
    </row>
    <row r="126" spans="2:5" ht="18.75">
      <c r="B126" s="24" t="s">
        <v>43</v>
      </c>
      <c r="C126" s="19" t="s">
        <v>136</v>
      </c>
      <c r="D126" s="24" t="s">
        <v>43</v>
      </c>
    </row>
    <row r="127" spans="2:5" ht="18.75">
      <c r="B127" s="24" t="s">
        <v>22</v>
      </c>
      <c r="C127" s="19" t="s">
        <v>136</v>
      </c>
      <c r="D127" s="24" t="s">
        <v>22</v>
      </c>
    </row>
    <row r="128" spans="2:5" ht="18.75">
      <c r="B128" s="25" t="s">
        <v>130</v>
      </c>
      <c r="C128" s="19" t="s">
        <v>136</v>
      </c>
      <c r="D128" s="25" t="s">
        <v>130</v>
      </c>
    </row>
    <row r="129" spans="2:4" ht="18.75">
      <c r="B129" s="23" t="s">
        <v>131</v>
      </c>
      <c r="C129" s="19" t="s">
        <v>136</v>
      </c>
      <c r="D129" s="23" t="s">
        <v>131</v>
      </c>
    </row>
    <row r="130" spans="2:4" ht="18.75">
      <c r="B130" s="25" t="s">
        <v>229</v>
      </c>
      <c r="C130" s="19" t="s">
        <v>136</v>
      </c>
      <c r="D130" s="25" t="s">
        <v>229</v>
      </c>
    </row>
    <row r="131" spans="2:4" ht="18.75">
      <c r="B131" s="27" t="s">
        <v>230</v>
      </c>
      <c r="C131" s="19" t="s">
        <v>136</v>
      </c>
      <c r="D131" s="27" t="s">
        <v>230</v>
      </c>
    </row>
  </sheetData>
  <mergeCells count="2">
    <mergeCell ref="B3:D3"/>
    <mergeCell ref="H3:J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A13" workbookViewId="0">
      <selection activeCell="E75" sqref="E75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273</v>
      </c>
      <c r="U3" s="22" t="s">
        <v>2</v>
      </c>
      <c r="V3" s="28" t="s">
        <v>295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270</v>
      </c>
      <c r="V4" s="44" t="s">
        <v>294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279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291</v>
      </c>
    </row>
    <row r="9" spans="3:22" ht="20.25" thickTop="1" thickBot="1">
      <c r="F9" s="24" t="s">
        <v>34</v>
      </c>
      <c r="G9" s="5" t="s">
        <v>2</v>
      </c>
      <c r="H9" s="26" t="s">
        <v>270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244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270</v>
      </c>
    </row>
    <row r="13" spans="3:22" ht="19.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256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237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133</v>
      </c>
      <c r="N19" s="24" t="s">
        <v>238</v>
      </c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244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Q23" s="20"/>
      <c r="R23" s="24" t="s">
        <v>238</v>
      </c>
      <c r="S23" s="20"/>
      <c r="T23" s="39" t="s">
        <v>283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290</v>
      </c>
      <c r="Q25" s="20"/>
      <c r="R25" s="20"/>
      <c r="S25" s="20"/>
      <c r="U25" s="20"/>
    </row>
    <row r="26" spans="3:21" ht="19.5" thickBot="1">
      <c r="F26" s="25" t="s">
        <v>35</v>
      </c>
      <c r="Q26" s="20"/>
      <c r="R26" s="26" t="s">
        <v>234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R27" s="25" t="s">
        <v>237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7" t="s">
        <v>12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237</v>
      </c>
      <c r="R29" s="39" t="s">
        <v>283</v>
      </c>
    </row>
    <row r="30" spans="3:21" ht="18.75">
      <c r="M30" s="23" t="s">
        <v>14</v>
      </c>
    </row>
    <row r="31" spans="3:21" ht="18.75">
      <c r="C31" s="39" t="s">
        <v>17</v>
      </c>
      <c r="F31" s="23" t="s">
        <v>41</v>
      </c>
      <c r="M31" s="20"/>
    </row>
    <row r="32" spans="3:21" ht="18.75">
      <c r="C32" s="39" t="s">
        <v>10</v>
      </c>
      <c r="F32" s="24" t="s">
        <v>42</v>
      </c>
      <c r="M32" s="24" t="s">
        <v>290</v>
      </c>
      <c r="N32" s="25" t="s">
        <v>291</v>
      </c>
    </row>
    <row r="33" spans="3:13" ht="18.75">
      <c r="C33" s="39" t="s">
        <v>132</v>
      </c>
      <c r="F33" s="24" t="s">
        <v>43</v>
      </c>
      <c r="M33" s="39" t="s">
        <v>283</v>
      </c>
    </row>
    <row r="34" spans="3:13" ht="18.75">
      <c r="C34" s="39" t="s">
        <v>283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67" t="s">
        <v>469</v>
      </c>
      <c r="K38" s="68"/>
    </row>
    <row r="39" spans="3:13" ht="30" customHeight="1">
      <c r="C39" s="65" t="s">
        <v>239</v>
      </c>
      <c r="D39" s="66"/>
      <c r="J39" s="23" t="s">
        <v>153</v>
      </c>
      <c r="K39" s="26" t="s">
        <v>21</v>
      </c>
    </row>
    <row r="40" spans="3:13" ht="18.75">
      <c r="C40" s="23" t="s">
        <v>240</v>
      </c>
      <c r="D40" s="42">
        <v>1</v>
      </c>
      <c r="J40" s="24" t="s">
        <v>231</v>
      </c>
    </row>
    <row r="41" spans="3:13" ht="18.75">
      <c r="C41" s="23" t="s">
        <v>158</v>
      </c>
      <c r="D41" s="42">
        <v>0.5</v>
      </c>
      <c r="J41" s="24" t="s">
        <v>257</v>
      </c>
    </row>
    <row r="42" spans="3:13" ht="18.75">
      <c r="C42" s="23" t="s">
        <v>157</v>
      </c>
      <c r="D42" s="42">
        <v>0.35</v>
      </c>
    </row>
    <row r="43" spans="3:13" ht="18.75">
      <c r="C43" s="23" t="s">
        <v>156</v>
      </c>
      <c r="D43" s="42">
        <v>0.65</v>
      </c>
      <c r="J43" s="24" t="s">
        <v>19</v>
      </c>
      <c r="K43" s="25" t="s">
        <v>245</v>
      </c>
    </row>
    <row r="44" spans="3:13" ht="18.75">
      <c r="C44" s="23" t="s">
        <v>155</v>
      </c>
      <c r="D44" s="42">
        <v>0.8</v>
      </c>
      <c r="J44" s="24" t="s">
        <v>70</v>
      </c>
    </row>
    <row r="45" spans="3:13" ht="18.75">
      <c r="C45" s="23" t="s">
        <v>154</v>
      </c>
      <c r="D45" s="42">
        <v>0.2</v>
      </c>
    </row>
    <row r="46" spans="3:13" ht="18.75">
      <c r="C46" s="23" t="s">
        <v>159</v>
      </c>
      <c r="D46" s="42">
        <v>0.85</v>
      </c>
    </row>
    <row r="47" spans="3:13" ht="18.75">
      <c r="C47" s="23" t="s">
        <v>160</v>
      </c>
      <c r="D47" s="42">
        <v>0.15</v>
      </c>
    </row>
    <row r="48" spans="3:13" ht="18.75">
      <c r="C48" s="23" t="s">
        <v>241</v>
      </c>
      <c r="D48" s="42">
        <v>0.9</v>
      </c>
    </row>
    <row r="49" spans="3:8" ht="18.75">
      <c r="C49" s="23" t="s">
        <v>242</v>
      </c>
      <c r="D49" s="42">
        <v>0.05</v>
      </c>
    </row>
    <row r="50" spans="3:8" ht="18.75">
      <c r="C50" s="23" t="s">
        <v>243</v>
      </c>
      <c r="D50" s="42">
        <v>0.05</v>
      </c>
    </row>
    <row r="51" spans="3:8" ht="18.75">
      <c r="C51" s="23" t="s">
        <v>246</v>
      </c>
      <c r="D51" s="42">
        <v>1</v>
      </c>
      <c r="E51" s="39" t="s">
        <v>247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248</v>
      </c>
      <c r="D61" s="25">
        <v>0.05</v>
      </c>
      <c r="E61" s="25" t="s">
        <v>249</v>
      </c>
      <c r="F61" s="25">
        <v>0.05</v>
      </c>
    </row>
    <row r="62" spans="3:8" ht="18.75">
      <c r="C62" s="25" t="s">
        <v>250</v>
      </c>
      <c r="D62" s="25">
        <v>30</v>
      </c>
      <c r="E62" s="25" t="s">
        <v>251</v>
      </c>
      <c r="F62" s="25">
        <v>25</v>
      </c>
    </row>
    <row r="63" spans="3:8" ht="18.75">
      <c r="C63" s="25" t="s">
        <v>252</v>
      </c>
      <c r="D63" s="25">
        <v>0.01</v>
      </c>
      <c r="E63" s="25" t="s">
        <v>253</v>
      </c>
      <c r="F63" s="25">
        <v>0.01</v>
      </c>
      <c r="H63" s="39" t="s">
        <v>254</v>
      </c>
    </row>
    <row r="64" spans="3:8" ht="18.75">
      <c r="C64" s="25" t="s">
        <v>292</v>
      </c>
      <c r="D64" s="25">
        <v>0.3</v>
      </c>
      <c r="E64" s="25" t="s">
        <v>293</v>
      </c>
      <c r="F64" s="25">
        <v>1</v>
      </c>
    </row>
    <row r="65" spans="3:8" ht="18.75">
      <c r="H65" s="39" t="s">
        <v>255</v>
      </c>
    </row>
    <row r="66" spans="3:8" ht="18.75">
      <c r="C66" s="26" t="s">
        <v>258</v>
      </c>
      <c r="D66" s="26">
        <v>1</v>
      </c>
      <c r="E66" s="26" t="s">
        <v>259</v>
      </c>
      <c r="F66" s="26">
        <v>0.25</v>
      </c>
    </row>
    <row r="68" spans="3:8" ht="19.5" thickBot="1">
      <c r="C68" s="26" t="s">
        <v>260</v>
      </c>
      <c r="D68" s="26">
        <v>0.7</v>
      </c>
      <c r="E68" s="26" t="s">
        <v>265</v>
      </c>
      <c r="F68" s="26">
        <v>0.75</v>
      </c>
    </row>
    <row r="69" spans="3:8" ht="20.25" thickTop="1" thickBot="1">
      <c r="C69" s="26" t="s">
        <v>261</v>
      </c>
      <c r="D69" s="26">
        <v>0.35</v>
      </c>
      <c r="E69" s="7"/>
      <c r="G69" s="9"/>
    </row>
    <row r="70" spans="3:8" ht="18" thickTop="1" thickBot="1">
      <c r="G70" s="9"/>
    </row>
    <row r="71" spans="3:8" ht="20.25" thickTop="1" thickBot="1">
      <c r="C71" s="26" t="s">
        <v>262</v>
      </c>
      <c r="D71" s="26">
        <v>0.3</v>
      </c>
      <c r="E71" s="26" t="s">
        <v>263</v>
      </c>
      <c r="F71" s="26">
        <v>0.65</v>
      </c>
      <c r="G71" s="9"/>
    </row>
    <row r="72" spans="3:8" ht="20.25" thickTop="1" thickBot="1">
      <c r="C72" s="26" t="s">
        <v>264</v>
      </c>
      <c r="D72" s="26">
        <v>0.5</v>
      </c>
      <c r="E72" s="7"/>
      <c r="G72" s="9"/>
    </row>
    <row r="73" spans="3:8" ht="18" thickTop="1" thickBot="1">
      <c r="E73" s="7"/>
      <c r="G73" s="9"/>
    </row>
    <row r="74" spans="3:8" ht="20.25" thickTop="1" thickBot="1">
      <c r="C74" s="26" t="s">
        <v>266</v>
      </c>
      <c r="D74" s="26">
        <v>1</v>
      </c>
      <c r="E74" s="26" t="s">
        <v>268</v>
      </c>
      <c r="F74" s="26">
        <v>0.18</v>
      </c>
      <c r="G74" s="9"/>
    </row>
    <row r="75" spans="3:8" ht="20.25" thickTop="1" thickBot="1">
      <c r="C75" s="26" t="s">
        <v>267</v>
      </c>
      <c r="D75" s="26">
        <v>1</v>
      </c>
      <c r="E75" s="26" t="s">
        <v>269</v>
      </c>
      <c r="F75" s="26">
        <v>0.3</v>
      </c>
      <c r="G75" s="9"/>
    </row>
    <row r="76" spans="3:8" ht="18" thickTop="1" thickBot="1">
      <c r="E76" s="7"/>
      <c r="G76" s="9"/>
    </row>
    <row r="77" spans="3:8" ht="20.25" thickTop="1" thickBot="1">
      <c r="C77" s="26" t="s">
        <v>284</v>
      </c>
      <c r="D77" s="26">
        <v>0.5</v>
      </c>
      <c r="E77" s="26" t="s">
        <v>285</v>
      </c>
      <c r="F77" s="26">
        <v>0.4</v>
      </c>
      <c r="G77" s="9"/>
    </row>
    <row r="78" spans="3:8" ht="20.25" thickTop="1" thickBot="1">
      <c r="C78" s="26" t="s">
        <v>286</v>
      </c>
      <c r="D78" s="26">
        <v>0.3</v>
      </c>
    </row>
    <row r="79" spans="3:8" ht="18" thickTop="1" thickBot="1">
      <c r="E79" s="7"/>
    </row>
    <row r="80" spans="3:8" ht="19.5" thickTop="1">
      <c r="C80" s="43" t="s">
        <v>271</v>
      </c>
      <c r="D80" s="43">
        <v>0.25</v>
      </c>
      <c r="E80" s="43" t="s">
        <v>272</v>
      </c>
      <c r="F80" s="43">
        <v>0.45</v>
      </c>
    </row>
    <row r="83" spans="3:8" ht="18.75">
      <c r="C83" s="43" t="s">
        <v>280</v>
      </c>
      <c r="D83" s="43">
        <v>1</v>
      </c>
      <c r="E83" s="43" t="s">
        <v>281</v>
      </c>
      <c r="F83" s="43">
        <v>0.55000000000000004</v>
      </c>
    </row>
    <row r="84" spans="3:8" ht="18.75">
      <c r="C84" s="43" t="s">
        <v>282</v>
      </c>
      <c r="D84" s="43">
        <v>0.6</v>
      </c>
    </row>
    <row r="86" spans="3:8" ht="18.75">
      <c r="C86" s="43" t="s">
        <v>274</v>
      </c>
      <c r="D86" s="43">
        <v>1</v>
      </c>
      <c r="E86" s="43" t="s">
        <v>276</v>
      </c>
      <c r="F86" s="43">
        <v>0.8</v>
      </c>
    </row>
    <row r="87" spans="3:8" ht="18.75">
      <c r="C87" s="43" t="s">
        <v>275</v>
      </c>
      <c r="D87" s="43">
        <v>1</v>
      </c>
      <c r="E87" s="43" t="s">
        <v>277</v>
      </c>
      <c r="F87" s="43">
        <v>0.15</v>
      </c>
    </row>
    <row r="88" spans="3:8" ht="18.75">
      <c r="H88" s="43" t="s">
        <v>278</v>
      </c>
    </row>
    <row r="89" spans="3:8" ht="18.75">
      <c r="C89" s="43" t="s">
        <v>287</v>
      </c>
      <c r="D89" s="43">
        <v>70</v>
      </c>
      <c r="E89" s="43" t="s">
        <v>289</v>
      </c>
      <c r="F89" s="43">
        <v>1</v>
      </c>
    </row>
    <row r="90" spans="3:8" ht="18.75">
      <c r="C90" s="43" t="s">
        <v>288</v>
      </c>
      <c r="D90" s="43">
        <v>0.4</v>
      </c>
    </row>
    <row r="92" spans="3:8" ht="18.75">
      <c r="C92" s="44" t="s">
        <v>296</v>
      </c>
      <c r="D92" s="44">
        <v>1</v>
      </c>
      <c r="E92" s="44" t="s">
        <v>297</v>
      </c>
      <c r="F92" s="44">
        <v>1</v>
      </c>
    </row>
    <row r="93" spans="3:8" ht="18.75">
      <c r="C93" s="44" t="s">
        <v>298</v>
      </c>
      <c r="D93" s="44">
        <v>0.5</v>
      </c>
      <c r="E93" s="44" t="s">
        <v>299</v>
      </c>
      <c r="F93" s="44">
        <v>1</v>
      </c>
    </row>
    <row r="94" spans="3:8" ht="18.75">
      <c r="C94" s="44" t="s">
        <v>300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S33"/>
  <sheetViews>
    <sheetView topLeftCell="I1" workbookViewId="0">
      <selection activeCell="O66" sqref="O66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62" t="s">
        <v>162</v>
      </c>
      <c r="D3" s="63"/>
      <c r="E3" s="63"/>
      <c r="F3" s="63"/>
      <c r="G3" s="63"/>
      <c r="I3" s="72" t="s">
        <v>302</v>
      </c>
      <c r="J3" s="73"/>
      <c r="K3" s="73"/>
      <c r="L3" s="73"/>
      <c r="M3" s="73"/>
      <c r="N3" s="73"/>
      <c r="O3" s="73"/>
      <c r="P3" s="73"/>
      <c r="Q3" s="73"/>
      <c r="R3" s="73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311</v>
      </c>
      <c r="P4" s="16" t="s">
        <v>312</v>
      </c>
      <c r="Q4" s="31" t="s">
        <v>313</v>
      </c>
      <c r="R4" s="31" t="s">
        <v>310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61" t="s">
        <v>430</v>
      </c>
      <c r="J5" s="61">
        <v>24</v>
      </c>
      <c r="K5" s="61" t="s">
        <v>15</v>
      </c>
      <c r="L5" s="61">
        <v>24</v>
      </c>
      <c r="M5" s="61" t="s">
        <v>10</v>
      </c>
      <c r="N5" s="61">
        <v>12</v>
      </c>
      <c r="O5" s="61">
        <v>32.5</v>
      </c>
      <c r="P5" s="61">
        <f>SUM(J5*O5)</f>
        <v>780</v>
      </c>
      <c r="Q5" s="61">
        <f>L5*O5</f>
        <v>780</v>
      </c>
      <c r="R5" s="61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350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2</v>
      </c>
      <c r="G7" s="15">
        <v>1</v>
      </c>
      <c r="I7" s="15" t="s">
        <v>398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433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306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62" t="s">
        <v>111</v>
      </c>
      <c r="D10" s="63"/>
      <c r="E10" s="63"/>
      <c r="F10" s="63"/>
    </row>
    <row r="11" spans="3:18">
      <c r="C11" s="69" t="s">
        <v>23</v>
      </c>
      <c r="D11" s="70"/>
      <c r="E11" s="70"/>
      <c r="F11" s="71"/>
      <c r="I11" s="62" t="s">
        <v>315</v>
      </c>
      <c r="J11" s="63"/>
      <c r="L11" s="62" t="s">
        <v>320</v>
      </c>
      <c r="M11" s="63"/>
    </row>
    <row r="12" spans="3:18">
      <c r="C12" s="15" t="s">
        <v>112</v>
      </c>
      <c r="D12" s="15" t="s">
        <v>113</v>
      </c>
      <c r="E12" s="15" t="s">
        <v>301</v>
      </c>
      <c r="F12" s="15" t="s">
        <v>114</v>
      </c>
      <c r="I12" s="14" t="s">
        <v>431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317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432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69" t="s">
        <v>24</v>
      </c>
      <c r="D17" s="70"/>
      <c r="E17" s="70"/>
      <c r="F17" s="71"/>
      <c r="I17" s="72" t="s">
        <v>321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3:19">
      <c r="C18" s="15" t="s">
        <v>112</v>
      </c>
      <c r="D18" s="15" t="s">
        <v>113</v>
      </c>
      <c r="E18" s="15" t="s">
        <v>301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312</v>
      </c>
      <c r="O18" s="31" t="s">
        <v>313</v>
      </c>
      <c r="P18" s="16" t="s">
        <v>311</v>
      </c>
      <c r="Q18" s="16" t="s">
        <v>356</v>
      </c>
      <c r="R18" s="16" t="s">
        <v>353</v>
      </c>
      <c r="S18" s="31" t="s">
        <v>352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323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69" t="s">
        <v>8</v>
      </c>
      <c r="D21" s="70"/>
      <c r="E21" s="70"/>
      <c r="F21" s="71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123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301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62" t="s">
        <v>324</v>
      </c>
      <c r="J23" s="63"/>
      <c r="L23" s="62" t="s">
        <v>320</v>
      </c>
      <c r="M23" s="63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69" t="s">
        <v>91</v>
      </c>
      <c r="D26" s="70"/>
      <c r="E26" s="70"/>
      <c r="F26" s="71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301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62" t="s">
        <v>324</v>
      </c>
      <c r="J29" s="63"/>
    </row>
    <row r="30" spans="3:19">
      <c r="C30" s="69" t="s">
        <v>426</v>
      </c>
      <c r="D30" s="70"/>
      <c r="I30" s="14" t="s">
        <v>122</v>
      </c>
      <c r="J30" s="15">
        <f>J24</f>
        <v>7384.9500000000007</v>
      </c>
    </row>
    <row r="31" spans="3:19">
      <c r="C31" s="62" t="s">
        <v>427</v>
      </c>
      <c r="D31" s="63" t="s">
        <v>428</v>
      </c>
      <c r="I31" s="14" t="s">
        <v>123</v>
      </c>
      <c r="J31" s="15">
        <f>J25</f>
        <v>6999</v>
      </c>
    </row>
    <row r="32" spans="3:19">
      <c r="C32" s="15" t="s">
        <v>151</v>
      </c>
      <c r="D32" s="15">
        <f>OverallResources!D25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OverallResources!D24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dimension ref="C3:U68"/>
  <sheetViews>
    <sheetView topLeftCell="F1" workbookViewId="0">
      <selection activeCell="Q66" sqref="Q66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62" t="s">
        <v>162</v>
      </c>
      <c r="D3" s="63"/>
      <c r="E3" s="63"/>
      <c r="F3" s="63"/>
      <c r="H3" s="62" t="s">
        <v>445</v>
      </c>
      <c r="I3" s="63"/>
      <c r="K3" s="72" t="s">
        <v>302</v>
      </c>
      <c r="L3" s="73"/>
      <c r="M3" s="73"/>
      <c r="N3" s="73"/>
      <c r="O3" s="73"/>
      <c r="P3" s="73"/>
      <c r="Q3" s="73"/>
      <c r="R3" s="73"/>
      <c r="S3" s="73"/>
      <c r="T3" s="73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148</v>
      </c>
      <c r="N4" s="16" t="s">
        <v>104</v>
      </c>
      <c r="O4" s="16" t="s">
        <v>150</v>
      </c>
      <c r="P4" s="16" t="s">
        <v>106</v>
      </c>
      <c r="Q4" s="16" t="s">
        <v>311</v>
      </c>
      <c r="R4" s="16" t="s">
        <v>312</v>
      </c>
      <c r="S4" s="31" t="s">
        <v>313</v>
      </c>
      <c r="T4" s="31" t="s">
        <v>310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446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122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62" t="s">
        <v>315</v>
      </c>
      <c r="L8" s="63"/>
      <c r="N8" s="62" t="s">
        <v>320</v>
      </c>
      <c r="O8" s="63"/>
    </row>
    <row r="9" spans="3:21">
      <c r="K9" s="14" t="s">
        <v>317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69" t="s">
        <v>24</v>
      </c>
      <c r="D10" s="70"/>
      <c r="E10" s="70"/>
      <c r="F10" s="71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112</v>
      </c>
      <c r="D11" s="15" t="s">
        <v>113</v>
      </c>
      <c r="E11" s="15" t="s">
        <v>301</v>
      </c>
      <c r="F11" s="15" t="s">
        <v>114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72" t="s">
        <v>321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148</v>
      </c>
      <c r="N14" s="16" t="s">
        <v>104</v>
      </c>
      <c r="O14" s="16" t="s">
        <v>150</v>
      </c>
      <c r="P14" s="16" t="s">
        <v>312</v>
      </c>
      <c r="Q14" s="31" t="s">
        <v>313</v>
      </c>
      <c r="R14" s="16" t="s">
        <v>311</v>
      </c>
      <c r="S14" s="16" t="s">
        <v>356</v>
      </c>
      <c r="T14" s="16" t="s">
        <v>353</v>
      </c>
      <c r="U14" s="31" t="s">
        <v>352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447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448</v>
      </c>
      <c r="T15" s="15">
        <v>22.5</v>
      </c>
      <c r="U15" s="15">
        <f>T15*R15</f>
        <v>2385</v>
      </c>
    </row>
    <row r="16" spans="3:21">
      <c r="C16" s="69" t="s">
        <v>8</v>
      </c>
      <c r="D16" s="70"/>
      <c r="E16" s="70"/>
      <c r="F16" s="71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448</v>
      </c>
      <c r="T16" s="15">
        <v>10</v>
      </c>
      <c r="U16" s="15">
        <f>T16*R16</f>
        <v>1057.5</v>
      </c>
    </row>
    <row r="17" spans="3:20">
      <c r="C17" s="15" t="s">
        <v>112</v>
      </c>
      <c r="D17" s="15" t="s">
        <v>113</v>
      </c>
      <c r="E17" s="15" t="s">
        <v>301</v>
      </c>
      <c r="F17" s="15" t="s">
        <v>114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62" t="s">
        <v>324</v>
      </c>
      <c r="L18" s="63"/>
      <c r="N18" s="62" t="s">
        <v>325</v>
      </c>
      <c r="O18" s="63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69" t="s">
        <v>10</v>
      </c>
      <c r="D20" s="70"/>
      <c r="E20" s="70"/>
      <c r="F20" s="71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112</v>
      </c>
      <c r="D21" s="15" t="s">
        <v>113</v>
      </c>
      <c r="E21" s="15" t="s">
        <v>301</v>
      </c>
      <c r="F21" s="15" t="s">
        <v>114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176</v>
      </c>
      <c r="L22" s="30" t="s">
        <v>173</v>
      </c>
      <c r="M22" s="30" t="s">
        <v>177</v>
      </c>
      <c r="N22" s="30" t="s">
        <v>180</v>
      </c>
      <c r="O22" s="30" t="s">
        <v>174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449</v>
      </c>
      <c r="L23" s="30">
        <f>ROUNDDOWN((L20/27.5),0)</f>
        <v>35</v>
      </c>
      <c r="M23" s="30" t="s">
        <v>172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72" t="s">
        <v>344</v>
      </c>
      <c r="L25" s="73"/>
      <c r="M25" s="73"/>
      <c r="N25" s="73"/>
      <c r="O25" s="73"/>
      <c r="P25" s="73"/>
      <c r="Q25" s="73"/>
      <c r="R25" s="73"/>
      <c r="S25" s="73"/>
      <c r="T25" s="73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148</v>
      </c>
      <c r="N26" s="16" t="s">
        <v>104</v>
      </c>
      <c r="O26" s="16" t="s">
        <v>150</v>
      </c>
      <c r="P26" s="16" t="s">
        <v>312</v>
      </c>
      <c r="Q26" s="31" t="s">
        <v>313</v>
      </c>
      <c r="R26" s="16" t="s">
        <v>106</v>
      </c>
      <c r="S26" s="31" t="s">
        <v>415</v>
      </c>
      <c r="T26" s="31" t="s">
        <v>352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141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122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62" t="s">
        <v>450</v>
      </c>
      <c r="L30" s="63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58" t="s">
        <v>451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141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  <row r="68" spans="13:13">
      <c r="M68" t="s">
        <v>519</v>
      </c>
    </row>
  </sheetData>
  <mergeCells count="13">
    <mergeCell ref="K25:T25"/>
    <mergeCell ref="K30:L30"/>
    <mergeCell ref="C20:F20"/>
    <mergeCell ref="H3:I3"/>
    <mergeCell ref="K13:U13"/>
    <mergeCell ref="K18:L18"/>
    <mergeCell ref="N18:O18"/>
    <mergeCell ref="K3:T3"/>
    <mergeCell ref="K8:L8"/>
    <mergeCell ref="N8:O8"/>
    <mergeCell ref="C10:F10"/>
    <mergeCell ref="C16:F16"/>
    <mergeCell ref="C3:F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dimension ref="C3:P20"/>
  <sheetViews>
    <sheetView workbookViewId="0">
      <selection activeCell="C23" sqref="C23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3" max="13" width="15.5703125" bestFit="1" customWidth="1"/>
    <col min="14" max="14" width="14.7109375" bestFit="1" customWidth="1"/>
  </cols>
  <sheetData>
    <row r="3" spans="3:16">
      <c r="C3" s="62" t="s">
        <v>445</v>
      </c>
      <c r="D3" s="63"/>
      <c r="F3" s="72" t="s">
        <v>321</v>
      </c>
      <c r="G3" s="73"/>
      <c r="H3" s="73"/>
      <c r="I3" s="73"/>
      <c r="J3" s="73"/>
      <c r="K3" s="73"/>
      <c r="L3" s="73"/>
      <c r="M3" s="73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148</v>
      </c>
      <c r="I4" s="16" t="s">
        <v>312</v>
      </c>
      <c r="J4" s="16" t="s">
        <v>311</v>
      </c>
      <c r="K4" s="16" t="s">
        <v>356</v>
      </c>
      <c r="L4" s="16" t="s">
        <v>353</v>
      </c>
      <c r="M4" s="31" t="s">
        <v>352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378</v>
      </c>
      <c r="I5" s="15">
        <f>SUM(G5*J5)</f>
        <v>702</v>
      </c>
      <c r="J5" s="15">
        <v>7.8</v>
      </c>
      <c r="K5" s="15" t="s">
        <v>43</v>
      </c>
      <c r="L5" s="15">
        <v>22.5</v>
      </c>
      <c r="M5" s="15">
        <f>L5*J5</f>
        <v>175.5</v>
      </c>
    </row>
    <row r="6" spans="3:16">
      <c r="C6" s="15" t="s">
        <v>378</v>
      </c>
      <c r="D6" s="15">
        <v>763</v>
      </c>
      <c r="F6" s="15" t="s">
        <v>42</v>
      </c>
      <c r="G6" s="15">
        <v>60</v>
      </c>
      <c r="H6" s="15" t="s">
        <v>378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62" t="s">
        <v>324</v>
      </c>
      <c r="G9" s="63"/>
      <c r="I9" s="62" t="s">
        <v>320</v>
      </c>
      <c r="J9" s="63"/>
    </row>
    <row r="10" spans="3:16">
      <c r="F10" s="14" t="s">
        <v>382</v>
      </c>
      <c r="G10" s="15">
        <f>M5</f>
        <v>175.5</v>
      </c>
      <c r="I10" s="14" t="s">
        <v>378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72" t="s">
        <v>326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</row>
    <row r="14" spans="3:16">
      <c r="F14" s="14" t="s">
        <v>59</v>
      </c>
      <c r="G14" s="16" t="s">
        <v>103</v>
      </c>
      <c r="H14" s="16" t="s">
        <v>148</v>
      </c>
      <c r="I14" s="16" t="s">
        <v>104</v>
      </c>
      <c r="J14" s="16" t="s">
        <v>150</v>
      </c>
      <c r="K14" s="16" t="s">
        <v>312</v>
      </c>
      <c r="L14" s="31" t="s">
        <v>313</v>
      </c>
      <c r="M14" s="16" t="s">
        <v>311</v>
      </c>
      <c r="N14" s="16" t="s">
        <v>356</v>
      </c>
      <c r="O14" s="16" t="s">
        <v>353</v>
      </c>
      <c r="P14" s="31" t="s">
        <v>352</v>
      </c>
    </row>
    <row r="15" spans="3:16">
      <c r="F15" s="15" t="s">
        <v>130</v>
      </c>
      <c r="G15" s="15">
        <v>30</v>
      </c>
      <c r="H15" s="15" t="s">
        <v>14</v>
      </c>
      <c r="I15" s="15">
        <v>30</v>
      </c>
      <c r="J15" s="15" t="s">
        <v>382</v>
      </c>
      <c r="K15" s="15">
        <f>SUM(G15*M15)</f>
        <v>144</v>
      </c>
      <c r="L15" s="15">
        <f>M15*I15</f>
        <v>144</v>
      </c>
      <c r="M15" s="15">
        <v>4.8</v>
      </c>
      <c r="N15" s="15" t="s">
        <v>130</v>
      </c>
      <c r="O15" s="15">
        <v>22.5</v>
      </c>
      <c r="P15" s="15">
        <f>O15*M15</f>
        <v>108</v>
      </c>
    </row>
    <row r="17" spans="6:10">
      <c r="F17" s="62" t="s">
        <v>450</v>
      </c>
      <c r="G17" s="63"/>
      <c r="I17" s="62" t="s">
        <v>320</v>
      </c>
      <c r="J17" s="63"/>
    </row>
    <row r="18" spans="6:10">
      <c r="F18" s="14" t="s">
        <v>382</v>
      </c>
      <c r="G18" s="15">
        <f>G10-K15</f>
        <v>31.5</v>
      </c>
      <c r="I18" s="14" t="s">
        <v>378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130</v>
      </c>
      <c r="G20" s="15">
        <f>P15</f>
        <v>108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dimension ref="C3:W27"/>
  <sheetViews>
    <sheetView topLeftCell="E1" workbookViewId="0">
      <selection activeCell="J73" sqref="J73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62" t="s">
        <v>445</v>
      </c>
      <c r="D3" s="63"/>
      <c r="H3" s="72" t="s">
        <v>334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148</v>
      </c>
      <c r="K4" s="16" t="s">
        <v>104</v>
      </c>
      <c r="L4" s="16" t="s">
        <v>150</v>
      </c>
      <c r="M4" s="16" t="s">
        <v>336</v>
      </c>
      <c r="N4" s="16" t="s">
        <v>337</v>
      </c>
      <c r="O4" s="16" t="s">
        <v>338</v>
      </c>
      <c r="P4" s="16" t="s">
        <v>339</v>
      </c>
      <c r="Q4" s="16" t="s">
        <v>106</v>
      </c>
      <c r="R4" s="16" t="s">
        <v>311</v>
      </c>
      <c r="S4" s="16" t="s">
        <v>312</v>
      </c>
      <c r="T4" s="31" t="s">
        <v>313</v>
      </c>
      <c r="U4" s="16" t="s">
        <v>340</v>
      </c>
      <c r="V4" s="31" t="s">
        <v>341</v>
      </c>
      <c r="W4" s="31" t="s">
        <v>310</v>
      </c>
    </row>
    <row r="5" spans="3:23">
      <c r="C5" s="15" t="s">
        <v>141</v>
      </c>
      <c r="D5" s="15">
        <v>324.79000000000002</v>
      </c>
      <c r="H5" s="15" t="s">
        <v>76</v>
      </c>
      <c r="I5" s="15">
        <v>105</v>
      </c>
      <c r="J5" s="15" t="s">
        <v>123</v>
      </c>
      <c r="K5" s="15">
        <v>45</v>
      </c>
      <c r="L5" s="15" t="s">
        <v>14</v>
      </c>
      <c r="M5" s="15">
        <v>26.25</v>
      </c>
      <c r="N5" s="15" t="s">
        <v>141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419</v>
      </c>
      <c r="I6" s="15">
        <v>90</v>
      </c>
      <c r="J6" s="15" t="s">
        <v>123</v>
      </c>
      <c r="K6" s="15">
        <v>37.5</v>
      </c>
      <c r="L6" s="15" t="s">
        <v>18</v>
      </c>
      <c r="M6" s="15">
        <v>3</v>
      </c>
      <c r="N6" s="15" t="s">
        <v>141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123</v>
      </c>
      <c r="D7" s="15">
        <v>3117</v>
      </c>
    </row>
    <row r="8" spans="3:23">
      <c r="C8" s="15" t="s">
        <v>20</v>
      </c>
      <c r="D8" s="15">
        <v>78.239999999999995</v>
      </c>
      <c r="H8" s="62" t="s">
        <v>459</v>
      </c>
      <c r="I8" s="63"/>
      <c r="K8" s="62" t="s">
        <v>343</v>
      </c>
      <c r="L8" s="63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141</v>
      </c>
      <c r="L9" s="15">
        <f>SUM(D5-(U5+U6))</f>
        <v>2.4999999999977263E-3</v>
      </c>
    </row>
    <row r="10" spans="3:23">
      <c r="H10" s="14" t="s">
        <v>419</v>
      </c>
      <c r="I10" s="15">
        <f>W6</f>
        <v>69.900000000000006</v>
      </c>
      <c r="K10" s="14" t="s">
        <v>123</v>
      </c>
      <c r="L10" s="15">
        <f>SUM(D7-(S5+S6))</f>
        <v>0.4499999999998181</v>
      </c>
    </row>
    <row r="11" spans="3:23">
      <c r="H11" s="14" t="s">
        <v>460</v>
      </c>
      <c r="I11" s="15">
        <f>I10+OverallResources!N20</f>
        <v>128.67000000000002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72" t="s">
        <v>461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8:23">
      <c r="H19" s="14" t="s">
        <v>59</v>
      </c>
      <c r="I19" s="16" t="s">
        <v>103</v>
      </c>
      <c r="J19" s="16" t="s">
        <v>148</v>
      </c>
      <c r="K19" s="16" t="s">
        <v>104</v>
      </c>
      <c r="L19" s="16" t="s">
        <v>150</v>
      </c>
      <c r="M19" s="16" t="s">
        <v>336</v>
      </c>
      <c r="N19" s="16" t="s">
        <v>337</v>
      </c>
      <c r="O19" s="16" t="s">
        <v>338</v>
      </c>
      <c r="P19" s="16" t="s">
        <v>339</v>
      </c>
      <c r="Q19" s="16" t="s">
        <v>106</v>
      </c>
      <c r="R19" s="16" t="s">
        <v>311</v>
      </c>
      <c r="S19" s="16" t="s">
        <v>312</v>
      </c>
      <c r="T19" s="31" t="s">
        <v>313</v>
      </c>
      <c r="U19" s="16" t="s">
        <v>340</v>
      </c>
      <c r="V19" s="31" t="s">
        <v>341</v>
      </c>
      <c r="W19" s="31" t="s">
        <v>310</v>
      </c>
    </row>
    <row r="20" spans="8:23">
      <c r="H20" s="15" t="s">
        <v>20</v>
      </c>
      <c r="I20" s="15">
        <v>8</v>
      </c>
      <c r="J20" s="15" t="s">
        <v>419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62" t="s">
        <v>462</v>
      </c>
      <c r="I22" s="63"/>
      <c r="K22" s="62" t="s">
        <v>343</v>
      </c>
      <c r="L22" s="63"/>
    </row>
    <row r="23" spans="8:23">
      <c r="H23" s="14" t="s">
        <v>76</v>
      </c>
      <c r="I23" s="15">
        <f>I9</f>
        <v>36.412500000000001</v>
      </c>
      <c r="J23" t="s">
        <v>520</v>
      </c>
      <c r="K23" s="14" t="s">
        <v>141</v>
      </c>
      <c r="L23" s="15">
        <f>L9</f>
        <v>2.4999999999977263E-3</v>
      </c>
    </row>
    <row r="24" spans="8:23">
      <c r="H24" s="14" t="s">
        <v>419</v>
      </c>
      <c r="I24" s="15">
        <f>I10-T20</f>
        <v>30.780000000000008</v>
      </c>
      <c r="K24" s="14" t="s">
        <v>123</v>
      </c>
      <c r="L24" s="15">
        <f>L10</f>
        <v>0.4499999999998181</v>
      </c>
    </row>
    <row r="25" spans="8:23">
      <c r="H25" s="14" t="s">
        <v>458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182</v>
      </c>
      <c r="L27" s="15">
        <f>D8-S20</f>
        <v>0</v>
      </c>
    </row>
  </sheetData>
  <mergeCells count="7">
    <mergeCell ref="K22:L22"/>
    <mergeCell ref="H22:I22"/>
    <mergeCell ref="C3:D3"/>
    <mergeCell ref="H3:W3"/>
    <mergeCell ref="H8:I8"/>
    <mergeCell ref="K8:L8"/>
    <mergeCell ref="H18:W18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rgb="FFFFFF00"/>
  </sheetPr>
  <dimension ref="C3:AB104"/>
  <sheetViews>
    <sheetView workbookViewId="0">
      <selection activeCell="I17" sqref="I17"/>
    </sheetView>
  </sheetViews>
  <sheetFormatPr defaultRowHeight="15"/>
  <cols>
    <col min="3" max="3" width="14.5703125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23.2851562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62" t="s">
        <v>162</v>
      </c>
      <c r="D3" s="63"/>
      <c r="I3" s="79" t="s">
        <v>479</v>
      </c>
      <c r="J3" s="79"/>
      <c r="K3" s="79"/>
      <c r="L3" s="79"/>
      <c r="M3" s="79"/>
    </row>
    <row r="4" spans="3:24">
      <c r="C4" s="14" t="s">
        <v>59</v>
      </c>
      <c r="D4" s="14" t="s">
        <v>480</v>
      </c>
      <c r="E4" s="14" t="s">
        <v>483</v>
      </c>
      <c r="F4" s="14" t="s">
        <v>17</v>
      </c>
      <c r="G4" s="14" t="s">
        <v>23</v>
      </c>
      <c r="I4" s="62" t="s">
        <v>445</v>
      </c>
      <c r="J4" s="63"/>
      <c r="L4" s="72" t="s">
        <v>302</v>
      </c>
      <c r="M4" s="73"/>
      <c r="N4" s="73"/>
      <c r="O4" s="73"/>
      <c r="P4" s="73"/>
      <c r="Q4" s="73"/>
      <c r="R4" s="73"/>
      <c r="S4" s="73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148</v>
      </c>
      <c r="O5" s="16" t="s">
        <v>312</v>
      </c>
      <c r="P5" s="16" t="s">
        <v>311</v>
      </c>
      <c r="Q5" s="16" t="s">
        <v>356</v>
      </c>
      <c r="R5" s="16" t="s">
        <v>353</v>
      </c>
      <c r="S5" s="31" t="s">
        <v>352</v>
      </c>
    </row>
    <row r="6" spans="3:24">
      <c r="C6" s="15" t="s">
        <v>56</v>
      </c>
      <c r="D6" s="15">
        <v>1</v>
      </c>
      <c r="E6" s="15">
        <v>2</v>
      </c>
      <c r="F6" s="15"/>
      <c r="G6" s="15">
        <v>0</v>
      </c>
      <c r="I6" s="15" t="s">
        <v>16</v>
      </c>
      <c r="J6" s="15">
        <v>450</v>
      </c>
      <c r="L6" s="15" t="s">
        <v>149</v>
      </c>
      <c r="M6" s="15">
        <v>30</v>
      </c>
      <c r="N6" s="15" t="s">
        <v>1</v>
      </c>
      <c r="O6" s="15">
        <f>P6*M6</f>
        <v>45</v>
      </c>
      <c r="P6" s="15">
        <v>1.5</v>
      </c>
      <c r="Q6" s="15" t="s">
        <v>149</v>
      </c>
      <c r="R6" s="15">
        <v>30</v>
      </c>
      <c r="S6" s="15">
        <f>R6*P6</f>
        <v>45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100</v>
      </c>
      <c r="L7" s="15" t="s">
        <v>322</v>
      </c>
      <c r="M7" s="15">
        <v>30</v>
      </c>
      <c r="N7" s="15" t="s">
        <v>149</v>
      </c>
      <c r="O7" s="15">
        <f>M7*P7</f>
        <v>45</v>
      </c>
      <c r="P7" s="15">
        <v>1.5</v>
      </c>
      <c r="Q7" s="15" t="s">
        <v>322</v>
      </c>
      <c r="R7" s="15">
        <v>20</v>
      </c>
      <c r="S7" s="15">
        <f>R7*P7</f>
        <v>30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F27</f>
        <v>782.4</v>
      </c>
      <c r="G8" s="15">
        <f>F31</f>
        <v>782.4</v>
      </c>
      <c r="I8" s="15" t="s">
        <v>18</v>
      </c>
      <c r="J8" s="15">
        <v>150</v>
      </c>
    </row>
    <row r="9" spans="3:24">
      <c r="I9" s="15" t="s">
        <v>481</v>
      </c>
      <c r="J9" s="15">
        <v>15</v>
      </c>
      <c r="L9" s="72" t="s">
        <v>321</v>
      </c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3:24">
      <c r="C10" s="69" t="s">
        <v>480</v>
      </c>
      <c r="D10" s="70"/>
      <c r="E10" s="70"/>
      <c r="F10" s="71"/>
      <c r="I10" s="15" t="s">
        <v>458</v>
      </c>
      <c r="J10" s="15">
        <v>39</v>
      </c>
      <c r="L10" s="14" t="s">
        <v>59</v>
      </c>
      <c r="M10" s="16" t="s">
        <v>103</v>
      </c>
      <c r="N10" s="16" t="s">
        <v>148</v>
      </c>
      <c r="O10" s="16" t="s">
        <v>104</v>
      </c>
      <c r="P10" s="16" t="s">
        <v>150</v>
      </c>
      <c r="Q10" s="16" t="s">
        <v>312</v>
      </c>
      <c r="R10" s="31" t="s">
        <v>313</v>
      </c>
      <c r="S10" s="16" t="s">
        <v>311</v>
      </c>
      <c r="T10" s="16" t="s">
        <v>356</v>
      </c>
      <c r="U10" s="16" t="s">
        <v>353</v>
      </c>
      <c r="V10" s="31" t="s">
        <v>352</v>
      </c>
    </row>
    <row r="11" spans="3:24">
      <c r="C11" s="15" t="s">
        <v>112</v>
      </c>
      <c r="D11" s="15" t="s">
        <v>113</v>
      </c>
      <c r="E11" s="15" t="s">
        <v>301</v>
      </c>
      <c r="F11" s="15" t="s">
        <v>114</v>
      </c>
      <c r="L11" s="15" t="s">
        <v>193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72</v>
      </c>
      <c r="R11" s="15">
        <f>S11*O11</f>
        <v>90</v>
      </c>
      <c r="S11" s="15">
        <v>3</v>
      </c>
      <c r="T11" s="15" t="s">
        <v>193</v>
      </c>
      <c r="U11" s="15">
        <v>6</v>
      </c>
      <c r="V11" s="15">
        <f>U11*S11</f>
        <v>18</v>
      </c>
    </row>
    <row r="12" spans="3:24">
      <c r="C12" s="15">
        <v>60</v>
      </c>
      <c r="D12" s="15">
        <v>2.5</v>
      </c>
      <c r="E12" s="15">
        <v>4</v>
      </c>
      <c r="F12" s="15">
        <f t="shared" ref="F12" si="0">C12*D12*E12</f>
        <v>600</v>
      </c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450</v>
      </c>
      <c r="R12" s="15">
        <f>S12*O12</f>
        <v>450</v>
      </c>
      <c r="S12" s="15">
        <v>9</v>
      </c>
      <c r="T12" s="15" t="s">
        <v>38</v>
      </c>
      <c r="U12" s="15">
        <v>50</v>
      </c>
      <c r="V12" s="15">
        <f>U12*S12</f>
        <v>450</v>
      </c>
    </row>
    <row r="13" spans="3:24">
      <c r="C13" s="15" t="s">
        <v>105</v>
      </c>
      <c r="D13" s="15"/>
      <c r="E13" s="15"/>
      <c r="F13" s="15">
        <f>F12</f>
        <v>600</v>
      </c>
    </row>
    <row r="14" spans="3:24">
      <c r="C14" s="69" t="s">
        <v>283</v>
      </c>
      <c r="D14" s="70"/>
      <c r="E14" s="70"/>
      <c r="F14" s="71"/>
      <c r="L14" s="72" t="s">
        <v>334</v>
      </c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3:24">
      <c r="C15" s="15" t="s">
        <v>112</v>
      </c>
      <c r="D15" s="15" t="s">
        <v>113</v>
      </c>
      <c r="E15" s="15" t="s">
        <v>301</v>
      </c>
      <c r="F15" s="15" t="s">
        <v>114</v>
      </c>
      <c r="L15" s="14" t="s">
        <v>59</v>
      </c>
      <c r="M15" s="16" t="s">
        <v>103</v>
      </c>
      <c r="N15" s="16" t="s">
        <v>148</v>
      </c>
      <c r="O15" s="16" t="s">
        <v>104</v>
      </c>
      <c r="P15" s="16" t="s">
        <v>150</v>
      </c>
      <c r="Q15" s="16" t="s">
        <v>336</v>
      </c>
      <c r="R15" s="16" t="s">
        <v>337</v>
      </c>
      <c r="S15" s="16" t="s">
        <v>312</v>
      </c>
      <c r="T15" s="31" t="s">
        <v>313</v>
      </c>
      <c r="U15" s="16" t="s">
        <v>340</v>
      </c>
      <c r="V15" s="16" t="s">
        <v>311</v>
      </c>
      <c r="W15" s="16" t="s">
        <v>106</v>
      </c>
      <c r="X15" s="31" t="s">
        <v>310</v>
      </c>
    </row>
    <row r="16" spans="3:24">
      <c r="C16" s="15">
        <v>30</v>
      </c>
      <c r="D16" s="15">
        <v>2.5</v>
      </c>
      <c r="E16" s="15">
        <v>1</v>
      </c>
      <c r="F16" s="15">
        <f t="shared" ref="F16:F22" si="1">C16*D16*E16</f>
        <v>75</v>
      </c>
      <c r="L16" s="15" t="s">
        <v>484</v>
      </c>
      <c r="M16" s="15">
        <v>120</v>
      </c>
      <c r="N16" s="15" t="s">
        <v>283</v>
      </c>
      <c r="O16" s="15">
        <v>30</v>
      </c>
      <c r="P16" s="15" t="s">
        <v>10</v>
      </c>
      <c r="Q16" s="15">
        <v>10</v>
      </c>
      <c r="R16" s="15" t="s">
        <v>322</v>
      </c>
      <c r="S16" s="15">
        <f>SUM(M16*V16)</f>
        <v>360</v>
      </c>
      <c r="T16" s="15">
        <f>O16*V16</f>
        <v>90</v>
      </c>
      <c r="U16" s="15">
        <f>SUM(Q16*V16)</f>
        <v>30</v>
      </c>
      <c r="V16" s="15">
        <v>3</v>
      </c>
      <c r="W16" s="15">
        <v>30</v>
      </c>
      <c r="X16" s="15">
        <f>W16*V16</f>
        <v>90</v>
      </c>
    </row>
    <row r="17" spans="3:28">
      <c r="C17" s="15">
        <v>30</v>
      </c>
      <c r="D17" s="15">
        <v>2.5</v>
      </c>
      <c r="E17" s="15">
        <v>1</v>
      </c>
      <c r="F17" s="15">
        <f t="shared" si="1"/>
        <v>75</v>
      </c>
    </row>
    <row r="18" spans="3:28">
      <c r="C18" s="15">
        <v>60</v>
      </c>
      <c r="D18" s="15">
        <v>2.5</v>
      </c>
      <c r="E18" s="15">
        <v>1</v>
      </c>
      <c r="F18" s="15">
        <f t="shared" si="1"/>
        <v>150</v>
      </c>
      <c r="L18" s="62" t="s">
        <v>485</v>
      </c>
      <c r="M18" s="63"/>
      <c r="O18" s="62" t="s">
        <v>320</v>
      </c>
      <c r="P18" s="63"/>
    </row>
    <row r="19" spans="3:28" ht="15.75">
      <c r="C19" s="15">
        <v>60</v>
      </c>
      <c r="D19" s="15">
        <v>2.5</v>
      </c>
      <c r="E19" s="15">
        <v>1</v>
      </c>
      <c r="F19" s="15">
        <f t="shared" si="1"/>
        <v>150</v>
      </c>
      <c r="L19" s="14" t="s">
        <v>16</v>
      </c>
      <c r="M19" s="15">
        <f>J6-R11</f>
        <v>360</v>
      </c>
      <c r="O19" s="14" t="s">
        <v>1</v>
      </c>
      <c r="P19" s="37">
        <f>G8-O6</f>
        <v>737.4</v>
      </c>
      <c r="Q19" s="37" t="s">
        <v>486</v>
      </c>
    </row>
    <row r="20" spans="3:28" ht="15.75">
      <c r="C20" s="15">
        <v>120</v>
      </c>
      <c r="D20" s="15">
        <v>2.5</v>
      </c>
      <c r="E20" s="15">
        <v>1</v>
      </c>
      <c r="F20" s="15">
        <f t="shared" si="1"/>
        <v>300</v>
      </c>
      <c r="L20" s="14" t="s">
        <v>3</v>
      </c>
      <c r="M20" s="15">
        <f>J7-Q11</f>
        <v>28</v>
      </c>
      <c r="O20" s="14" t="s">
        <v>283</v>
      </c>
      <c r="P20" s="37">
        <f>E8-S16</f>
        <v>990</v>
      </c>
      <c r="Q20" s="37" t="s">
        <v>486</v>
      </c>
    </row>
    <row r="21" spans="3:28" ht="15.75">
      <c r="C21" s="15">
        <v>120</v>
      </c>
      <c r="D21" s="15">
        <v>2.5</v>
      </c>
      <c r="E21" s="15">
        <v>1</v>
      </c>
      <c r="F21" s="15">
        <f t="shared" si="1"/>
        <v>300</v>
      </c>
      <c r="L21" s="14" t="s">
        <v>18</v>
      </c>
      <c r="M21" s="15">
        <f>J8</f>
        <v>150</v>
      </c>
      <c r="O21" s="14" t="s">
        <v>17</v>
      </c>
      <c r="P21" s="37">
        <f>F8-Q12</f>
        <v>332.4</v>
      </c>
      <c r="Q21" s="37" t="s">
        <v>486</v>
      </c>
    </row>
    <row r="22" spans="3:28">
      <c r="C22" s="15">
        <v>120</v>
      </c>
      <c r="D22" s="15">
        <v>2.5</v>
      </c>
      <c r="E22" s="15">
        <v>1</v>
      </c>
      <c r="F22" s="15">
        <f t="shared" si="1"/>
        <v>300</v>
      </c>
      <c r="L22" s="14" t="s">
        <v>481</v>
      </c>
      <c r="M22" s="15">
        <f>J9</f>
        <v>15</v>
      </c>
      <c r="O22" s="14" t="s">
        <v>322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L23" s="14" t="s">
        <v>458</v>
      </c>
      <c r="M23" s="15">
        <f>J10</f>
        <v>39</v>
      </c>
      <c r="O23" s="14" t="s">
        <v>487</v>
      </c>
      <c r="P23" s="15">
        <f>D8</f>
        <v>600</v>
      </c>
    </row>
    <row r="24" spans="3:28">
      <c r="C24" s="69" t="s">
        <v>17</v>
      </c>
      <c r="D24" s="70"/>
      <c r="E24" s="70"/>
      <c r="F24" s="71"/>
      <c r="L24" s="14" t="s">
        <v>484</v>
      </c>
      <c r="M24" s="15">
        <f>X16</f>
        <v>90</v>
      </c>
    </row>
    <row r="25" spans="3:28">
      <c r="C25" s="15" t="s">
        <v>112</v>
      </c>
      <c r="D25" s="15" t="s">
        <v>113</v>
      </c>
      <c r="E25" s="15" t="s">
        <v>301</v>
      </c>
      <c r="F25" s="15" t="s">
        <v>114</v>
      </c>
      <c r="L25" s="14" t="s">
        <v>38</v>
      </c>
      <c r="M25" s="15">
        <f>V12</f>
        <v>450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2">C26*D26*E26</f>
        <v>782.4</v>
      </c>
      <c r="L26" s="14" t="s">
        <v>193</v>
      </c>
      <c r="M26" s="15">
        <f>V11</f>
        <v>18</v>
      </c>
    </row>
    <row r="27" spans="3:28">
      <c r="C27" s="15" t="s">
        <v>105</v>
      </c>
      <c r="D27" s="15"/>
      <c r="E27" s="15"/>
      <c r="F27" s="15">
        <f>F26</f>
        <v>782.4</v>
      </c>
      <c r="Q27" s="76" t="s">
        <v>504</v>
      </c>
      <c r="R27" s="77"/>
      <c r="S27" s="77"/>
      <c r="V27" s="60" t="s">
        <v>518</v>
      </c>
    </row>
    <row r="28" spans="3:28">
      <c r="C28" s="69" t="s">
        <v>23</v>
      </c>
      <c r="D28" s="70"/>
      <c r="E28" s="70"/>
      <c r="F28" s="71"/>
      <c r="L28" s="72" t="s">
        <v>492</v>
      </c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3:28">
      <c r="C29" s="15" t="s">
        <v>112</v>
      </c>
      <c r="D29" s="15" t="s">
        <v>113</v>
      </c>
      <c r="E29" s="15" t="s">
        <v>301</v>
      </c>
      <c r="F29" s="15" t="s">
        <v>114</v>
      </c>
      <c r="L29" s="14" t="s">
        <v>59</v>
      </c>
      <c r="M29" s="16" t="s">
        <v>103</v>
      </c>
      <c r="N29" s="16" t="s">
        <v>148</v>
      </c>
      <c r="O29" s="16" t="s">
        <v>104</v>
      </c>
      <c r="P29" s="16" t="s">
        <v>150</v>
      </c>
      <c r="Q29" s="16" t="s">
        <v>336</v>
      </c>
      <c r="R29" s="16" t="s">
        <v>337</v>
      </c>
      <c r="S29" s="16" t="s">
        <v>312</v>
      </c>
      <c r="T29" s="31" t="s">
        <v>313</v>
      </c>
      <c r="U29" s="16" t="s">
        <v>340</v>
      </c>
      <c r="V29" s="16" t="s">
        <v>311</v>
      </c>
      <c r="W29" s="16" t="s">
        <v>490</v>
      </c>
      <c r="X29" s="16" t="s">
        <v>106</v>
      </c>
      <c r="Y29" s="31" t="s">
        <v>310</v>
      </c>
      <c r="Z29" s="16" t="s">
        <v>494</v>
      </c>
      <c r="AA29" s="16" t="s">
        <v>354</v>
      </c>
      <c r="AB29" s="31" t="s">
        <v>355</v>
      </c>
    </row>
    <row r="30" spans="3:28">
      <c r="C30" s="15">
        <v>120</v>
      </c>
      <c r="D30" s="15">
        <v>1.63</v>
      </c>
      <c r="E30" s="15">
        <v>4</v>
      </c>
      <c r="F30" s="15">
        <f t="shared" ref="F30" si="3">C30*D30*E30</f>
        <v>782.4</v>
      </c>
      <c r="L30" s="15" t="s">
        <v>489</v>
      </c>
      <c r="M30" s="15">
        <v>50</v>
      </c>
      <c r="N30" s="15" t="s">
        <v>487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600</v>
      </c>
      <c r="T30" s="15">
        <f>O30*V30</f>
        <v>180</v>
      </c>
      <c r="U30" s="15">
        <f>SUM(Q30*V30)</f>
        <v>480</v>
      </c>
      <c r="V30" s="15">
        <v>12</v>
      </c>
      <c r="W30" s="15" t="s">
        <v>491</v>
      </c>
      <c r="X30" s="15">
        <v>25</v>
      </c>
      <c r="Y30" s="15">
        <f>X30*V30</f>
        <v>300</v>
      </c>
      <c r="Z30" s="15" t="s">
        <v>38</v>
      </c>
      <c r="AA30" s="15">
        <v>10</v>
      </c>
      <c r="AB30" s="15">
        <f>AA30*V30</f>
        <v>120</v>
      </c>
    </row>
    <row r="31" spans="3:28">
      <c r="C31" s="15" t="s">
        <v>105</v>
      </c>
      <c r="D31" s="15"/>
      <c r="E31" s="15"/>
      <c r="F31" s="15">
        <f>F30</f>
        <v>782.4</v>
      </c>
    </row>
    <row r="32" spans="3:28">
      <c r="L32" s="62" t="s">
        <v>485</v>
      </c>
      <c r="M32" s="63"/>
    </row>
    <row r="33" spans="12:25">
      <c r="L33" s="14" t="s">
        <v>487</v>
      </c>
      <c r="M33" s="15">
        <f>P23-S30</f>
        <v>0</v>
      </c>
    </row>
    <row r="34" spans="12:25">
      <c r="L34" s="14" t="s">
        <v>16</v>
      </c>
      <c r="M34" s="15">
        <f>M19-T30</f>
        <v>180</v>
      </c>
    </row>
    <row r="35" spans="12:25">
      <c r="L35" s="14" t="s">
        <v>38</v>
      </c>
      <c r="M35" s="15">
        <f>M25-U30+AB30</f>
        <v>90</v>
      </c>
    </row>
    <row r="36" spans="12:25">
      <c r="L36" s="14" t="s">
        <v>491</v>
      </c>
      <c r="M36" s="15">
        <f>Y30</f>
        <v>300</v>
      </c>
    </row>
    <row r="38" spans="12:25">
      <c r="L38" s="72" t="s">
        <v>493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2:25">
      <c r="L39" s="14" t="s">
        <v>59</v>
      </c>
      <c r="M39" s="16" t="s">
        <v>103</v>
      </c>
      <c r="N39" s="16" t="s">
        <v>148</v>
      </c>
      <c r="O39" s="16" t="s">
        <v>104</v>
      </c>
      <c r="P39" s="16" t="s">
        <v>150</v>
      </c>
      <c r="Q39" s="16" t="s">
        <v>336</v>
      </c>
      <c r="R39" s="16" t="s">
        <v>337</v>
      </c>
      <c r="S39" s="16" t="s">
        <v>312</v>
      </c>
      <c r="T39" s="31" t="s">
        <v>313</v>
      </c>
      <c r="U39" s="16" t="s">
        <v>340</v>
      </c>
      <c r="V39" s="16" t="s">
        <v>311</v>
      </c>
      <c r="W39" s="16" t="s">
        <v>490</v>
      </c>
      <c r="X39" s="16" t="s">
        <v>106</v>
      </c>
      <c r="Y39" s="31" t="s">
        <v>310</v>
      </c>
    </row>
    <row r="40" spans="12:25">
      <c r="L40" s="15" t="s">
        <v>488</v>
      </c>
      <c r="M40" s="15">
        <v>20</v>
      </c>
      <c r="N40" s="15" t="s">
        <v>489</v>
      </c>
      <c r="O40" s="15">
        <v>1.2</v>
      </c>
      <c r="P40" s="15" t="s">
        <v>193</v>
      </c>
      <c r="Q40" s="15">
        <v>2</v>
      </c>
      <c r="R40" s="15" t="s">
        <v>458</v>
      </c>
      <c r="S40" s="15">
        <f>SUM(M40*V40)</f>
        <v>300</v>
      </c>
      <c r="T40" s="15">
        <f>O40*V40</f>
        <v>18</v>
      </c>
      <c r="U40" s="15">
        <f>SUM(Q40*V40)</f>
        <v>30</v>
      </c>
      <c r="V40" s="15">
        <v>15</v>
      </c>
      <c r="W40" s="15" t="s">
        <v>488</v>
      </c>
      <c r="X40" s="15">
        <v>0.4</v>
      </c>
      <c r="Y40" s="15">
        <f>X40*V40</f>
        <v>6</v>
      </c>
    </row>
    <row r="42" spans="12:25">
      <c r="L42" s="62" t="s">
        <v>485</v>
      </c>
      <c r="M42" s="63"/>
      <c r="P42" s="14" t="s">
        <v>496</v>
      </c>
      <c r="Q42" s="15">
        <v>300</v>
      </c>
    </row>
    <row r="43" spans="12:25">
      <c r="L43" s="14" t="s">
        <v>491</v>
      </c>
      <c r="M43" s="15">
        <f>M36-S40</f>
        <v>0</v>
      </c>
      <c r="P43" s="14" t="s">
        <v>505</v>
      </c>
      <c r="Q43" s="15">
        <v>6</v>
      </c>
    </row>
    <row r="44" spans="12:25">
      <c r="L44" s="14" t="s">
        <v>193</v>
      </c>
      <c r="M44" s="15">
        <f>M26-T40</f>
        <v>0</v>
      </c>
    </row>
    <row r="45" spans="12:25">
      <c r="L45" s="14" t="s">
        <v>458</v>
      </c>
      <c r="M45" s="15">
        <f>M23-U40</f>
        <v>9</v>
      </c>
    </row>
    <row r="46" spans="12:25">
      <c r="L46" s="14" t="s">
        <v>488</v>
      </c>
      <c r="M46" s="15">
        <f>Y40</f>
        <v>6</v>
      </c>
    </row>
    <row r="47" spans="12:25">
      <c r="L47" s="14" t="s">
        <v>16</v>
      </c>
      <c r="M47" s="15">
        <f>M34</f>
        <v>180</v>
      </c>
    </row>
    <row r="48" spans="12:25">
      <c r="L48" s="14" t="s">
        <v>38</v>
      </c>
      <c r="M48" s="15">
        <f>M35</f>
        <v>90</v>
      </c>
    </row>
    <row r="49" spans="3:28">
      <c r="L49" s="14" t="s">
        <v>481</v>
      </c>
      <c r="M49" s="15">
        <f>M22</f>
        <v>15</v>
      </c>
    </row>
    <row r="50" spans="3:28">
      <c r="L50" s="14" t="s">
        <v>18</v>
      </c>
      <c r="M50" s="15">
        <f>M21</f>
        <v>150</v>
      </c>
    </row>
    <row r="51" spans="3:28">
      <c r="L51" s="14" t="s">
        <v>3</v>
      </c>
      <c r="M51" s="15">
        <f>M20</f>
        <v>28</v>
      </c>
    </row>
    <row r="52" spans="3:28">
      <c r="L52" s="14" t="s">
        <v>484</v>
      </c>
      <c r="M52" s="15">
        <f>M24</f>
        <v>90</v>
      </c>
    </row>
    <row r="53" spans="3:28">
      <c r="L53" s="14" t="s">
        <v>495</v>
      </c>
      <c r="M53" s="15">
        <f>Q42</f>
        <v>300</v>
      </c>
      <c r="N53" s="58" t="s">
        <v>497</v>
      </c>
    </row>
    <row r="54" spans="3:28">
      <c r="O54" s="76" t="s">
        <v>503</v>
      </c>
      <c r="P54" s="77"/>
      <c r="Q54" s="77"/>
      <c r="R54" s="77"/>
    </row>
    <row r="55" spans="3:28">
      <c r="C55" s="72" t="s">
        <v>498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3:28">
      <c r="C56" s="14" t="s">
        <v>59</v>
      </c>
      <c r="D56" s="16" t="s">
        <v>103</v>
      </c>
      <c r="E56" s="16" t="s">
        <v>148</v>
      </c>
      <c r="F56" s="16" t="s">
        <v>104</v>
      </c>
      <c r="G56" s="16" t="s">
        <v>150</v>
      </c>
      <c r="H56" s="16" t="s">
        <v>336</v>
      </c>
      <c r="I56" s="16" t="s">
        <v>337</v>
      </c>
      <c r="J56" s="16" t="s">
        <v>338</v>
      </c>
      <c r="K56" s="16" t="s">
        <v>339</v>
      </c>
      <c r="L56" s="16" t="s">
        <v>312</v>
      </c>
      <c r="M56" s="31" t="s">
        <v>313</v>
      </c>
      <c r="N56" s="16" t="s">
        <v>340</v>
      </c>
      <c r="O56" s="31" t="s">
        <v>341</v>
      </c>
      <c r="P56" s="16" t="s">
        <v>311</v>
      </c>
      <c r="Q56" s="16" t="s">
        <v>356</v>
      </c>
      <c r="R56" s="16" t="s">
        <v>500</v>
      </c>
      <c r="S56" s="31" t="s">
        <v>352</v>
      </c>
      <c r="T56" s="16" t="s">
        <v>357</v>
      </c>
      <c r="U56" s="16" t="s">
        <v>501</v>
      </c>
      <c r="V56" s="31" t="s">
        <v>352</v>
      </c>
    </row>
    <row r="57" spans="3:28">
      <c r="C57" s="15" t="s">
        <v>499</v>
      </c>
      <c r="D57" s="15">
        <v>37.5</v>
      </c>
      <c r="E57" s="15" t="s">
        <v>495</v>
      </c>
      <c r="F57" s="15">
        <v>25</v>
      </c>
      <c r="G57" s="15" t="s">
        <v>18</v>
      </c>
      <c r="H57" s="15">
        <v>15</v>
      </c>
      <c r="I57" s="15" t="s">
        <v>484</v>
      </c>
      <c r="J57" s="15">
        <v>15</v>
      </c>
      <c r="K57" s="15" t="s">
        <v>38</v>
      </c>
      <c r="L57" s="15">
        <f>SUM(D57*P57)</f>
        <v>225</v>
      </c>
      <c r="M57" s="15">
        <f>F57*P57</f>
        <v>150</v>
      </c>
      <c r="N57" s="15">
        <f>SUM(H57*P57)</f>
        <v>90</v>
      </c>
      <c r="O57" s="15">
        <f>P57*J57</f>
        <v>90</v>
      </c>
      <c r="P57" s="15">
        <v>6</v>
      </c>
      <c r="Q57" s="15">
        <v>50</v>
      </c>
      <c r="R57" s="15">
        <v>50</v>
      </c>
      <c r="S57" s="15">
        <f>R57*P57</f>
        <v>300</v>
      </c>
      <c r="T57" s="15" t="s">
        <v>10</v>
      </c>
      <c r="U57" s="15">
        <v>15</v>
      </c>
      <c r="V57" s="15">
        <f>U57*P57</f>
        <v>90</v>
      </c>
      <c r="W57" s="78" t="s">
        <v>502</v>
      </c>
      <c r="X57" s="78"/>
      <c r="Y57" s="78"/>
      <c r="Z57" s="78"/>
      <c r="AA57" s="78"/>
      <c r="AB57" s="78"/>
    </row>
    <row r="59" spans="3:28">
      <c r="L59" s="62" t="s">
        <v>485</v>
      </c>
      <c r="M59" s="63"/>
    </row>
    <row r="60" spans="3:28">
      <c r="L60" s="14" t="s">
        <v>458</v>
      </c>
      <c r="M60" s="15">
        <f>M45</f>
        <v>9</v>
      </c>
    </row>
    <row r="61" spans="3:28">
      <c r="L61" s="14" t="s">
        <v>16</v>
      </c>
      <c r="M61" s="15">
        <f>M47</f>
        <v>180</v>
      </c>
    </row>
    <row r="62" spans="3:28">
      <c r="L62" s="14" t="s">
        <v>38</v>
      </c>
      <c r="M62" s="15">
        <f>M48-O57</f>
        <v>0</v>
      </c>
    </row>
    <row r="63" spans="3:28">
      <c r="L63" s="14" t="s">
        <v>481</v>
      </c>
      <c r="M63" s="15">
        <f>M49</f>
        <v>15</v>
      </c>
    </row>
    <row r="64" spans="3:28">
      <c r="L64" s="14" t="s">
        <v>18</v>
      </c>
      <c r="M64" s="15">
        <f>M50-M57</f>
        <v>0</v>
      </c>
    </row>
    <row r="65" spans="12:22">
      <c r="L65" s="14" t="s">
        <v>3</v>
      </c>
      <c r="M65" s="15">
        <f>M51</f>
        <v>28</v>
      </c>
    </row>
    <row r="66" spans="12:22">
      <c r="L66" s="14" t="s">
        <v>484</v>
      </c>
      <c r="M66" s="15">
        <f>M52-N57</f>
        <v>0</v>
      </c>
    </row>
    <row r="67" spans="12:22">
      <c r="L67" s="14" t="s">
        <v>495</v>
      </c>
      <c r="M67" s="15">
        <f>M53-L57</f>
        <v>75</v>
      </c>
    </row>
    <row r="68" spans="12:22">
      <c r="L68" s="14" t="s">
        <v>506</v>
      </c>
      <c r="M68" s="15">
        <f>S57</f>
        <v>300</v>
      </c>
    </row>
    <row r="70" spans="12:22">
      <c r="L70" s="72" t="s">
        <v>507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2:22">
      <c r="L71" s="14" t="s">
        <v>59</v>
      </c>
      <c r="M71" s="16" t="s">
        <v>103</v>
      </c>
      <c r="N71" s="16" t="s">
        <v>148</v>
      </c>
      <c r="O71" s="16" t="s">
        <v>104</v>
      </c>
      <c r="P71" s="16" t="s">
        <v>150</v>
      </c>
      <c r="Q71" s="16" t="s">
        <v>312</v>
      </c>
      <c r="R71" s="31" t="s">
        <v>313</v>
      </c>
      <c r="S71" s="16" t="s">
        <v>311</v>
      </c>
      <c r="T71" s="16" t="s">
        <v>356</v>
      </c>
      <c r="U71" s="16" t="s">
        <v>353</v>
      </c>
      <c r="V71" s="31" t="s">
        <v>352</v>
      </c>
    </row>
    <row r="72" spans="12:22">
      <c r="L72" s="15" t="s">
        <v>508</v>
      </c>
      <c r="M72" s="15">
        <v>25</v>
      </c>
      <c r="N72" s="15" t="s">
        <v>495</v>
      </c>
      <c r="O72" s="15">
        <v>100</v>
      </c>
      <c r="P72" s="15" t="s">
        <v>499</v>
      </c>
      <c r="Q72" s="15">
        <f>S72*M72</f>
        <v>75</v>
      </c>
      <c r="R72" s="15">
        <f>S72*O72</f>
        <v>300</v>
      </c>
      <c r="S72" s="15">
        <v>3</v>
      </c>
      <c r="T72" s="15" t="s">
        <v>509</v>
      </c>
      <c r="U72" s="15">
        <v>30</v>
      </c>
      <c r="V72" s="15">
        <f>U72*S72</f>
        <v>90</v>
      </c>
    </row>
    <row r="74" spans="12:22">
      <c r="L74" s="62" t="s">
        <v>485</v>
      </c>
      <c r="M74" s="63"/>
    </row>
    <row r="75" spans="12:22">
      <c r="L75" s="14" t="s">
        <v>458</v>
      </c>
      <c r="M75" s="15">
        <f>M60</f>
        <v>9</v>
      </c>
    </row>
    <row r="76" spans="12:22">
      <c r="L76" s="14" t="s">
        <v>16</v>
      </c>
      <c r="M76" s="15">
        <f>M61</f>
        <v>180</v>
      </c>
    </row>
    <row r="77" spans="12:22">
      <c r="L77" s="14" t="s">
        <v>481</v>
      </c>
      <c r="M77" s="15">
        <f>M63</f>
        <v>15</v>
      </c>
    </row>
    <row r="78" spans="12:22">
      <c r="L78" s="14" t="s">
        <v>3</v>
      </c>
      <c r="M78" s="15">
        <f>M65</f>
        <v>28</v>
      </c>
    </row>
    <row r="79" spans="12:22">
      <c r="L79" s="14" t="s">
        <v>495</v>
      </c>
      <c r="M79" s="15">
        <f>M67-Q72</f>
        <v>0</v>
      </c>
    </row>
    <row r="80" spans="12:22">
      <c r="L80" s="14" t="s">
        <v>506</v>
      </c>
      <c r="M80" s="15">
        <f>M68-R72</f>
        <v>0</v>
      </c>
    </row>
    <row r="81" spans="3:22">
      <c r="L81" s="14" t="s">
        <v>509</v>
      </c>
      <c r="M81" s="15">
        <f>V72</f>
        <v>90</v>
      </c>
    </row>
    <row r="82" spans="3:22">
      <c r="S82" s="76" t="s">
        <v>512</v>
      </c>
      <c r="T82" s="77"/>
      <c r="U82" s="77"/>
      <c r="V82" s="77"/>
    </row>
    <row r="83" spans="3:22">
      <c r="L83" s="72" t="s">
        <v>511</v>
      </c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3:22">
      <c r="L84" s="14" t="s">
        <v>59</v>
      </c>
      <c r="M84" s="16" t="s">
        <v>103</v>
      </c>
      <c r="N84" s="16" t="s">
        <v>148</v>
      </c>
      <c r="O84" s="16" t="s">
        <v>104</v>
      </c>
      <c r="P84" s="16" t="s">
        <v>150</v>
      </c>
      <c r="Q84" s="16" t="s">
        <v>312</v>
      </c>
      <c r="R84" s="31" t="s">
        <v>313</v>
      </c>
      <c r="S84" s="16" t="s">
        <v>311</v>
      </c>
      <c r="T84" s="16" t="s">
        <v>356</v>
      </c>
      <c r="U84" s="16" t="s">
        <v>353</v>
      </c>
      <c r="V84" s="31" t="s">
        <v>352</v>
      </c>
    </row>
    <row r="85" spans="3:22">
      <c r="L85" s="15" t="s">
        <v>510</v>
      </c>
      <c r="M85" s="15">
        <v>10</v>
      </c>
      <c r="N85" s="15" t="s">
        <v>509</v>
      </c>
      <c r="O85" s="15">
        <v>20</v>
      </c>
      <c r="P85" s="15" t="s">
        <v>16</v>
      </c>
      <c r="Q85" s="15">
        <f>S85*M85</f>
        <v>90</v>
      </c>
      <c r="R85" s="15">
        <f>S85*O85</f>
        <v>180</v>
      </c>
      <c r="S85" s="15">
        <v>9</v>
      </c>
      <c r="T85" s="15" t="s">
        <v>509</v>
      </c>
      <c r="U85" s="15">
        <v>5</v>
      </c>
      <c r="V85" s="15">
        <f>U85*S85</f>
        <v>45</v>
      </c>
    </row>
    <row r="87" spans="3:22">
      <c r="L87" s="56" t="s">
        <v>485</v>
      </c>
      <c r="M87" s="57"/>
    </row>
    <row r="88" spans="3:22">
      <c r="L88" s="14" t="s">
        <v>458</v>
      </c>
      <c r="M88" s="15">
        <f>M75</f>
        <v>9</v>
      </c>
    </row>
    <row r="89" spans="3:22">
      <c r="L89" s="14" t="s">
        <v>16</v>
      </c>
      <c r="M89" s="15">
        <f>M76-R85</f>
        <v>0</v>
      </c>
    </row>
    <row r="90" spans="3:22">
      <c r="L90" s="14" t="s">
        <v>481</v>
      </c>
      <c r="M90" s="15">
        <f>M77</f>
        <v>15</v>
      </c>
    </row>
    <row r="91" spans="3:22">
      <c r="L91" s="14" t="s">
        <v>3</v>
      </c>
      <c r="M91" s="15">
        <f>M78</f>
        <v>28</v>
      </c>
    </row>
    <row r="92" spans="3:22">
      <c r="L92" s="14" t="s">
        <v>509</v>
      </c>
      <c r="M92" s="15">
        <f>M81-Q85</f>
        <v>0</v>
      </c>
    </row>
    <row r="93" spans="3:22">
      <c r="L93" s="14" t="s">
        <v>510</v>
      </c>
      <c r="M93" s="15">
        <f>V85</f>
        <v>45</v>
      </c>
    </row>
    <row r="95" spans="3:22">
      <c r="C95" s="72" t="s">
        <v>513</v>
      </c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3:22">
      <c r="C96" s="14" t="s">
        <v>59</v>
      </c>
      <c r="D96" s="16" t="s">
        <v>103</v>
      </c>
      <c r="E96" s="16" t="s">
        <v>148</v>
      </c>
      <c r="F96" s="16" t="s">
        <v>104</v>
      </c>
      <c r="G96" s="16" t="s">
        <v>150</v>
      </c>
      <c r="H96" s="16" t="s">
        <v>336</v>
      </c>
      <c r="I96" s="16" t="s">
        <v>337</v>
      </c>
      <c r="J96" s="16" t="s">
        <v>338</v>
      </c>
      <c r="K96" s="16" t="s">
        <v>339</v>
      </c>
      <c r="L96" s="16" t="s">
        <v>312</v>
      </c>
      <c r="M96" s="31" t="s">
        <v>313</v>
      </c>
      <c r="N96" s="16" t="s">
        <v>340</v>
      </c>
      <c r="O96" s="31" t="s">
        <v>341</v>
      </c>
      <c r="P96" s="16" t="s">
        <v>311</v>
      </c>
      <c r="Q96" s="16" t="s">
        <v>106</v>
      </c>
      <c r="R96" s="31" t="s">
        <v>310</v>
      </c>
    </row>
    <row r="97" spans="3:18">
      <c r="C97" s="15" t="s">
        <v>513</v>
      </c>
      <c r="D97" s="15">
        <v>7.5</v>
      </c>
      <c r="E97" s="15" t="s">
        <v>514</v>
      </c>
      <c r="F97" s="15">
        <v>4.5</v>
      </c>
      <c r="G97" s="15" t="s">
        <v>3</v>
      </c>
      <c r="H97" s="15">
        <v>1.5</v>
      </c>
      <c r="I97" s="15" t="s">
        <v>458</v>
      </c>
      <c r="J97" s="15">
        <v>2.5</v>
      </c>
      <c r="K97" s="15" t="s">
        <v>515</v>
      </c>
      <c r="L97" s="15">
        <f>SUM(D97*P97)</f>
        <v>45</v>
      </c>
      <c r="M97" s="15">
        <f>F97*P97</f>
        <v>27</v>
      </c>
      <c r="N97" s="15">
        <f>SUM(H97*P97)</f>
        <v>9</v>
      </c>
      <c r="O97" s="15">
        <f>J97*P97</f>
        <v>15</v>
      </c>
      <c r="P97" s="15">
        <v>6</v>
      </c>
      <c r="Q97" s="15">
        <v>0.5</v>
      </c>
      <c r="R97" s="15">
        <f>Q97*P97</f>
        <v>3</v>
      </c>
    </row>
    <row r="99" spans="3:18">
      <c r="L99" s="56" t="s">
        <v>485</v>
      </c>
      <c r="M99" s="57"/>
    </row>
    <row r="100" spans="3:18">
      <c r="L100" s="14" t="s">
        <v>458</v>
      </c>
      <c r="M100" s="15">
        <f>M88-N97</f>
        <v>0</v>
      </c>
    </row>
    <row r="101" spans="3:18">
      <c r="L101" s="14" t="s">
        <v>481</v>
      </c>
      <c r="M101" s="15">
        <f>M90-O97</f>
        <v>0</v>
      </c>
    </row>
    <row r="102" spans="3:18">
      <c r="L102" s="14" t="s">
        <v>3</v>
      </c>
      <c r="M102" s="15">
        <f>M91-M97</f>
        <v>1</v>
      </c>
    </row>
    <row r="103" spans="3:18">
      <c r="L103" s="14" t="s">
        <v>510</v>
      </c>
      <c r="M103" s="15">
        <f>M93-L97</f>
        <v>0</v>
      </c>
    </row>
    <row r="104" spans="3:18" ht="15.75">
      <c r="L104" s="14" t="s">
        <v>516</v>
      </c>
      <c r="M104" s="15">
        <f>R97</f>
        <v>3</v>
      </c>
      <c r="N104" s="74" t="s">
        <v>517</v>
      </c>
      <c r="O104" s="75"/>
    </row>
  </sheetData>
  <mergeCells count="27">
    <mergeCell ref="C3:D3"/>
    <mergeCell ref="I4:J4"/>
    <mergeCell ref="I3:M3"/>
    <mergeCell ref="L9:V9"/>
    <mergeCell ref="C10:F10"/>
    <mergeCell ref="C14:F14"/>
    <mergeCell ref="C24:F24"/>
    <mergeCell ref="C28:F28"/>
    <mergeCell ref="L14:X14"/>
    <mergeCell ref="L4:S4"/>
    <mergeCell ref="L18:M18"/>
    <mergeCell ref="O18:P18"/>
    <mergeCell ref="W57:AB57"/>
    <mergeCell ref="O54:R54"/>
    <mergeCell ref="L28:AB28"/>
    <mergeCell ref="L32:M32"/>
    <mergeCell ref="L38:Y38"/>
    <mergeCell ref="L42:M42"/>
    <mergeCell ref="C95:R95"/>
    <mergeCell ref="N104:O104"/>
    <mergeCell ref="Q27:S27"/>
    <mergeCell ref="L59:M59"/>
    <mergeCell ref="L70:V70"/>
    <mergeCell ref="L74:M74"/>
    <mergeCell ref="L83:V83"/>
    <mergeCell ref="S82:V82"/>
    <mergeCell ref="C55:V55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AgendaToDo</vt:lpstr>
      <vt:lpstr>OverallResources</vt:lpstr>
      <vt:lpstr>GrasslandTrainHubStations</vt:lpstr>
      <vt:lpstr>TierLocationOrganization</vt:lpstr>
      <vt:lpstr>QuickwireCoast</vt:lpstr>
      <vt:lpstr>GrassValleyCircuitBoard</vt:lpstr>
      <vt:lpstr>CoastAlumIntSite</vt:lpstr>
      <vt:lpstr>ComputersSiteGrass</vt:lpstr>
      <vt:lpstr>SwampNuclearFacility</vt:lpstr>
      <vt:lpstr>SWNitrogenFacility</vt:lpstr>
      <vt:lpstr>GrasslandRegionalProduction</vt:lpstr>
      <vt:lpstr>SteelLakeSite</vt:lpstr>
      <vt:lpstr>OffshoreMegaRefinery</vt:lpstr>
      <vt:lpstr>SilicaCaveSite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2022-06-03T13:03:52Z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