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8250AED3-1777-4EB1-BE02-F8794AE428EE}" xr6:coauthVersionLast="47" xr6:coauthVersionMax="47" xr10:uidLastSave="{00000000-0000-0000-0000-000000000000}"/>
  <bookViews>
    <workbookView xWindow="-120" yWindow="-120" windowWidth="24240" windowHeight="13140" tabRatio="748" xr2:uid="{A1294762-A08D-4520-BAFF-EE0B8EF3DC4E}"/>
  </bookViews>
  <sheets>
    <sheet name="AgendaToDo" sheetId="8" r:id="rId1"/>
    <sheet name="RubberFacility" sheetId="11" r:id="rId2"/>
    <sheet name="AluminumFacility" sheetId="12" r:id="rId3"/>
    <sheet name="TierLocationOrganization" sheetId="1" r:id="rId4"/>
    <sheet name="DiagramLayout" sheetId="2" r:id="rId5"/>
    <sheet name="GrasslandRegionalProduction" sheetId="6" r:id="rId6"/>
    <sheet name="GrasslandTrainHubStations" sheetId="9" r:id="rId7"/>
    <sheet name="MinerOutputValu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6" l="1"/>
  <c r="Q52" i="6"/>
  <c r="R52" i="6" s="1"/>
  <c r="N52" i="6"/>
  <c r="O52" i="6" s="1"/>
  <c r="Q51" i="6"/>
  <c r="O51" i="6"/>
  <c r="R51" i="6" s="1"/>
  <c r="N51" i="6"/>
  <c r="Q50" i="6"/>
  <c r="O50" i="6"/>
  <c r="R50" i="6" s="1"/>
  <c r="N50" i="6"/>
  <c r="Q49" i="6"/>
  <c r="O49" i="6"/>
  <c r="N49" i="6"/>
  <c r="Q48" i="6"/>
  <c r="O48" i="6"/>
  <c r="N48" i="6"/>
  <c r="R27" i="6"/>
  <c r="R28" i="6"/>
  <c r="M41" i="6"/>
  <c r="M39" i="6"/>
  <c r="M38" i="6"/>
  <c r="Q47" i="6"/>
  <c r="O47" i="6"/>
  <c r="R47" i="6" s="1"/>
  <c r="F23" i="6"/>
  <c r="I11" i="6"/>
  <c r="F21" i="6" s="1"/>
  <c r="I10" i="6"/>
  <c r="E21" i="6" s="1"/>
  <c r="H11" i="6"/>
  <c r="F22" i="6" s="1"/>
  <c r="E87" i="6"/>
  <c r="E88" i="6"/>
  <c r="Q26" i="6"/>
  <c r="Q27" i="6"/>
  <c r="Q28" i="6"/>
  <c r="Q29" i="6"/>
  <c r="J39" i="6" s="1"/>
  <c r="Q30" i="6"/>
  <c r="M40" i="6" s="1"/>
  <c r="Q31" i="6"/>
  <c r="Q32" i="6"/>
  <c r="M37" i="6" s="1"/>
  <c r="Q33" i="6"/>
  <c r="J41" i="6" s="1"/>
  <c r="Q34" i="6"/>
  <c r="Q25" i="6"/>
  <c r="O27" i="6"/>
  <c r="O28" i="6"/>
  <c r="O26" i="6"/>
  <c r="R26" i="6" s="1"/>
  <c r="O25" i="6"/>
  <c r="R25" i="6" s="1"/>
  <c r="J11" i="6"/>
  <c r="J10" i="6"/>
  <c r="E83" i="6"/>
  <c r="H10" i="6"/>
  <c r="E23" i="6" s="1"/>
  <c r="E79" i="6"/>
  <c r="E78" i="6"/>
  <c r="Q7" i="6"/>
  <c r="S7" i="6"/>
  <c r="E74" i="6"/>
  <c r="E73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3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R48" i="6" l="1"/>
  <c r="R49" i="6"/>
  <c r="R43" i="6"/>
  <c r="N41" i="6"/>
  <c r="E22" i="6"/>
  <c r="J40" i="6"/>
  <c r="N40" i="6" s="1"/>
  <c r="N39" i="6"/>
  <c r="E89" i="6"/>
  <c r="I9" i="6" s="1"/>
  <c r="D21" i="6" s="1"/>
  <c r="E84" i="6"/>
  <c r="J9" i="6" s="1"/>
  <c r="E80" i="6"/>
  <c r="H9" i="6" s="1"/>
  <c r="E70" i="6"/>
  <c r="F9" i="6" s="1"/>
  <c r="E47" i="6"/>
  <c r="D9" i="6" s="1"/>
  <c r="N8" i="6" s="1"/>
  <c r="E75" i="6"/>
  <c r="G9" i="6" s="1"/>
  <c r="D18" i="6" s="1"/>
  <c r="E54" i="6"/>
  <c r="E9" i="6" s="1"/>
  <c r="D17" i="6" s="1"/>
  <c r="N32" i="6" s="1"/>
  <c r="O32" i="6" s="1"/>
  <c r="R32" i="6" s="1"/>
  <c r="D11" i="6"/>
  <c r="E11" i="6"/>
  <c r="F17" i="6" s="1"/>
  <c r="G10" i="6"/>
  <c r="E18" i="6" s="1"/>
  <c r="F10" i="6"/>
  <c r="E16" i="6" s="1"/>
  <c r="O7" i="6" s="1"/>
  <c r="P7" i="6" s="1"/>
  <c r="R7" i="6" s="1"/>
  <c r="T7" i="6" s="1"/>
  <c r="E10" i="6"/>
  <c r="E17" i="6" s="1"/>
  <c r="D10" i="6"/>
  <c r="D16" i="6"/>
  <c r="F11" i="6"/>
  <c r="F16" i="6" s="1"/>
  <c r="G11" i="6"/>
  <c r="F18" i="6" s="1"/>
  <c r="N31" i="6" l="1"/>
  <c r="O31" i="6" s="1"/>
  <c r="R31" i="6" s="1"/>
  <c r="N30" i="6"/>
  <c r="N33" i="6"/>
  <c r="O33" i="6" s="1"/>
  <c r="R33" i="6" s="1"/>
  <c r="N34" i="6"/>
  <c r="O34" i="6" s="1"/>
  <c r="R34" i="6" s="1"/>
  <c r="N7" i="6"/>
  <c r="J38" i="6"/>
  <c r="N38" i="6" s="1"/>
  <c r="D23" i="6"/>
  <c r="D22" i="6"/>
  <c r="J37" i="6" s="1"/>
  <c r="N37" i="6" s="1"/>
  <c r="P37" i="6" s="1"/>
  <c r="Q37" i="6" s="1"/>
  <c r="O30" i="6"/>
  <c r="R30" i="6" s="1"/>
  <c r="E19" i="6"/>
  <c r="E20" i="6" s="1"/>
  <c r="O8" i="6"/>
  <c r="F19" i="6"/>
  <c r="F20" i="6" s="1"/>
  <c r="D19" i="6"/>
  <c r="D20" i="6" s="1"/>
  <c r="N29" i="6" s="1"/>
  <c r="O29" i="6" s="1"/>
  <c r="R29" i="6" s="1"/>
  <c r="Q8" i="6" l="1"/>
  <c r="P8" i="6"/>
</calcChain>
</file>

<file path=xl/sharedStrings.xml><?xml version="1.0" encoding="utf-8"?>
<sst xmlns="http://schemas.openxmlformats.org/spreadsheetml/2006/main" count="658" uniqueCount="362">
  <si>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</si>
  <si>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</si>
  <si>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</si>
  <si>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</si>
  <si>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</si>
  <si>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</si>
  <si>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</si>
  <si>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</si>
  <si>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</si>
  <si>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</si>
  <si>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</si>
  <si>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</si>
  <si>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</si>
  <si>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</si>
  <si>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</si>
  <si>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</si>
  <si>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</si>
  <si>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</si>
  <si>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</si>
  <si>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</si>
  <si>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</si>
  <si>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</si>
  <si>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</si>
  <si>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</si>
  <si>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</si>
  <si>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</si>
  <si>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</si>
  <si>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</si>
  <si>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</si>
  <si>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</si>
  <si>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</si>
  <si>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</si>
  <si>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</si>
  <si>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</si>
  <si>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</si>
  <si>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</si>
  <si>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</si>
  <si>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</si>
  <si>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</si>
  <si>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</si>
  <si>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</si>
  <si>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</si>
  <si>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</si>
  <si>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</si>
  <si>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</si>
  <si>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</si>
  <si>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</si>
  <si>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</si>
  <si>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</si>
  <si>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</si>
  <si>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</si>
  <si>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</si>
  <si>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</si>
  <si>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</si>
  <si>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</si>
  <si>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</si>
  <si>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</si>
  <si>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</si>
  <si>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</si>
  <si>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</si>
  <si>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</si>
  <si>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</si>
  <si>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</si>
  <si>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</si>
  <si>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</si>
  <si>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</si>
  <si>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</si>
  <si>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</si>
  <si>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</si>
  <si>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</si>
  <si>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</si>
  <si>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</si>
  <si>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</si>
  <si>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</si>
  <si>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</si>
  <si>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</si>
  <si>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</si>
  <si>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</si>
  <si>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</si>
  <si>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</si>
  <si>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</si>
  <si>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</si>
  <si>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</si>
  <si>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</si>
  <si>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</si>
  <si>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</si>
  <si>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</si>
  <si>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</si>
  <si>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</si>
  <si>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</si>
  <si>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</si>
  <si>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</si>
  <si>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</si>
  <si>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</si>
  <si>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</si>
  <si>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</si>
  <si>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</si>
  <si>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</si>
  <si>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</si>
  <si>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</si>
  <si>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</si>
  <si>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</si>
  <si>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</si>
  <si>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</si>
  <si>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</si>
  <si>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</si>
  <si>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</si>
  <si>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</si>
  <si>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</si>
  <si>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</si>
  <si>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</si>
  <si>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</si>
  <si>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</si>
  <si>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</si>
  <si>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</si>
  <si>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</si>
  <si>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</si>
  <si>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</si>
  <si>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</si>
  <si>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</si>
  <si>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</si>
  <si>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</si>
  <si>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</si>
  <si>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</si>
  <si>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</si>
  <si>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</si>
  <si>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</si>
  <si>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</si>
  <si>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</si>
  <si>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</si>
  <si>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</si>
  <si>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</si>
  <si>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</si>
  <si>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</si>
  <si>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</si>
  <si>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</si>
  <si>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</si>
  <si>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</si>
  <si>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</si>
  <si>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</si>
  <si>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</si>
  <si>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</si>
  <si>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</si>
  <si>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</si>
  <si>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</si>
  <si>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</si>
  <si>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</si>
  <si>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</si>
  <si>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</si>
  <si>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</si>
  <si>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</si>
  <si>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</si>
  <si>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</si>
  <si>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</si>
  <si>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</si>
  <si>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</si>
  <si>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</si>
  <si>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</si>
  <si>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</si>
  <si>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</si>
  <si>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</si>
  <si>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</si>
  <si>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</si>
  <si>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</si>
  <si>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</si>
  <si>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</si>
  <si>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</si>
  <si>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</si>
  <si>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</si>
  <si>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</si>
  <si>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</si>
  <si>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</si>
  <si>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</si>
  <si>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</si>
  <si>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</si>
  <si>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</si>
  <si>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</si>
  <si>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</si>
  <si>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</si>
  <si>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</si>
  <si>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</si>
  <si>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</si>
  <si>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</si>
  <si>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</si>
  <si>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</si>
  <si>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</si>
  <si>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</si>
  <si>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</si>
  <si>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</si>
  <si>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</si>
  <si>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</si>
  <si>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</si>
  <si>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</si>
  <si>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</si>
  <si>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</si>
  <si>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</si>
  <si>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</si>
  <si>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</si>
  <si>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</si>
  <si>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</si>
  <si>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</si>
  <si>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</si>
  <si>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</si>
  <si>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</si>
  <si>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</si>
  <si>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</si>
  <si>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</si>
  <si>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</si>
  <si>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</si>
  <si>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</si>
  <si>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</si>
  <si>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</si>
  <si>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</si>
  <si>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Heavy Frames</t>
  </si>
  <si>
    <t>Special Tier 3 Sites</t>
  </si>
  <si>
    <t xml:space="preserve">Computers </t>
  </si>
  <si>
    <t>Modular Frame</t>
  </si>
  <si>
    <t>Special Train Dropoff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</si>
  <si>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</si>
  <si>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</si>
  <si>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</si>
  <si>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</si>
  <si>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</si>
  <si>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</si>
  <si>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</si>
  <si>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</si>
  <si>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</si>
  <si>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</si>
  <si>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</si>
  <si>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</si>
  <si>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</si>
  <si>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</si>
  <si>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</si>
  <si>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</si>
  <si>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</si>
  <si>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</si>
  <si>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</si>
  <si>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</si>
  <si>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</si>
  <si>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</si>
  <si>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</si>
  <si>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</si>
  <si>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</si>
  <si>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</si>
  <si>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</si>
  <si>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</si>
  <si>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</si>
  <si>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</si>
  <si>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</si>
  <si>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</si>
  <si>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</si>
  <si>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</si>
  <si>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</si>
  <si>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</si>
  <si>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</si>
  <si>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</si>
  <si>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</si>
  <si>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</si>
  <si>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</si>
  <si>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</si>
  <si>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</si>
  <si>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</si>
  <si>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</si>
  <si>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</si>
  <si>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</si>
  <si>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</si>
  <si>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</si>
  <si>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</si>
  <si>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</si>
  <si>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</si>
  <si>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</si>
  <si>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</si>
  <si>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</si>
  <si>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</si>
  <si>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</si>
  <si>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</si>
  <si>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</si>
  <si>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</si>
  <si>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</si>
  <si>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</si>
  <si>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</si>
  <si>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</si>
  <si>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</si>
  <si>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</si>
  <si>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</si>
  <si>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</si>
  <si>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</si>
  <si>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</si>
  <si>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</si>
  <si>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</si>
  <si>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</si>
  <si>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</si>
  <si>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</si>
  <si>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</si>
  <si>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</si>
  <si>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</si>
  <si>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</si>
  <si>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</si>
  <si>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</si>
  <si>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</si>
  <si>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</si>
  <si>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</si>
  <si>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</si>
  <si>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</si>
  <si>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</si>
  <si>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</si>
  <si>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</si>
  <si>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2. Revised Rubber Site</t>
  </si>
  <si>
    <t>3. Revised Aluminum Site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</si>
  <si>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</si>
  <si>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</si>
  <si>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</si>
  <si>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</si>
  <si>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</si>
  <si>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</si>
  <si>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</si>
  <si>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</si>
  <si>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</si>
  <si>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</si>
  <si>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</si>
  <si>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</si>
  <si>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</si>
  <si>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</si>
  <si>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</si>
  <si>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</si>
  <si>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Pipes = 20% to H.Frames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</si>
  <si>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</si>
  <si>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</si>
  <si>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</si>
  <si>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</si>
  <si>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</si>
  <si>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</si>
  <si>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</si>
  <si>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Circuit Board Module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</si>
  <si>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</si>
  <si>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</si>
  <si>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</si>
  <si>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</si>
  <si>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</si>
  <si>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</si>
  <si>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</si>
  <si>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</si>
  <si>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Current Possible Copper Missing</t>
  </si>
  <si>
    <t>Extra Copper Ore to Support</t>
  </si>
  <si>
    <t>Machines Supported By Input B</t>
  </si>
  <si>
    <t>Encased Beam Module</t>
  </si>
  <si>
    <t>Modular Frame Module</t>
  </si>
  <si>
    <t>Stator Module</t>
  </si>
  <si>
    <t>Rotor Module</t>
  </si>
  <si>
    <t>Reinforced Iron Plate</t>
  </si>
  <si>
    <t>Motor Module</t>
  </si>
  <si>
    <t>Rotor</t>
  </si>
  <si>
    <t>Stator</t>
  </si>
  <si>
    <t>line</t>
  </si>
  <si>
    <t>copper ingot</t>
  </si>
  <si>
    <t>steel ingot</t>
  </si>
  <si>
    <t>X</t>
  </si>
  <si>
    <t>concrete</t>
  </si>
  <si>
    <t xml:space="preserve">silica </t>
  </si>
  <si>
    <t>quartz crystal</t>
  </si>
  <si>
    <t>1. Turn Coal lake into Steel Production Site</t>
  </si>
  <si>
    <t>4. Rework Train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</si>
</sst>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6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7" borderId="15" xfId="0" applyFont="1" applyFill="1" applyBorder="1" applyAlignment="1">
      <alignment horizontal="left"/>
    </xf>
    <xf numFmtId="0" fontId="6" fillId="4" borderId="0" xfId="3" applyBorder="1"/>
    <xf numFmtId="0" fontId="6" fillId="3" borderId="15" xfId="2" applyBorder="1" applyAlignment="1">
      <alignment horizontal="center"/>
    </xf>
    <xf numFmtId="0" fontId="6" fillId="4" borderId="19" xfId="3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19" xfId="2" applyBorder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6" fillId="3" borderId="21" xfId="2" applyBorder="1" applyAlignment="1">
      <alignment horizontal="center"/>
    </xf>
    <xf numFmtId="0" fontId="6" fillId="3" borderId="22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6" fillId="3" borderId="20" xfId="2" applyBorder="1" applyAlignment="1">
      <alignment horizontal="center"/>
    </xf>
    <xf numFmtId="0" fontId="6" fillId="3" borderId="0" xfId="2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9396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tabSelected="1" zoomScale="70" zoomScaleNormal="70" workbookViewId="0">
      <selection activeCell="E1" sqref="E1"/>
    </sheetView>
  </sheetViews>
  <sheetFormatPr defaultRowHeight="18.75"/>
  <cols>
    <col min="1" max="2" width="9.140625" style="37"/>
    <col min="3" max="3" width="70.140625" style="37" bestFit="1" customWidth="1"/>
    <col min="4" max="4" width="20.7109375" style="37" customWidth="1"/>
    <col min="5" max="5" width="37.85546875" style="37" bestFit="1" customWidth="1"/>
    <col min="6" max="6" width="31.5703125" style="37" bestFit="1" customWidth="1"/>
    <col min="7" max="7" width="21.5703125" style="37" bestFit="1" customWidth="1"/>
    <col min="8" max="8" width="11.5703125" style="37" bestFit="1" customWidth="1"/>
    <col min="9" max="9" width="22.7109375" style="37" bestFit="1" customWidth="1"/>
    <col min="10" max="10" width="11.5703125" style="37" bestFit="1" customWidth="1"/>
    <col min="11" max="11" width="30.140625" style="37" bestFit="1" customWidth="1"/>
    <col min="12" max="12" width="7.85546875" style="37" bestFit="1" customWidth="1"/>
    <col min="13" max="13" width="26" style="37" bestFit="1" customWidth="1"/>
    <col min="14" max="14" width="9.42578125" style="37" customWidth="1"/>
    <col min="15" max="15" width="24" style="37" bestFit="1" customWidth="1"/>
    <col min="16" max="16384" width="9.140625" style="37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38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40" t="s">
        <v>360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40" t="s">
        <v>307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308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361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 ht="19.5" thickBot="1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 ht="20.25" thickTop="1" thickBot="1">
      <c r="C8" s="38" t="s">
        <v>110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 ht="22.5" thickTop="1" thickBot="1">
      <c r="C9" s="46" t="s">
        <v>20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43.5" thickTop="1" thickBot="1">
      <c r="C10" s="46" t="s">
        <v>212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3:20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workbookViewId="0">
      <selection activeCell="F18" sqref="F18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47" t="s">
        <v>278</v>
      </c>
    </row>
    <row r="3" spans="1:14" ht="18.75">
      <c r="A3" s="48" t="s">
        <v>276</v>
      </c>
      <c r="C3" s="47" t="s">
        <v>263</v>
      </c>
      <c r="E3" s="47" t="s">
        <v>279</v>
      </c>
      <c r="F3" s="47" t="s">
        <v>279</v>
      </c>
      <c r="G3" s="47" t="s">
        <v>182</v>
      </c>
      <c r="H3" s="47" t="s">
        <v>182</v>
      </c>
      <c r="J3" s="47" t="s">
        <v>268</v>
      </c>
      <c r="L3" s="47" t="s">
        <v>279</v>
      </c>
      <c r="M3" s="47" t="s">
        <v>279</v>
      </c>
      <c r="N3" s="47" t="s">
        <v>182</v>
      </c>
    </row>
    <row r="4" spans="1:14" ht="18.75">
      <c r="A4" s="48" t="s">
        <v>277</v>
      </c>
      <c r="C4" s="48" t="s">
        <v>264</v>
      </c>
      <c r="J4" s="48" t="s">
        <v>231</v>
      </c>
      <c r="L4" s="48" t="s">
        <v>280</v>
      </c>
      <c r="M4" s="48" t="s">
        <v>281</v>
      </c>
      <c r="N4" s="48" t="s">
        <v>282</v>
      </c>
    </row>
    <row r="5" spans="1:14" ht="18.75">
      <c r="C5" s="49" t="s">
        <v>265</v>
      </c>
      <c r="J5" s="48" t="s">
        <v>232</v>
      </c>
    </row>
    <row r="6" spans="1:14" ht="18.75">
      <c r="J6" s="48" t="s">
        <v>233</v>
      </c>
    </row>
    <row r="7" spans="1:14" ht="18.75">
      <c r="C7" s="47" t="s">
        <v>283</v>
      </c>
      <c r="E7" s="47" t="s">
        <v>279</v>
      </c>
      <c r="F7" s="47" t="s">
        <v>279</v>
      </c>
      <c r="G7" s="47" t="s">
        <v>182</v>
      </c>
      <c r="H7" s="47" t="s">
        <v>182</v>
      </c>
      <c r="J7" s="48" t="s">
        <v>234</v>
      </c>
    </row>
    <row r="8" spans="1:14" ht="18.75">
      <c r="C8" s="48" t="s">
        <v>228</v>
      </c>
      <c r="E8" s="48" t="s">
        <v>290</v>
      </c>
      <c r="F8" s="48"/>
      <c r="G8" s="48" t="s">
        <v>284</v>
      </c>
      <c r="H8" s="48" t="s">
        <v>285</v>
      </c>
    </row>
    <row r="9" spans="1:14" ht="18.75">
      <c r="C9" s="48" t="s">
        <v>229</v>
      </c>
      <c r="J9" s="47" t="s">
        <v>269</v>
      </c>
      <c r="L9" s="47" t="s">
        <v>279</v>
      </c>
      <c r="M9" s="47" t="s">
        <v>279</v>
      </c>
      <c r="N9" s="47" t="s">
        <v>182</v>
      </c>
    </row>
    <row r="10" spans="1:14" ht="18.75">
      <c r="C10" s="48" t="s">
        <v>230</v>
      </c>
      <c r="J10" s="48" t="s">
        <v>235</v>
      </c>
      <c r="L10" s="48" t="s">
        <v>282</v>
      </c>
      <c r="M10" s="48" t="s">
        <v>285</v>
      </c>
      <c r="N10" s="48" t="s">
        <v>286</v>
      </c>
    </row>
    <row r="11" spans="1:14" ht="18.75">
      <c r="J11" s="48" t="s">
        <v>236</v>
      </c>
    </row>
    <row r="12" spans="1:14" ht="18.75">
      <c r="C12" s="47" t="s">
        <v>270</v>
      </c>
      <c r="E12" s="47" t="s">
        <v>279</v>
      </c>
      <c r="F12" s="47" t="s">
        <v>279</v>
      </c>
      <c r="G12" s="47" t="s">
        <v>182</v>
      </c>
      <c r="H12" s="47" t="s">
        <v>182</v>
      </c>
      <c r="J12" s="48" t="s">
        <v>237</v>
      </c>
    </row>
    <row r="13" spans="1:14" ht="18.75">
      <c r="C13" s="48" t="s">
        <v>240</v>
      </c>
      <c r="E13" s="48" t="s">
        <v>287</v>
      </c>
      <c r="F13" s="48"/>
      <c r="G13" s="48" t="s">
        <v>288</v>
      </c>
      <c r="H13" s="48" t="s">
        <v>289</v>
      </c>
      <c r="J13" s="48" t="s">
        <v>238</v>
      </c>
    </row>
    <row r="14" spans="1:14" ht="18.75">
      <c r="C14" s="48" t="s">
        <v>241</v>
      </c>
      <c r="J14" s="48" t="s">
        <v>239</v>
      </c>
    </row>
    <row r="15" spans="1:14" ht="18.75">
      <c r="C15" s="48" t="s">
        <v>242</v>
      </c>
    </row>
    <row r="16" spans="1:14" ht="18.75">
      <c r="C16" s="48" t="s">
        <v>243</v>
      </c>
      <c r="J16" s="47" t="s">
        <v>272</v>
      </c>
      <c r="L16" s="47" t="s">
        <v>279</v>
      </c>
      <c r="M16" s="47" t="s">
        <v>279</v>
      </c>
      <c r="N16" s="47" t="s">
        <v>182</v>
      </c>
    </row>
    <row r="17" spans="3:14" ht="18.75">
      <c r="C17" s="48" t="s">
        <v>244</v>
      </c>
      <c r="J17" s="48" t="s">
        <v>249</v>
      </c>
      <c r="L17" s="48" t="s">
        <v>291</v>
      </c>
      <c r="M17" s="48" t="s">
        <v>292</v>
      </c>
      <c r="N17" s="48" t="s">
        <v>293</v>
      </c>
    </row>
    <row r="18" spans="3:14" ht="18.75">
      <c r="C18" s="48" t="s">
        <v>266</v>
      </c>
      <c r="J18" s="48" t="s">
        <v>250</v>
      </c>
    </row>
    <row r="19" spans="3:14" ht="18.75">
      <c r="C19" s="48" t="s">
        <v>245</v>
      </c>
      <c r="J19" s="48" t="s">
        <v>251</v>
      </c>
    </row>
    <row r="20" spans="3:14" ht="18.75">
      <c r="C20" s="48" t="s">
        <v>267</v>
      </c>
      <c r="J20" s="48" t="s">
        <v>252</v>
      </c>
    </row>
    <row r="21" spans="3:14" ht="18.75">
      <c r="C21" s="48" t="s">
        <v>267</v>
      </c>
    </row>
    <row r="22" spans="3:14" ht="18.75">
      <c r="C22" s="48" t="s">
        <v>246</v>
      </c>
      <c r="J22" s="47" t="s">
        <v>273</v>
      </c>
      <c r="L22" s="47" t="s">
        <v>279</v>
      </c>
      <c r="M22" s="47" t="s">
        <v>279</v>
      </c>
      <c r="N22" s="47" t="s">
        <v>182</v>
      </c>
    </row>
    <row r="23" spans="3:14" ht="18.75">
      <c r="C23" s="48" t="s">
        <v>247</v>
      </c>
      <c r="J23" s="48" t="s">
        <v>259</v>
      </c>
      <c r="L23" s="48" t="s">
        <v>296</v>
      </c>
      <c r="M23" s="48" t="s">
        <v>297</v>
      </c>
      <c r="N23" s="48" t="s">
        <v>298</v>
      </c>
    </row>
    <row r="24" spans="3:14" ht="18.75">
      <c r="C24" s="48" t="s">
        <v>248</v>
      </c>
      <c r="J24" s="48" t="s">
        <v>260</v>
      </c>
    </row>
    <row r="25" spans="3:14" ht="18.75">
      <c r="N25" s="48" t="s">
        <v>299</v>
      </c>
    </row>
    <row r="26" spans="3:14" ht="18.75">
      <c r="C26" s="47" t="s">
        <v>271</v>
      </c>
      <c r="E26" s="47" t="s">
        <v>279</v>
      </c>
      <c r="F26" s="47" t="s">
        <v>279</v>
      </c>
      <c r="G26" s="47" t="s">
        <v>182</v>
      </c>
      <c r="J26" s="47" t="s">
        <v>274</v>
      </c>
      <c r="N26" s="48" t="s">
        <v>300</v>
      </c>
    </row>
    <row r="27" spans="3:14" ht="18.75">
      <c r="C27" s="48" t="s">
        <v>253</v>
      </c>
      <c r="E27" s="48" t="s">
        <v>294</v>
      </c>
      <c r="F27" s="48" t="s">
        <v>295</v>
      </c>
      <c r="G27" s="48" t="s">
        <v>296</v>
      </c>
      <c r="J27" s="48" t="s">
        <v>261</v>
      </c>
    </row>
    <row r="28" spans="3:14" ht="18.75">
      <c r="C28" s="48" t="s">
        <v>254</v>
      </c>
      <c r="J28" s="48" t="s">
        <v>262</v>
      </c>
    </row>
    <row r="29" spans="3:14" ht="18.75">
      <c r="C29" s="48" t="s">
        <v>255</v>
      </c>
      <c r="J29" s="48" t="s">
        <v>275</v>
      </c>
    </row>
    <row r="30" spans="3:14" ht="18.75">
      <c r="C30" s="48" t="s">
        <v>256</v>
      </c>
    </row>
    <row r="31" spans="3:14" ht="18.75">
      <c r="C31" s="48" t="s">
        <v>257</v>
      </c>
    </row>
    <row r="32" spans="3:14" ht="18.75">
      <c r="C32" s="48" t="s">
        <v>258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P23" sqref="P23"/>
    </sheetView>
  </sheetViews>
  <sheetFormatPr defaultRowHeight="15"/>
  <sheetData>
    <row r="5" spans="3:4">
      <c r="C5" t="s">
        <v>219</v>
      </c>
    </row>
    <row r="6" spans="3:4">
      <c r="C6" t="s">
        <v>220</v>
      </c>
      <c r="D6" t="s">
        <v>225</v>
      </c>
    </row>
    <row r="7" spans="3:4">
      <c r="C7" t="s">
        <v>221</v>
      </c>
      <c r="D7" t="s">
        <v>226</v>
      </c>
    </row>
    <row r="8" spans="3:4">
      <c r="C8" t="s">
        <v>222</v>
      </c>
    </row>
    <row r="10" spans="3:4">
      <c r="C10" t="s">
        <v>223</v>
      </c>
      <c r="D10" t="s">
        <v>227</v>
      </c>
    </row>
    <row r="11" spans="3:4">
      <c r="C11" t="s">
        <v>224</v>
      </c>
    </row>
    <row r="13" spans="3:4">
      <c r="C13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A12" workbookViewId="0">
      <selection activeCell="G29" sqref="G29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38" t="s">
        <v>113</v>
      </c>
      <c r="K3" s="38" t="s">
        <v>109</v>
      </c>
      <c r="L3" s="39" t="s">
        <v>7</v>
      </c>
      <c r="M3" s="39" t="s">
        <v>7</v>
      </c>
      <c r="N3" s="38" t="s">
        <v>119</v>
      </c>
      <c r="O3" s="37"/>
      <c r="P3" s="38" t="s">
        <v>120</v>
      </c>
      <c r="Q3" s="37"/>
      <c r="R3" s="37" t="s">
        <v>217</v>
      </c>
      <c r="S3" s="37"/>
      <c r="T3" s="37" t="s">
        <v>214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0" t="s">
        <v>116</v>
      </c>
      <c r="K4" s="41" t="s">
        <v>89</v>
      </c>
      <c r="L4" s="37"/>
      <c r="M4" s="37"/>
      <c r="N4" s="41" t="s">
        <v>89</v>
      </c>
      <c r="O4" s="37"/>
      <c r="P4" s="37"/>
      <c r="Q4" s="37"/>
      <c r="R4" s="37"/>
      <c r="S4" s="37"/>
      <c r="T4" s="37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37"/>
      <c r="K5" s="37"/>
      <c r="L5" s="37"/>
      <c r="M5" s="37"/>
      <c r="N5" s="37"/>
      <c r="O5" s="37"/>
      <c r="P5" s="37"/>
      <c r="Q5" s="37"/>
      <c r="R5" s="42" t="s">
        <v>205</v>
      </c>
      <c r="S5" s="39" t="s">
        <v>7</v>
      </c>
      <c r="T5" s="43" t="s">
        <v>215</v>
      </c>
    </row>
    <row r="6" spans="3:20" ht="34.5" thickTop="1" thickBot="1">
      <c r="D6" s="13" t="s">
        <v>25</v>
      </c>
      <c r="F6" s="6" t="s">
        <v>36</v>
      </c>
      <c r="J6" s="40" t="s">
        <v>31</v>
      </c>
      <c r="K6" s="41" t="s">
        <v>26</v>
      </c>
      <c r="L6" s="37"/>
      <c r="M6" s="37"/>
      <c r="N6" s="41" t="s">
        <v>111</v>
      </c>
      <c r="O6" s="37"/>
      <c r="P6" s="37"/>
      <c r="Q6" s="37"/>
      <c r="R6" s="41" t="s">
        <v>104</v>
      </c>
      <c r="S6" s="37"/>
      <c r="T6" s="37"/>
    </row>
    <row r="7" spans="3:20" ht="51" thickTop="1" thickBot="1">
      <c r="F7" s="25" t="s">
        <v>39</v>
      </c>
      <c r="H7" s="7" t="s">
        <v>56</v>
      </c>
      <c r="J7" s="40" t="s">
        <v>117</v>
      </c>
      <c r="K7" s="41" t="s">
        <v>90</v>
      </c>
      <c r="L7" s="37"/>
      <c r="M7" s="37"/>
      <c r="N7" s="41" t="s">
        <v>103</v>
      </c>
      <c r="O7" s="37"/>
      <c r="P7" s="37"/>
      <c r="Q7" s="37"/>
      <c r="R7" s="40" t="s">
        <v>20</v>
      </c>
      <c r="S7" s="37"/>
      <c r="T7" s="37"/>
    </row>
    <row r="8" spans="3:20" ht="51" thickTop="1" thickBot="1">
      <c r="F8" s="25" t="s">
        <v>40</v>
      </c>
      <c r="H8" s="12" t="s">
        <v>55</v>
      </c>
      <c r="J8" s="37"/>
      <c r="K8" s="41" t="s">
        <v>91</v>
      </c>
      <c r="L8" s="37"/>
      <c r="M8" s="37"/>
      <c r="N8" s="41" t="s">
        <v>104</v>
      </c>
      <c r="O8" s="37"/>
      <c r="P8" s="37"/>
      <c r="Q8" s="37"/>
      <c r="R8" s="37"/>
      <c r="S8" s="37"/>
      <c r="T8" s="37"/>
    </row>
    <row r="9" spans="3:20" ht="34.5" thickTop="1" thickBot="1">
      <c r="F9" s="25" t="s">
        <v>41</v>
      </c>
      <c r="H9" s="15" t="s">
        <v>58</v>
      </c>
      <c r="J9" s="37"/>
      <c r="K9" s="37"/>
      <c r="L9" s="37"/>
      <c r="M9" s="37"/>
      <c r="N9" s="37"/>
      <c r="O9" s="37"/>
      <c r="P9" s="37"/>
      <c r="Q9" s="37"/>
      <c r="R9" s="42" t="s">
        <v>216</v>
      </c>
      <c r="S9" s="37"/>
      <c r="T9" s="43" t="s">
        <v>213</v>
      </c>
    </row>
    <row r="10" spans="3:20" ht="20.25" thickTop="1" thickBot="1">
      <c r="F10" s="6" t="s">
        <v>27</v>
      </c>
      <c r="J10" s="40" t="s">
        <v>115</v>
      </c>
      <c r="K10" s="41" t="s">
        <v>93</v>
      </c>
      <c r="L10" s="37"/>
      <c r="M10" s="37"/>
      <c r="N10" s="41" t="s">
        <v>93</v>
      </c>
      <c r="O10" s="37"/>
      <c r="P10" s="37"/>
      <c r="Q10" s="37"/>
      <c r="R10" s="42" t="s">
        <v>208</v>
      </c>
      <c r="S10" s="37"/>
      <c r="T10" s="37"/>
    </row>
    <row r="11" spans="3:20" ht="51" thickTop="1" thickBot="1">
      <c r="F11" s="6" t="s">
        <v>43</v>
      </c>
      <c r="H11" s="10" t="s">
        <v>54</v>
      </c>
      <c r="J11" s="37"/>
      <c r="K11" s="41" t="s">
        <v>105</v>
      </c>
      <c r="L11" s="37"/>
      <c r="M11" s="37"/>
      <c r="N11" s="41" t="s">
        <v>8</v>
      </c>
      <c r="O11" s="37"/>
      <c r="P11" s="38" t="s">
        <v>112</v>
      </c>
      <c r="Q11" s="37"/>
      <c r="R11" s="41" t="s">
        <v>93</v>
      </c>
      <c r="S11" s="37"/>
      <c r="T11" s="37"/>
    </row>
    <row r="12" spans="3:20" ht="20.25" thickTop="1" thickBot="1">
      <c r="F12" s="6" t="s">
        <v>18</v>
      </c>
      <c r="H12" s="12"/>
      <c r="J12" s="37"/>
      <c r="K12" s="37"/>
      <c r="L12" s="37"/>
      <c r="M12" s="37"/>
      <c r="N12" s="37"/>
      <c r="O12" s="37"/>
      <c r="P12" s="37"/>
      <c r="Q12" s="37"/>
      <c r="R12" s="40" t="s">
        <v>22</v>
      </c>
      <c r="S12" s="37"/>
      <c r="T12" s="37"/>
    </row>
    <row r="13" spans="3:20" ht="51" thickTop="1" thickBot="1">
      <c r="F13" s="6" t="s">
        <v>44</v>
      </c>
      <c r="H13" s="6" t="s">
        <v>38</v>
      </c>
      <c r="J13" s="40" t="s">
        <v>118</v>
      </c>
      <c r="K13" s="42" t="s">
        <v>100</v>
      </c>
      <c r="L13" s="37"/>
      <c r="M13" s="37"/>
      <c r="N13" s="41" t="s">
        <v>103</v>
      </c>
      <c r="O13" s="39" t="s">
        <v>7</v>
      </c>
      <c r="P13" s="42" t="s">
        <v>27</v>
      </c>
      <c r="Q13" s="39"/>
      <c r="R13" s="45"/>
      <c r="S13" s="45"/>
      <c r="T13" s="37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37"/>
      <c r="K14" s="42" t="s">
        <v>99</v>
      </c>
      <c r="L14" s="37"/>
      <c r="M14" s="37"/>
      <c r="N14" s="41" t="s">
        <v>93</v>
      </c>
      <c r="O14" s="37"/>
      <c r="P14" s="42" t="s">
        <v>101</v>
      </c>
      <c r="Q14" s="37"/>
      <c r="R14" s="37"/>
      <c r="S14" s="37"/>
      <c r="T14" s="37"/>
    </row>
    <row r="15" spans="3:20" ht="20.25" thickTop="1" thickBot="1">
      <c r="F15" s="6" t="s">
        <v>26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3:20" ht="20.25" thickTop="1" thickBot="1">
      <c r="F16" s="6" t="s">
        <v>14</v>
      </c>
      <c r="J16" s="37"/>
      <c r="K16" s="42" t="s">
        <v>96</v>
      </c>
      <c r="L16" s="37"/>
      <c r="M16" s="37"/>
      <c r="N16" s="41" t="s">
        <v>93</v>
      </c>
      <c r="O16" s="37"/>
      <c r="P16" s="42" t="s">
        <v>102</v>
      </c>
      <c r="Q16" s="37"/>
      <c r="R16" s="37"/>
      <c r="S16" s="37"/>
      <c r="T16" s="37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37"/>
      <c r="K17" s="42" t="s">
        <v>106</v>
      </c>
      <c r="L17" s="37"/>
      <c r="M17" s="37"/>
      <c r="N17" s="41" t="s">
        <v>89</v>
      </c>
      <c r="O17" s="37"/>
      <c r="P17" s="37"/>
      <c r="Q17" s="37"/>
      <c r="R17" s="37"/>
      <c r="S17" s="37"/>
      <c r="T17" s="37"/>
    </row>
    <row r="18" spans="3:20" ht="19.5" thickBot="1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92</v>
      </c>
      <c r="G19" s="15" t="s">
        <v>7</v>
      </c>
      <c r="J19" s="37"/>
      <c r="K19" s="44" t="s">
        <v>98</v>
      </c>
      <c r="L19" s="37"/>
      <c r="M19" s="37"/>
      <c r="N19" s="41" t="s">
        <v>93</v>
      </c>
      <c r="O19" s="39" t="s">
        <v>7</v>
      </c>
      <c r="P19" s="42" t="s">
        <v>106</v>
      </c>
      <c r="Q19" s="37"/>
      <c r="R19" s="37"/>
      <c r="S19" s="37"/>
      <c r="T19" s="37"/>
    </row>
    <row r="20" spans="3:20" ht="19.5" thickBot="1">
      <c r="F20" s="26" t="s">
        <v>95</v>
      </c>
      <c r="G20" s="9" t="s">
        <v>7</v>
      </c>
      <c r="J20" s="37"/>
      <c r="K20" s="37"/>
      <c r="L20" s="37"/>
      <c r="M20" s="37"/>
      <c r="N20" s="40" t="s">
        <v>22</v>
      </c>
      <c r="O20" s="37"/>
      <c r="P20" s="37"/>
      <c r="Q20" s="37"/>
      <c r="R20" s="37"/>
      <c r="S20" s="37"/>
      <c r="T20" s="37"/>
    </row>
    <row r="21" spans="3:20" ht="20.25" thickTop="1" thickBot="1">
      <c r="F21" s="25" t="s">
        <v>94</v>
      </c>
      <c r="J21" s="40" t="s">
        <v>24</v>
      </c>
      <c r="K21" s="42" t="s">
        <v>205</v>
      </c>
      <c r="L21" s="37"/>
      <c r="M21" s="37"/>
      <c r="N21" s="37"/>
      <c r="O21" s="37"/>
      <c r="P21" s="37"/>
      <c r="Q21" s="37"/>
      <c r="R21" s="37"/>
      <c r="S21" s="37"/>
      <c r="T21" s="37"/>
    </row>
    <row r="22" spans="3:20" ht="21.75" thickBot="1">
      <c r="J22" s="37"/>
      <c r="K22" s="37"/>
      <c r="L22" s="37"/>
      <c r="M22" s="37"/>
      <c r="N22" s="42" t="s">
        <v>26</v>
      </c>
      <c r="O22" s="39" t="s">
        <v>7</v>
      </c>
      <c r="P22" s="42" t="s">
        <v>205</v>
      </c>
      <c r="Q22" s="37"/>
      <c r="R22" s="37"/>
      <c r="S22" s="37"/>
      <c r="T22" s="37"/>
    </row>
    <row r="23" spans="3:20" ht="20.25" thickTop="1" thickBot="1">
      <c r="C23" s="11" t="s">
        <v>19</v>
      </c>
      <c r="D23" s="9" t="s">
        <v>108</v>
      </c>
      <c r="E23" s="9" t="s">
        <v>7</v>
      </c>
      <c r="F23" s="24" t="s">
        <v>24</v>
      </c>
      <c r="G23" s="4" t="s">
        <v>7</v>
      </c>
      <c r="J23" s="37"/>
      <c r="K23" s="37"/>
      <c r="L23" s="37"/>
      <c r="M23" s="37"/>
      <c r="N23" s="40" t="s">
        <v>24</v>
      </c>
      <c r="O23" s="37"/>
      <c r="P23" s="37"/>
      <c r="Q23" s="37"/>
      <c r="R23" s="37"/>
      <c r="S23" s="37"/>
      <c r="T23" s="37"/>
    </row>
    <row r="24" spans="3:20" ht="20.25" thickTop="1" thickBot="1">
      <c r="D24" s="4" t="s">
        <v>107</v>
      </c>
      <c r="E24" s="4" t="s">
        <v>7</v>
      </c>
      <c r="F24" s="24" t="s">
        <v>17</v>
      </c>
      <c r="G24" s="4" t="s">
        <v>7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spans="3:20" ht="22.5" thickTop="1" thickBot="1">
      <c r="F25" s="6" t="s">
        <v>28</v>
      </c>
      <c r="J25" s="37"/>
      <c r="K25" s="37"/>
      <c r="L25" s="37"/>
      <c r="M25" s="37"/>
      <c r="N25" s="42" t="s">
        <v>27</v>
      </c>
      <c r="O25" s="39" t="s">
        <v>7</v>
      </c>
      <c r="P25" s="44" t="s">
        <v>18</v>
      </c>
      <c r="Q25" s="37"/>
      <c r="R25" s="37"/>
      <c r="S25" s="37"/>
      <c r="T25" s="37"/>
    </row>
    <row r="26" spans="3:20" ht="34.5" thickTop="1" thickBot="1">
      <c r="F26" s="6" t="s">
        <v>42</v>
      </c>
      <c r="J26" s="37"/>
      <c r="K26" s="37"/>
      <c r="L26" s="37"/>
      <c r="M26" s="37"/>
      <c r="N26" s="42" t="s">
        <v>101</v>
      </c>
      <c r="O26" s="37"/>
      <c r="P26" s="37"/>
      <c r="Q26" s="37"/>
      <c r="R26" s="37"/>
      <c r="S26" s="37"/>
      <c r="T26" s="37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2" zoomScale="160" zoomScaleNormal="160" workbookViewId="0">
      <selection activeCell="A28" sqref="A2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89"/>
  <sheetViews>
    <sheetView topLeftCell="G1" zoomScale="85" zoomScaleNormal="85" workbookViewId="0">
      <selection activeCell="L15" sqref="L15"/>
    </sheetView>
  </sheetViews>
  <sheetFormatPr defaultRowHeight="15"/>
  <cols>
    <col min="1" max="2" width="2.5703125" customWidth="1"/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8.85546875" bestFit="1" customWidth="1"/>
    <col min="9" max="9" width="38.85546875" customWidth="1"/>
    <col min="10" max="11" width="28.140625" bestFit="1" customWidth="1"/>
    <col min="12" max="12" width="26.42578125" bestFit="1" customWidth="1"/>
    <col min="13" max="13" width="29.140625" bestFit="1" customWidth="1"/>
    <col min="14" max="14" width="31.85546875" bestFit="1" customWidth="1"/>
    <col min="15" max="15" width="18.140625" bestFit="1" customWidth="1"/>
    <col min="16" max="16" width="31" bestFit="1" customWidth="1"/>
    <col min="17" max="17" width="26.28515625" bestFit="1" customWidth="1"/>
    <col min="18" max="18" width="28.28515625" bestFit="1" customWidth="1"/>
    <col min="19" max="19" width="25.710937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4" t="s">
        <v>137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3:22">
      <c r="C4" s="60" t="s">
        <v>320</v>
      </c>
      <c r="D4" s="61"/>
      <c r="E4" s="61"/>
      <c r="F4" s="61"/>
      <c r="G4" s="61"/>
      <c r="H4" s="61"/>
      <c r="I4" s="61"/>
      <c r="J4" s="61"/>
      <c r="S4" t="s">
        <v>148</v>
      </c>
    </row>
    <row r="5" spans="3:22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H5" s="50" t="s">
        <v>157</v>
      </c>
      <c r="I5" s="50" t="s">
        <v>117</v>
      </c>
      <c r="J5" s="50" t="s">
        <v>23</v>
      </c>
      <c r="L5" s="65" t="s">
        <v>321</v>
      </c>
      <c r="M5" s="65"/>
      <c r="N5" s="65"/>
      <c r="O5" s="65"/>
      <c r="P5" s="65"/>
      <c r="Q5" s="65"/>
      <c r="R5" s="65"/>
      <c r="S5" s="65"/>
      <c r="T5" s="65"/>
      <c r="U5" s="65"/>
      <c r="V5" s="65"/>
    </row>
    <row r="6" spans="3:22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H6" s="29">
        <v>0</v>
      </c>
      <c r="I6" s="29">
        <v>0</v>
      </c>
      <c r="J6" s="29">
        <v>0</v>
      </c>
      <c r="L6" s="33" t="s">
        <v>88</v>
      </c>
      <c r="M6" s="33" t="s">
        <v>87</v>
      </c>
      <c r="N6" s="33" t="s">
        <v>147</v>
      </c>
      <c r="O6" s="33" t="s">
        <v>138</v>
      </c>
      <c r="P6" s="33" t="s">
        <v>86</v>
      </c>
      <c r="Q6" s="33" t="s">
        <v>152</v>
      </c>
      <c r="R6" s="33" t="s">
        <v>85</v>
      </c>
      <c r="S6" s="33" t="s">
        <v>84</v>
      </c>
      <c r="T6" s="33" t="s">
        <v>149</v>
      </c>
      <c r="U6" s="33" t="s">
        <v>150</v>
      </c>
      <c r="V6" s="33" t="s">
        <v>151</v>
      </c>
    </row>
    <row r="7" spans="3:22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H7" s="29">
        <v>2</v>
      </c>
      <c r="I7" s="29">
        <v>0</v>
      </c>
      <c r="J7" s="29">
        <v>1</v>
      </c>
      <c r="L7" s="29" t="s">
        <v>83</v>
      </c>
      <c r="M7" s="29">
        <v>120</v>
      </c>
      <c r="N7" s="29">
        <f>D16</f>
        <v>440</v>
      </c>
      <c r="O7" s="29">
        <f>E16</f>
        <v>1100</v>
      </c>
      <c r="P7" s="29">
        <f>ROUNDDOWN(O7/M7,0)</f>
        <v>9</v>
      </c>
      <c r="Q7" s="29">
        <f>ROUNDDOWN(600/M7,0)</f>
        <v>5</v>
      </c>
      <c r="R7" s="29">
        <f>P7/3</f>
        <v>3</v>
      </c>
      <c r="S7" s="29">
        <f>M7*3</f>
        <v>360</v>
      </c>
      <c r="T7" s="29">
        <f>S7*R7</f>
        <v>1080</v>
      </c>
      <c r="U7" s="29"/>
      <c r="V7" s="29"/>
    </row>
    <row r="8" spans="3:22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H8" s="29">
        <v>0</v>
      </c>
      <c r="I8" s="29">
        <v>2</v>
      </c>
      <c r="J8" s="29">
        <v>0</v>
      </c>
      <c r="L8" s="29" t="s">
        <v>82</v>
      </c>
      <c r="M8" s="29">
        <v>240</v>
      </c>
      <c r="N8" s="29">
        <f>D9</f>
        <v>1680</v>
      </c>
      <c r="O8" s="29">
        <f>D10</f>
        <v>4200</v>
      </c>
      <c r="P8" s="29">
        <f>ROUNDDOWN(O8/M8,0)</f>
        <v>17</v>
      </c>
      <c r="Q8" s="29">
        <f>ROUNDDOWN(O8/M8,0)</f>
        <v>17</v>
      </c>
      <c r="R8" s="29">
        <v>10</v>
      </c>
      <c r="S8" s="29">
        <v>720</v>
      </c>
      <c r="T8" s="29"/>
      <c r="U8" s="29"/>
      <c r="V8" s="29"/>
    </row>
    <row r="9" spans="3:22">
      <c r="C9" s="29" t="s">
        <v>81</v>
      </c>
      <c r="D9" s="29">
        <f>E47</f>
        <v>1680</v>
      </c>
      <c r="E9" s="29">
        <f>E54</f>
        <v>600</v>
      </c>
      <c r="F9" s="29">
        <f>E70</f>
        <v>1320</v>
      </c>
      <c r="G9" s="29">
        <f>E75</f>
        <v>480</v>
      </c>
      <c r="H9" s="29">
        <f>E80</f>
        <v>600</v>
      </c>
      <c r="I9" s="29">
        <f>E89</f>
        <v>480</v>
      </c>
      <c r="J9" s="29">
        <f>E84</f>
        <v>300</v>
      </c>
      <c r="L9" s="29" t="s">
        <v>121</v>
      </c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3:22">
      <c r="C10" s="29" t="s">
        <v>138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29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29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29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29" t="s">
        <v>122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3:22">
      <c r="C11" s="29" t="s">
        <v>139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29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29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29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4" spans="3:22">
      <c r="C14" s="60" t="s">
        <v>140</v>
      </c>
      <c r="D14" s="61"/>
      <c r="E14" s="61"/>
      <c r="F14" s="61"/>
      <c r="H14" s="58" t="s">
        <v>306</v>
      </c>
      <c r="I14" s="59"/>
    </row>
    <row r="15" spans="3:22">
      <c r="C15" s="30" t="s">
        <v>73</v>
      </c>
      <c r="D15" s="30" t="s">
        <v>80</v>
      </c>
      <c r="E15" s="30" t="s">
        <v>141</v>
      </c>
      <c r="F15" s="30" t="s">
        <v>142</v>
      </c>
      <c r="H15" s="51" t="s">
        <v>316</v>
      </c>
      <c r="I15" s="51">
        <v>0.5</v>
      </c>
      <c r="J15" t="s">
        <v>353</v>
      </c>
      <c r="K15" t="s">
        <v>353</v>
      </c>
      <c r="L15" t="s">
        <v>353</v>
      </c>
      <c r="M15" t="s">
        <v>353</v>
      </c>
      <c r="O15" t="s">
        <v>353</v>
      </c>
    </row>
    <row r="16" spans="3:22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G16">
        <v>2</v>
      </c>
      <c r="H16" s="51" t="s">
        <v>315</v>
      </c>
      <c r="I16" s="51">
        <v>0.35</v>
      </c>
      <c r="J16" t="s">
        <v>302</v>
      </c>
      <c r="K16" t="s">
        <v>302</v>
      </c>
      <c r="L16" t="s">
        <v>302</v>
      </c>
      <c r="M16" t="s">
        <v>302</v>
      </c>
      <c r="O16" t="s">
        <v>359</v>
      </c>
    </row>
    <row r="17" spans="3:22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G17">
        <v>2</v>
      </c>
      <c r="H17" s="51" t="s">
        <v>314</v>
      </c>
      <c r="I17" s="51">
        <v>0.65</v>
      </c>
      <c r="J17" t="s">
        <v>354</v>
      </c>
      <c r="K17" t="s">
        <v>354</v>
      </c>
      <c r="L17" t="s">
        <v>354</v>
      </c>
      <c r="M17" t="s">
        <v>354</v>
      </c>
      <c r="R17" s="32"/>
      <c r="S17" s="32"/>
      <c r="T17" s="32"/>
      <c r="U17" s="32"/>
      <c r="V17" s="32"/>
    </row>
    <row r="18" spans="3:22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G18">
        <v>2</v>
      </c>
      <c r="H18" s="51" t="s">
        <v>313</v>
      </c>
      <c r="I18" s="51">
        <v>0.8</v>
      </c>
      <c r="J18" t="s">
        <v>355</v>
      </c>
      <c r="K18" t="s">
        <v>355</v>
      </c>
      <c r="L18" t="s">
        <v>356</v>
      </c>
      <c r="M18" t="s">
        <v>356</v>
      </c>
      <c r="R18" s="32"/>
      <c r="S18" s="32"/>
      <c r="T18" s="32"/>
      <c r="U18" s="32"/>
      <c r="V18" s="32"/>
    </row>
    <row r="19" spans="3:22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G19">
        <v>2</v>
      </c>
      <c r="H19" s="51" t="s">
        <v>312</v>
      </c>
      <c r="I19" s="51">
        <v>0.2</v>
      </c>
      <c r="J19" t="s">
        <v>356</v>
      </c>
      <c r="K19" t="s">
        <v>356</v>
      </c>
      <c r="R19" s="32"/>
      <c r="S19" s="32"/>
      <c r="T19" s="32"/>
      <c r="U19" s="32"/>
      <c r="V19" s="32"/>
    </row>
    <row r="20" spans="3:22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H20" s="53" t="s">
        <v>317</v>
      </c>
      <c r="I20" s="54">
        <v>0.85</v>
      </c>
      <c r="J20" t="s">
        <v>357</v>
      </c>
      <c r="K20" t="s">
        <v>357</v>
      </c>
      <c r="R20" s="32"/>
      <c r="S20" s="32"/>
      <c r="T20" s="32"/>
      <c r="U20" s="32"/>
      <c r="V20" s="32"/>
    </row>
    <row r="21" spans="3:22">
      <c r="C21" s="31" t="s">
        <v>305</v>
      </c>
      <c r="D21" s="31">
        <f>SUM((I9/45)*15)</f>
        <v>160</v>
      </c>
      <c r="E21" s="29">
        <f>SUM((I10/45)*15)</f>
        <v>400</v>
      </c>
      <c r="F21" s="29">
        <f>SUM((I11/45)*15)</f>
        <v>480</v>
      </c>
      <c r="H21" s="53" t="s">
        <v>318</v>
      </c>
      <c r="I21" s="54">
        <v>0.15</v>
      </c>
      <c r="J21" t="s">
        <v>358</v>
      </c>
      <c r="K21" t="s">
        <v>358</v>
      </c>
      <c r="R21" s="32"/>
      <c r="S21" s="32"/>
      <c r="T21" s="32"/>
      <c r="U21" s="32"/>
      <c r="V21" s="32"/>
    </row>
    <row r="22" spans="3:22">
      <c r="C22" s="31" t="s">
        <v>24</v>
      </c>
      <c r="D22" s="31">
        <f>SUM(((H9*0.85)/22.5)*37.5)</f>
        <v>850</v>
      </c>
      <c r="E22" s="31">
        <f>SUM(((H10*0.85)/22.5)*37.5)</f>
        <v>850</v>
      </c>
      <c r="F22" s="31">
        <f>SUM(((H11*0.85)/22.5)*37.5)</f>
        <v>1700</v>
      </c>
      <c r="G22">
        <v>2</v>
      </c>
      <c r="R22" s="32"/>
      <c r="S22" s="32"/>
      <c r="T22" s="32"/>
      <c r="U22" s="32"/>
      <c r="V22" s="32"/>
    </row>
    <row r="23" spans="3:22">
      <c r="C23" s="31" t="s">
        <v>311</v>
      </c>
      <c r="D23" s="31">
        <f>SUM(((H9*0.15)/37.5)*22.5)</f>
        <v>54</v>
      </c>
      <c r="E23" s="31">
        <f>SUM(((H10*0.15)/37.5)*22.5)</f>
        <v>54</v>
      </c>
      <c r="F23" s="31">
        <f>SUM(((H11*0.15)/37.5)*22.5)</f>
        <v>108</v>
      </c>
      <c r="G23">
        <v>1</v>
      </c>
      <c r="H23" s="62" t="s">
        <v>319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32"/>
      <c r="T23" s="32"/>
      <c r="U23" s="32"/>
      <c r="V23" s="32"/>
    </row>
    <row r="24" spans="3:22">
      <c r="H24" s="30" t="s">
        <v>73</v>
      </c>
      <c r="I24" s="30" t="s">
        <v>133</v>
      </c>
      <c r="J24" s="30" t="s">
        <v>301</v>
      </c>
      <c r="K24" s="30" t="s">
        <v>134</v>
      </c>
      <c r="L24" s="30" t="s">
        <v>304</v>
      </c>
      <c r="M24" s="30" t="s">
        <v>136</v>
      </c>
      <c r="N24" s="30" t="s">
        <v>303</v>
      </c>
      <c r="O24" s="30" t="s">
        <v>135</v>
      </c>
      <c r="P24" s="52" t="s">
        <v>309</v>
      </c>
      <c r="Q24" s="52" t="s">
        <v>310</v>
      </c>
      <c r="R24" s="52" t="s">
        <v>341</v>
      </c>
      <c r="S24" s="32"/>
      <c r="T24" s="32"/>
      <c r="U24" s="32"/>
      <c r="V24" s="32"/>
    </row>
    <row r="25" spans="3:22">
      <c r="C25" s="60" t="s">
        <v>143</v>
      </c>
      <c r="D25" s="61"/>
      <c r="E25" s="61"/>
      <c r="F25" s="61"/>
      <c r="H25" s="29" t="s">
        <v>123</v>
      </c>
      <c r="I25" s="29">
        <v>15</v>
      </c>
      <c r="J25" s="29" t="s">
        <v>302</v>
      </c>
      <c r="K25" s="29"/>
      <c r="L25" s="29"/>
      <c r="M25" s="29">
        <v>15</v>
      </c>
      <c r="N25" s="29">
        <v>8</v>
      </c>
      <c r="O25" s="29">
        <f>M25*N25</f>
        <v>120</v>
      </c>
      <c r="P25" s="29">
        <v>8</v>
      </c>
      <c r="Q25" s="29">
        <f>M25*P25</f>
        <v>120</v>
      </c>
      <c r="R25" s="29">
        <f>O25-Q25</f>
        <v>0</v>
      </c>
      <c r="S25" s="32"/>
      <c r="T25" s="32"/>
      <c r="U25" s="32"/>
      <c r="V25" s="32"/>
    </row>
    <row r="26" spans="3:22">
      <c r="C26" s="55" t="s">
        <v>30</v>
      </c>
      <c r="D26" s="56"/>
      <c r="E26" s="56"/>
      <c r="F26" s="57"/>
      <c r="H26" s="29" t="s">
        <v>124</v>
      </c>
      <c r="I26" s="29">
        <v>120</v>
      </c>
      <c r="J26" s="29" t="s">
        <v>302</v>
      </c>
      <c r="K26" s="29"/>
      <c r="L26" s="29"/>
      <c r="M26" s="29">
        <v>30</v>
      </c>
      <c r="N26" s="29">
        <v>4</v>
      </c>
      <c r="O26" s="29">
        <f>M26*N26</f>
        <v>120</v>
      </c>
      <c r="P26" s="29">
        <v>4</v>
      </c>
      <c r="Q26" s="29">
        <f t="shared" ref="Q26:Q34" si="0">M26*P26</f>
        <v>120</v>
      </c>
      <c r="R26" s="29">
        <f t="shared" ref="R26:R34" si="1">O26-Q26</f>
        <v>0</v>
      </c>
      <c r="S26" s="32"/>
      <c r="T26" s="32"/>
      <c r="U26" s="32"/>
      <c r="V26" s="32"/>
    </row>
    <row r="27" spans="3:22">
      <c r="C27" s="29" t="s">
        <v>144</v>
      </c>
      <c r="D27" s="29" t="s">
        <v>145</v>
      </c>
      <c r="E27" s="29" t="s">
        <v>146</v>
      </c>
      <c r="F27" s="29"/>
      <c r="H27" s="29" t="s">
        <v>125</v>
      </c>
      <c r="I27" s="29">
        <v>120</v>
      </c>
      <c r="J27" s="29" t="s">
        <v>302</v>
      </c>
      <c r="K27" s="29"/>
      <c r="L27" s="29"/>
      <c r="M27" s="29">
        <v>20</v>
      </c>
      <c r="N27" s="29">
        <v>4</v>
      </c>
      <c r="O27" s="29">
        <f t="shared" ref="O27:O34" si="2">M27*N27</f>
        <v>80</v>
      </c>
      <c r="P27" s="29">
        <v>4</v>
      </c>
      <c r="Q27" s="29">
        <f t="shared" si="0"/>
        <v>80</v>
      </c>
      <c r="R27" s="29">
        <f t="shared" si="1"/>
        <v>0</v>
      </c>
    </row>
    <row r="28" spans="3:22">
      <c r="C28" s="29">
        <v>60</v>
      </c>
      <c r="D28" s="29">
        <v>1</v>
      </c>
      <c r="E28" s="29">
        <f>C28*D28</f>
        <v>60</v>
      </c>
      <c r="F28" s="29"/>
      <c r="H28" s="29" t="s">
        <v>126</v>
      </c>
      <c r="I28" s="29">
        <v>120</v>
      </c>
      <c r="J28" s="29" t="s">
        <v>302</v>
      </c>
      <c r="K28" s="29"/>
      <c r="L28" s="29"/>
      <c r="M28" s="29">
        <v>50</v>
      </c>
      <c r="N28" s="29">
        <v>10</v>
      </c>
      <c r="O28" s="29">
        <f t="shared" si="2"/>
        <v>500</v>
      </c>
      <c r="P28" s="29">
        <v>10</v>
      </c>
      <c r="Q28" s="29">
        <f t="shared" si="0"/>
        <v>500</v>
      </c>
      <c r="R28" s="29">
        <f t="shared" si="1"/>
        <v>0</v>
      </c>
    </row>
    <row r="29" spans="3:22">
      <c r="C29" s="29">
        <v>60</v>
      </c>
      <c r="D29" s="29">
        <v>1</v>
      </c>
      <c r="E29" s="29">
        <f t="shared" ref="E29:E46" si="3">C29*D29</f>
        <v>60</v>
      </c>
      <c r="F29" s="29"/>
      <c r="H29" s="29" t="s">
        <v>127</v>
      </c>
      <c r="I29" s="29">
        <v>85</v>
      </c>
      <c r="J29" s="29" t="s">
        <v>302</v>
      </c>
      <c r="K29" s="29"/>
      <c r="L29" s="29"/>
      <c r="M29" s="29">
        <v>5.625</v>
      </c>
      <c r="N29" s="29">
        <f>ROUNDDOWN(SUM(D20/I29),0)</f>
        <v>10</v>
      </c>
      <c r="O29" s="29">
        <f t="shared" si="2"/>
        <v>56.25</v>
      </c>
      <c r="P29" s="29">
        <v>5</v>
      </c>
      <c r="Q29" s="29">
        <f t="shared" si="0"/>
        <v>28.125</v>
      </c>
      <c r="R29" s="29">
        <f t="shared" si="1"/>
        <v>28.125</v>
      </c>
    </row>
    <row r="30" spans="3:22">
      <c r="C30" s="29">
        <v>60</v>
      </c>
      <c r="D30" s="29">
        <v>1</v>
      </c>
      <c r="E30" s="29">
        <f t="shared" si="3"/>
        <v>60</v>
      </c>
      <c r="F30" s="29"/>
      <c r="H30" s="29" t="s">
        <v>128</v>
      </c>
      <c r="I30" s="29">
        <v>30</v>
      </c>
      <c r="J30" s="29" t="s">
        <v>76</v>
      </c>
      <c r="K30" s="29"/>
      <c r="L30" s="29"/>
      <c r="M30" s="29">
        <v>20</v>
      </c>
      <c r="N30" s="29">
        <f>ROUNDDOWN(SUM(D18*I18)/I30,0)</f>
        <v>19</v>
      </c>
      <c r="O30" s="29">
        <f t="shared" si="2"/>
        <v>380</v>
      </c>
      <c r="P30" s="29">
        <v>12</v>
      </c>
      <c r="Q30" s="29">
        <f t="shared" si="0"/>
        <v>240</v>
      </c>
      <c r="R30" s="29">
        <f t="shared" si="1"/>
        <v>140</v>
      </c>
    </row>
    <row r="31" spans="3:22">
      <c r="C31" s="29">
        <v>60</v>
      </c>
      <c r="D31" s="29">
        <v>1</v>
      </c>
      <c r="E31" s="29">
        <f t="shared" si="3"/>
        <v>60</v>
      </c>
      <c r="F31" s="29"/>
      <c r="H31" s="29" t="s">
        <v>129</v>
      </c>
      <c r="I31" s="29">
        <v>60</v>
      </c>
      <c r="J31" s="29" t="s">
        <v>76</v>
      </c>
      <c r="K31" s="29"/>
      <c r="L31" s="29"/>
      <c r="M31" s="29">
        <v>15</v>
      </c>
      <c r="N31" s="29">
        <f>ROUNDDOWN(SUM(D18*I19)/I31,0)</f>
        <v>2</v>
      </c>
      <c r="O31" s="29">
        <f t="shared" si="2"/>
        <v>30</v>
      </c>
      <c r="P31" s="29">
        <v>3</v>
      </c>
      <c r="Q31" s="29">
        <f t="shared" si="0"/>
        <v>45</v>
      </c>
      <c r="R31" s="29">
        <f t="shared" si="1"/>
        <v>-15</v>
      </c>
    </row>
    <row r="32" spans="3:22">
      <c r="C32" s="29">
        <v>60</v>
      </c>
      <c r="D32" s="29">
        <v>1</v>
      </c>
      <c r="E32" s="29">
        <f t="shared" si="3"/>
        <v>60</v>
      </c>
      <c r="F32" s="29"/>
      <c r="H32" s="29" t="s">
        <v>130</v>
      </c>
      <c r="I32" s="29">
        <v>20</v>
      </c>
      <c r="J32" s="29" t="s">
        <v>79</v>
      </c>
      <c r="K32" s="29"/>
      <c r="L32" s="29"/>
      <c r="M32" s="29">
        <v>10</v>
      </c>
      <c r="N32" s="29">
        <f>ROUNDDOWN(SUM(D17*I15)/I32,0)</f>
        <v>30</v>
      </c>
      <c r="O32" s="29">
        <f t="shared" si="2"/>
        <v>300</v>
      </c>
      <c r="P32" s="29">
        <v>24</v>
      </c>
      <c r="Q32" s="29">
        <f t="shared" si="0"/>
        <v>240</v>
      </c>
      <c r="R32" s="29">
        <f t="shared" si="1"/>
        <v>60</v>
      </c>
    </row>
    <row r="33" spans="3:18">
      <c r="C33" s="29">
        <v>60</v>
      </c>
      <c r="D33" s="29">
        <v>1</v>
      </c>
      <c r="E33" s="29">
        <f t="shared" si="3"/>
        <v>60</v>
      </c>
      <c r="F33" s="29"/>
      <c r="H33" s="29" t="s">
        <v>131</v>
      </c>
      <c r="I33" s="29">
        <v>12</v>
      </c>
      <c r="J33" s="29" t="s">
        <v>79</v>
      </c>
      <c r="K33" s="29">
        <v>3</v>
      </c>
      <c r="L33" s="29" t="s">
        <v>305</v>
      </c>
      <c r="M33" s="29">
        <v>90</v>
      </c>
      <c r="N33" s="29">
        <f>ROUNDDOWN(SUM(D21*I16)/K33,0)</f>
        <v>18</v>
      </c>
      <c r="O33" s="29">
        <f t="shared" si="2"/>
        <v>1620</v>
      </c>
      <c r="P33" s="29">
        <v>16</v>
      </c>
      <c r="Q33" s="29">
        <f t="shared" si="0"/>
        <v>1440</v>
      </c>
      <c r="R33" s="29">
        <f t="shared" si="1"/>
        <v>180</v>
      </c>
    </row>
    <row r="34" spans="3:18">
      <c r="C34" s="29">
        <v>60</v>
      </c>
      <c r="D34" s="29">
        <v>1</v>
      </c>
      <c r="E34" s="29">
        <f t="shared" si="3"/>
        <v>60</v>
      </c>
      <c r="F34" s="29"/>
      <c r="H34" s="29" t="s">
        <v>132</v>
      </c>
      <c r="I34" s="29">
        <v>37.5</v>
      </c>
      <c r="J34" s="29" t="s">
        <v>79</v>
      </c>
      <c r="K34" s="29">
        <v>7.5</v>
      </c>
      <c r="L34" s="29" t="s">
        <v>305</v>
      </c>
      <c r="M34" s="29">
        <v>90</v>
      </c>
      <c r="N34" s="29">
        <f>ROUNDDOWN(SUM(D21*I17)/K34,0)</f>
        <v>13</v>
      </c>
      <c r="O34" s="29">
        <f t="shared" si="2"/>
        <v>1170</v>
      </c>
      <c r="P34" s="29">
        <v>14</v>
      </c>
      <c r="Q34" s="29">
        <f t="shared" si="0"/>
        <v>1260</v>
      </c>
      <c r="R34" s="29">
        <f t="shared" si="1"/>
        <v>-90</v>
      </c>
    </row>
    <row r="35" spans="3:18">
      <c r="C35" s="29">
        <v>60</v>
      </c>
      <c r="D35" s="29">
        <v>1</v>
      </c>
      <c r="E35" s="29">
        <f t="shared" si="3"/>
        <v>60</v>
      </c>
      <c r="F35" s="29"/>
    </row>
    <row r="36" spans="3:18">
      <c r="C36" s="29">
        <v>60</v>
      </c>
      <c r="D36" s="29">
        <v>1</v>
      </c>
      <c r="E36" s="29">
        <f t="shared" si="3"/>
        <v>60</v>
      </c>
      <c r="F36" s="29"/>
      <c r="H36" s="51" t="s">
        <v>337</v>
      </c>
      <c r="I36" s="51" t="s">
        <v>336</v>
      </c>
      <c r="J36" s="51" t="s">
        <v>334</v>
      </c>
      <c r="K36" s="51" t="s">
        <v>338</v>
      </c>
      <c r="L36" s="51" t="s">
        <v>336</v>
      </c>
      <c r="M36" s="51" t="s">
        <v>344</v>
      </c>
      <c r="N36" s="51" t="s">
        <v>335</v>
      </c>
      <c r="O36" s="52" t="s">
        <v>309</v>
      </c>
      <c r="P36" s="54" t="s">
        <v>342</v>
      </c>
      <c r="Q36" s="54" t="s">
        <v>343</v>
      </c>
    </row>
    <row r="37" spans="3:18">
      <c r="C37" s="29">
        <v>60</v>
      </c>
      <c r="D37" s="29">
        <v>1</v>
      </c>
      <c r="E37" s="29">
        <f t="shared" si="3"/>
        <v>60</v>
      </c>
      <c r="F37" s="29"/>
      <c r="H37" s="51" t="s">
        <v>331</v>
      </c>
      <c r="I37" s="51">
        <v>0.5</v>
      </c>
      <c r="J37" s="51">
        <f>ROUNDDOWN(SUM((D22*0.5)/27.5),0)</f>
        <v>15</v>
      </c>
      <c r="K37" s="51" t="s">
        <v>332</v>
      </c>
      <c r="L37" s="51">
        <v>1</v>
      </c>
      <c r="M37" s="51">
        <f>ROUNDDOWN(SUM((Q32*1)/27.5),0)</f>
        <v>8</v>
      </c>
      <c r="N37" s="51">
        <f>IF(J37&gt;M37,M37,J37)</f>
        <v>8</v>
      </c>
      <c r="O37" s="51">
        <v>12</v>
      </c>
      <c r="P37" s="51">
        <f>SUM(((O37-N37)*27.5/M32)+P32-N32)</f>
        <v>5</v>
      </c>
      <c r="Q37" s="51">
        <f>SUM(((P37*I32)/100)*50)</f>
        <v>50</v>
      </c>
    </row>
    <row r="38" spans="3:18">
      <c r="C38" s="29">
        <v>120</v>
      </c>
      <c r="D38" s="29">
        <v>1</v>
      </c>
      <c r="E38" s="29">
        <f t="shared" si="3"/>
        <v>120</v>
      </c>
      <c r="F38" s="29"/>
      <c r="H38" s="51" t="s">
        <v>330</v>
      </c>
      <c r="I38" s="51">
        <v>0.7</v>
      </c>
      <c r="J38" s="51">
        <f>ROUNDDOWN(SUM((D16*I38)/20),0)</f>
        <v>15</v>
      </c>
      <c r="K38" s="51" t="s">
        <v>328</v>
      </c>
      <c r="L38" s="51">
        <v>0.25</v>
      </c>
      <c r="M38" s="51">
        <f>ROUNDDOWN(SUM((Q30*L38)/28),0)</f>
        <v>2</v>
      </c>
      <c r="N38" s="51">
        <f t="shared" ref="N38:N41" si="4">IF(J38&gt;M38,M38,J38)</f>
        <v>2</v>
      </c>
      <c r="O38" s="51">
        <v>12</v>
      </c>
      <c r="P38" s="51">
        <v>0</v>
      </c>
      <c r="Q38" s="51">
        <v>0</v>
      </c>
    </row>
    <row r="39" spans="3:18">
      <c r="C39" s="29">
        <v>120</v>
      </c>
      <c r="D39" s="29">
        <v>1</v>
      </c>
      <c r="E39" s="29">
        <f t="shared" si="3"/>
        <v>120</v>
      </c>
      <c r="F39" s="29"/>
      <c r="H39" s="51" t="s">
        <v>329</v>
      </c>
      <c r="I39" s="51">
        <v>1</v>
      </c>
      <c r="J39" s="51">
        <f>ROUNDDOWN(SUM((Q29*1)/2),0)</f>
        <v>14</v>
      </c>
      <c r="K39" s="51" t="s">
        <v>327</v>
      </c>
      <c r="L39" s="51">
        <v>0.15</v>
      </c>
      <c r="M39" s="51">
        <f>ROUNDDOWN(SUM((Q30*L39)/10),0)</f>
        <v>3</v>
      </c>
      <c r="N39" s="51">
        <f t="shared" si="4"/>
        <v>3</v>
      </c>
      <c r="O39" s="51">
        <v>12</v>
      </c>
      <c r="P39" s="51">
        <v>0</v>
      </c>
      <c r="Q39" s="51">
        <v>0</v>
      </c>
    </row>
    <row r="40" spans="3:18">
      <c r="C40" s="29">
        <v>120</v>
      </c>
      <c r="D40" s="29">
        <v>1</v>
      </c>
      <c r="E40" s="29">
        <f t="shared" si="3"/>
        <v>120</v>
      </c>
      <c r="F40" s="29"/>
      <c r="H40" s="51" t="s">
        <v>323</v>
      </c>
      <c r="I40" s="51">
        <v>0.8</v>
      </c>
      <c r="J40" s="51">
        <f>ROUNDDOWN(SUM((Q33*I40)/40),0)</f>
        <v>28</v>
      </c>
      <c r="K40" s="51" t="s">
        <v>324</v>
      </c>
      <c r="L40" s="51">
        <v>0.25</v>
      </c>
      <c r="M40" s="51">
        <f>ROUNDDOWN(SUM((Q30*L40)/15),0)</f>
        <v>4</v>
      </c>
      <c r="N40" s="51">
        <f t="shared" si="4"/>
        <v>4</v>
      </c>
      <c r="O40" s="51">
        <v>4</v>
      </c>
      <c r="P40" s="51">
        <v>0</v>
      </c>
      <c r="Q40" s="51">
        <v>0</v>
      </c>
    </row>
    <row r="41" spans="3:18">
      <c r="C41" s="29">
        <v>120</v>
      </c>
      <c r="D41" s="29">
        <v>1</v>
      </c>
      <c r="E41" s="29">
        <f t="shared" si="3"/>
        <v>120</v>
      </c>
      <c r="F41" s="29"/>
      <c r="H41" s="51" t="s">
        <v>322</v>
      </c>
      <c r="I41" s="51">
        <v>0.2</v>
      </c>
      <c r="J41" s="51">
        <f>ROUNDDOWN(SUM((Q33*I41)/30),0)</f>
        <v>9</v>
      </c>
      <c r="K41" s="51" t="s">
        <v>326</v>
      </c>
      <c r="L41" s="51">
        <v>0.17</v>
      </c>
      <c r="M41" s="51">
        <f>ROUNDDOWN(SUM((Q30*L41)/10),0)</f>
        <v>4</v>
      </c>
      <c r="N41" s="51">
        <f t="shared" si="4"/>
        <v>4</v>
      </c>
      <c r="O41" s="51">
        <v>4</v>
      </c>
      <c r="P41" s="51">
        <v>0</v>
      </c>
      <c r="Q41" s="51">
        <v>0</v>
      </c>
    </row>
    <row r="42" spans="3:18">
      <c r="C42" s="29">
        <v>120</v>
      </c>
      <c r="D42" s="29">
        <v>1</v>
      </c>
      <c r="E42" s="29">
        <f t="shared" si="3"/>
        <v>120</v>
      </c>
      <c r="F42" s="29"/>
      <c r="H42" s="51" t="s">
        <v>339</v>
      </c>
      <c r="I42" s="51">
        <v>1</v>
      </c>
      <c r="J42" s="51">
        <v>2</v>
      </c>
      <c r="K42" s="51" t="s">
        <v>340</v>
      </c>
      <c r="L42" s="51">
        <v>1</v>
      </c>
      <c r="M42" s="51">
        <v>2</v>
      </c>
      <c r="N42" s="51"/>
      <c r="O42" s="51"/>
      <c r="P42" s="51">
        <v>0</v>
      </c>
      <c r="Q42" s="51">
        <v>0</v>
      </c>
    </row>
    <row r="43" spans="3:18">
      <c r="C43" s="29">
        <v>120</v>
      </c>
      <c r="D43" s="29">
        <v>1</v>
      </c>
      <c r="E43" s="29">
        <f t="shared" si="3"/>
        <v>120</v>
      </c>
      <c r="F43" s="29"/>
      <c r="R43">
        <f>SUM(R37:R42)</f>
        <v>0</v>
      </c>
    </row>
    <row r="44" spans="3:18">
      <c r="C44" s="29">
        <v>120</v>
      </c>
      <c r="D44" s="29">
        <v>1</v>
      </c>
      <c r="E44" s="29">
        <f t="shared" si="3"/>
        <v>120</v>
      </c>
      <c r="F44" s="29"/>
    </row>
    <row r="45" spans="3:18">
      <c r="C45" s="29">
        <v>120</v>
      </c>
      <c r="D45" s="29">
        <v>1</v>
      </c>
      <c r="E45" s="29">
        <f t="shared" si="3"/>
        <v>120</v>
      </c>
      <c r="F45" s="29"/>
      <c r="H45" s="62" t="s">
        <v>319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</row>
    <row r="46" spans="3:18">
      <c r="C46" s="29">
        <v>120</v>
      </c>
      <c r="D46" s="29">
        <v>1</v>
      </c>
      <c r="E46" s="29">
        <f t="shared" si="3"/>
        <v>120</v>
      </c>
      <c r="F46" s="29"/>
      <c r="H46" s="30" t="s">
        <v>73</v>
      </c>
      <c r="I46" s="30" t="s">
        <v>133</v>
      </c>
      <c r="J46" s="30" t="s">
        <v>301</v>
      </c>
      <c r="K46" s="30" t="s">
        <v>134</v>
      </c>
      <c r="L46" s="30" t="s">
        <v>304</v>
      </c>
      <c r="M46" s="30" t="s">
        <v>136</v>
      </c>
      <c r="N46" s="30" t="s">
        <v>303</v>
      </c>
      <c r="O46" s="30" t="s">
        <v>135</v>
      </c>
      <c r="P46" s="52" t="s">
        <v>309</v>
      </c>
      <c r="Q46" s="52" t="s">
        <v>310</v>
      </c>
      <c r="R46" s="52" t="s">
        <v>341</v>
      </c>
    </row>
    <row r="47" spans="3:18">
      <c r="C47" s="29" t="s">
        <v>135</v>
      </c>
      <c r="D47" s="29">
        <v>19</v>
      </c>
      <c r="E47" s="29">
        <f>SUM(E28:E46)</f>
        <v>1680</v>
      </c>
      <c r="F47" s="29"/>
      <c r="H47" s="29" t="s">
        <v>333</v>
      </c>
      <c r="I47" s="29">
        <v>27.5</v>
      </c>
      <c r="J47" s="29" t="s">
        <v>24</v>
      </c>
      <c r="K47" s="29">
        <v>27.5</v>
      </c>
      <c r="L47" s="29" t="s">
        <v>111</v>
      </c>
      <c r="M47" s="29">
        <v>12.5</v>
      </c>
      <c r="N47" s="29">
        <v>8</v>
      </c>
      <c r="O47" s="29">
        <f t="shared" ref="O47:O52" si="5">M47*N47</f>
        <v>100</v>
      </c>
      <c r="P47" s="29">
        <v>12</v>
      </c>
      <c r="Q47" s="29">
        <f t="shared" ref="Q47:Q52" si="6">M47*P47</f>
        <v>150</v>
      </c>
      <c r="R47" s="29">
        <f t="shared" ref="R47:R52" si="7">O47-Q47</f>
        <v>-50</v>
      </c>
    </row>
    <row r="48" spans="3:18">
      <c r="C48" s="55" t="s">
        <v>31</v>
      </c>
      <c r="D48" s="56"/>
      <c r="E48" s="56"/>
      <c r="F48" s="57"/>
      <c r="H48" s="29" t="s">
        <v>345</v>
      </c>
      <c r="I48" s="29">
        <v>28</v>
      </c>
      <c r="J48" s="29" t="s">
        <v>11</v>
      </c>
      <c r="K48" s="29">
        <v>20</v>
      </c>
      <c r="L48" s="29" t="s">
        <v>22</v>
      </c>
      <c r="M48" s="29">
        <v>4</v>
      </c>
      <c r="N48" s="29">
        <f>N38</f>
        <v>2</v>
      </c>
      <c r="O48" s="29">
        <f t="shared" si="5"/>
        <v>8</v>
      </c>
      <c r="P48" s="29">
        <v>12</v>
      </c>
      <c r="Q48" s="29">
        <f t="shared" si="6"/>
        <v>48</v>
      </c>
      <c r="R48" s="29">
        <f t="shared" si="7"/>
        <v>-40</v>
      </c>
    </row>
    <row r="49" spans="3:18">
      <c r="C49" s="29" t="s">
        <v>144</v>
      </c>
      <c r="D49" s="29" t="s">
        <v>145</v>
      </c>
      <c r="E49" s="29" t="s">
        <v>146</v>
      </c>
      <c r="F49" s="29"/>
      <c r="H49" s="29" t="s">
        <v>346</v>
      </c>
      <c r="I49" s="29">
        <v>10</v>
      </c>
      <c r="J49" s="29" t="s">
        <v>11</v>
      </c>
      <c r="K49" s="29">
        <v>2</v>
      </c>
      <c r="L49" s="29" t="s">
        <v>349</v>
      </c>
      <c r="M49" s="29">
        <v>3</v>
      </c>
      <c r="N49" s="29">
        <f>M39</f>
        <v>3</v>
      </c>
      <c r="O49" s="29">
        <f t="shared" si="5"/>
        <v>9</v>
      </c>
      <c r="P49" s="29">
        <v>12</v>
      </c>
      <c r="Q49" s="29">
        <f t="shared" si="6"/>
        <v>36</v>
      </c>
      <c r="R49" s="29">
        <f t="shared" si="7"/>
        <v>-27</v>
      </c>
    </row>
    <row r="50" spans="3:18">
      <c r="C50" s="29">
        <v>120</v>
      </c>
      <c r="D50" s="29">
        <v>1</v>
      </c>
      <c r="E50" s="29">
        <f>C50*D50</f>
        <v>120</v>
      </c>
      <c r="F50" s="29"/>
      <c r="H50" s="29" t="s">
        <v>347</v>
      </c>
      <c r="I50" s="29">
        <v>15</v>
      </c>
      <c r="J50" s="29" t="s">
        <v>11</v>
      </c>
      <c r="K50" s="29">
        <v>40</v>
      </c>
      <c r="L50" s="29" t="s">
        <v>160</v>
      </c>
      <c r="M50" s="29">
        <v>5</v>
      </c>
      <c r="N50" s="29">
        <f>M40</f>
        <v>4</v>
      </c>
      <c r="O50" s="29">
        <f t="shared" si="5"/>
        <v>20</v>
      </c>
      <c r="P50" s="29">
        <v>4</v>
      </c>
      <c r="Q50" s="29">
        <f t="shared" si="6"/>
        <v>20</v>
      </c>
      <c r="R50" s="29">
        <f t="shared" si="7"/>
        <v>0</v>
      </c>
    </row>
    <row r="51" spans="3:18">
      <c r="C51" s="29">
        <v>120</v>
      </c>
      <c r="D51" s="29">
        <v>1</v>
      </c>
      <c r="E51" s="29">
        <f t="shared" ref="E51:E53" si="8">C51*D51</f>
        <v>120</v>
      </c>
      <c r="F51" s="29"/>
      <c r="H51" s="29" t="s">
        <v>348</v>
      </c>
      <c r="I51" s="29">
        <v>10</v>
      </c>
      <c r="J51" s="29" t="s">
        <v>11</v>
      </c>
      <c r="K51" s="29">
        <v>30</v>
      </c>
      <c r="L51" s="29" t="s">
        <v>160</v>
      </c>
      <c r="M51" s="29">
        <v>5</v>
      </c>
      <c r="N51" s="29">
        <f>M41</f>
        <v>4</v>
      </c>
      <c r="O51" s="29">
        <f t="shared" si="5"/>
        <v>20</v>
      </c>
      <c r="P51" s="29">
        <v>4</v>
      </c>
      <c r="Q51" s="29">
        <f t="shared" si="6"/>
        <v>20</v>
      </c>
      <c r="R51" s="29">
        <f t="shared" si="7"/>
        <v>0</v>
      </c>
    </row>
    <row r="52" spans="3:18">
      <c r="C52" s="29">
        <v>120</v>
      </c>
      <c r="D52" s="29">
        <v>1.5</v>
      </c>
      <c r="E52" s="29">
        <f t="shared" si="8"/>
        <v>180</v>
      </c>
      <c r="F52" s="29"/>
      <c r="H52" s="29" t="s">
        <v>350</v>
      </c>
      <c r="I52" s="29">
        <v>10</v>
      </c>
      <c r="J52" s="29" t="s">
        <v>351</v>
      </c>
      <c r="K52" s="29">
        <v>10</v>
      </c>
      <c r="L52" s="29" t="s">
        <v>352</v>
      </c>
      <c r="M52" s="29">
        <v>5</v>
      </c>
      <c r="N52" s="29">
        <f>M42</f>
        <v>2</v>
      </c>
      <c r="O52" s="29">
        <f t="shared" si="5"/>
        <v>10</v>
      </c>
      <c r="P52" s="29">
        <v>2</v>
      </c>
      <c r="Q52" s="29">
        <f t="shared" si="6"/>
        <v>10</v>
      </c>
      <c r="R52" s="29">
        <f t="shared" si="7"/>
        <v>0</v>
      </c>
    </row>
    <row r="53" spans="3:18">
      <c r="C53" s="29">
        <v>120</v>
      </c>
      <c r="D53" s="29">
        <v>1.5</v>
      </c>
      <c r="E53" s="29">
        <f t="shared" si="8"/>
        <v>180</v>
      </c>
      <c r="F53" s="29"/>
    </row>
    <row r="54" spans="3:18">
      <c r="C54" s="29" t="s">
        <v>135</v>
      </c>
      <c r="D54" s="29"/>
      <c r="E54" s="29">
        <f>SUM(E50:E53)</f>
        <v>600</v>
      </c>
      <c r="F54" s="29"/>
    </row>
    <row r="55" spans="3:18">
      <c r="C55" s="55" t="s">
        <v>13</v>
      </c>
      <c r="D55" s="56"/>
      <c r="E55" s="56"/>
      <c r="F55" s="57"/>
    </row>
    <row r="56" spans="3:18">
      <c r="C56" s="29" t="s">
        <v>144</v>
      </c>
      <c r="D56" s="29" t="s">
        <v>145</v>
      </c>
      <c r="E56" s="29" t="s">
        <v>146</v>
      </c>
      <c r="F56" s="29"/>
      <c r="H56" s="51"/>
      <c r="I56" s="51" t="s">
        <v>325</v>
      </c>
      <c r="J56" s="51"/>
    </row>
    <row r="57" spans="3:18">
      <c r="C57" s="29">
        <v>60</v>
      </c>
      <c r="D57" s="29">
        <v>1</v>
      </c>
      <c r="E57" s="29">
        <f>C57*D57</f>
        <v>60</v>
      </c>
      <c r="F57" s="29"/>
    </row>
    <row r="58" spans="3:18">
      <c r="C58" s="29">
        <v>60</v>
      </c>
      <c r="D58" s="29">
        <v>1</v>
      </c>
      <c r="E58" s="29">
        <f t="shared" ref="E58:E60" si="9">C58*D58</f>
        <v>60</v>
      </c>
      <c r="F58" s="29"/>
    </row>
    <row r="59" spans="3:18">
      <c r="C59" s="29">
        <v>60</v>
      </c>
      <c r="D59" s="29">
        <v>1</v>
      </c>
      <c r="E59" s="29">
        <f t="shared" si="9"/>
        <v>60</v>
      </c>
      <c r="F59" s="29"/>
    </row>
    <row r="60" spans="3:18">
      <c r="C60" s="29">
        <v>60</v>
      </c>
      <c r="D60" s="29">
        <v>1</v>
      </c>
      <c r="E60" s="29">
        <f t="shared" si="9"/>
        <v>60</v>
      </c>
      <c r="F60" s="29"/>
    </row>
    <row r="61" spans="3:18">
      <c r="C61" s="29">
        <v>60</v>
      </c>
      <c r="D61" s="29">
        <v>1</v>
      </c>
      <c r="E61" s="29">
        <f>C61*D61</f>
        <v>60</v>
      </c>
      <c r="F61" s="29"/>
    </row>
    <row r="62" spans="3:18">
      <c r="C62" s="29">
        <v>60</v>
      </c>
      <c r="D62" s="29">
        <v>1</v>
      </c>
      <c r="E62" s="29">
        <f t="shared" ref="E62:E64" si="10">C62*D62</f>
        <v>60</v>
      </c>
      <c r="F62" s="29"/>
    </row>
    <row r="63" spans="3:18">
      <c r="C63" s="29">
        <v>120</v>
      </c>
      <c r="D63" s="29">
        <v>1</v>
      </c>
      <c r="E63" s="29">
        <f t="shared" si="10"/>
        <v>120</v>
      </c>
      <c r="F63" s="29"/>
    </row>
    <row r="64" spans="3:18">
      <c r="C64" s="29">
        <v>120</v>
      </c>
      <c r="D64" s="29">
        <v>1</v>
      </c>
      <c r="E64" s="29">
        <f t="shared" si="10"/>
        <v>120</v>
      </c>
      <c r="F64" s="29"/>
    </row>
    <row r="65" spans="3:7">
      <c r="C65" s="29">
        <v>120</v>
      </c>
      <c r="D65" s="29">
        <v>1</v>
      </c>
      <c r="E65" s="29">
        <f>C65*D65</f>
        <v>120</v>
      </c>
      <c r="F65" s="29"/>
    </row>
    <row r="66" spans="3:7">
      <c r="C66" s="29">
        <v>120</v>
      </c>
      <c r="D66" s="29">
        <v>1</v>
      </c>
      <c r="E66" s="29">
        <f t="shared" ref="E66:E68" si="11">C66*D66</f>
        <v>120</v>
      </c>
      <c r="F66" s="29"/>
    </row>
    <row r="67" spans="3:7">
      <c r="C67" s="29">
        <v>120</v>
      </c>
      <c r="D67" s="29">
        <v>1</v>
      </c>
      <c r="E67" s="29">
        <f t="shared" si="11"/>
        <v>120</v>
      </c>
      <c r="F67" s="29"/>
      <c r="G67">
        <v>4</v>
      </c>
    </row>
    <row r="68" spans="3:7">
      <c r="C68" s="29">
        <v>120</v>
      </c>
      <c r="D68" s="29">
        <v>1</v>
      </c>
      <c r="E68" s="29">
        <f t="shared" si="11"/>
        <v>120</v>
      </c>
      <c r="F68" s="29"/>
      <c r="G68">
        <v>8</v>
      </c>
    </row>
    <row r="69" spans="3:7">
      <c r="C69" s="29">
        <v>240</v>
      </c>
      <c r="D69" s="29">
        <v>1</v>
      </c>
      <c r="E69" s="29">
        <f t="shared" ref="E69" si="12">C69*D69</f>
        <v>240</v>
      </c>
      <c r="F69" s="29"/>
      <c r="G69">
        <v>13</v>
      </c>
    </row>
    <row r="70" spans="3:7">
      <c r="C70" s="29" t="s">
        <v>135</v>
      </c>
      <c r="D70" s="29"/>
      <c r="E70" s="29">
        <f>SUM(E57:E69)</f>
        <v>1320</v>
      </c>
      <c r="F70" s="29"/>
      <c r="G70">
        <v>19</v>
      </c>
    </row>
    <row r="71" spans="3:7">
      <c r="C71" s="55" t="s">
        <v>12</v>
      </c>
      <c r="D71" s="56"/>
      <c r="E71" s="56"/>
      <c r="F71" s="57"/>
      <c r="G71">
        <f>SUM(G67:G70)</f>
        <v>44</v>
      </c>
    </row>
    <row r="72" spans="3:7">
      <c r="C72" s="29" t="s">
        <v>144</v>
      </c>
      <c r="D72" s="29" t="s">
        <v>145</v>
      </c>
      <c r="E72" s="29" t="s">
        <v>146</v>
      </c>
      <c r="F72" s="29"/>
    </row>
    <row r="73" spans="3:7">
      <c r="C73" s="29">
        <v>240</v>
      </c>
      <c r="D73" s="29">
        <v>1</v>
      </c>
      <c r="E73" s="29">
        <f>C73*D73</f>
        <v>240</v>
      </c>
      <c r="F73" s="29"/>
    </row>
    <row r="74" spans="3:7">
      <c r="C74" s="29">
        <v>240</v>
      </c>
      <c r="D74" s="29">
        <v>1</v>
      </c>
      <c r="E74" s="29">
        <f t="shared" ref="E74" si="13">C74*D74</f>
        <v>240</v>
      </c>
      <c r="F74" s="29"/>
    </row>
    <row r="75" spans="3:7">
      <c r="C75" s="29" t="s">
        <v>135</v>
      </c>
      <c r="D75" s="29"/>
      <c r="E75" s="29">
        <f>SUM(E73:E74)</f>
        <v>480</v>
      </c>
      <c r="F75" s="29"/>
    </row>
    <row r="76" spans="3:7">
      <c r="C76" s="55" t="s">
        <v>157</v>
      </c>
      <c r="D76" s="56"/>
      <c r="E76" s="56"/>
      <c r="F76" s="57"/>
    </row>
    <row r="77" spans="3:7">
      <c r="C77" s="29" t="s">
        <v>144</v>
      </c>
      <c r="D77" s="29" t="s">
        <v>145</v>
      </c>
      <c r="E77" s="29" t="s">
        <v>146</v>
      </c>
      <c r="F77" s="29"/>
    </row>
    <row r="78" spans="3:7">
      <c r="C78" s="29">
        <v>120</v>
      </c>
      <c r="D78" s="29">
        <v>2.5</v>
      </c>
      <c r="E78" s="29">
        <f>C78*D78</f>
        <v>300</v>
      </c>
      <c r="F78" s="29"/>
    </row>
    <row r="79" spans="3:7">
      <c r="C79" s="29">
        <v>120</v>
      </c>
      <c r="D79" s="29">
        <v>2.5</v>
      </c>
      <c r="E79" s="29">
        <f t="shared" ref="E79" si="14">C79*D79</f>
        <v>300</v>
      </c>
      <c r="F79" s="29"/>
    </row>
    <row r="80" spans="3:7">
      <c r="C80" s="29" t="s">
        <v>135</v>
      </c>
      <c r="D80" s="29"/>
      <c r="E80" s="29">
        <f>SUM(E78:E79)</f>
        <v>600</v>
      </c>
      <c r="F80" s="29"/>
    </row>
    <row r="81" spans="3:6">
      <c r="C81" s="55" t="s">
        <v>23</v>
      </c>
      <c r="D81" s="56"/>
      <c r="E81" s="56"/>
      <c r="F81" s="57"/>
    </row>
    <row r="82" spans="3:6">
      <c r="C82" s="29" t="s">
        <v>144</v>
      </c>
      <c r="D82" s="29" t="s">
        <v>145</v>
      </c>
      <c r="E82" s="29" t="s">
        <v>146</v>
      </c>
      <c r="F82" s="29"/>
    </row>
    <row r="83" spans="3:6">
      <c r="C83" s="29">
        <v>120</v>
      </c>
      <c r="D83" s="29">
        <v>2.5</v>
      </c>
      <c r="E83" s="29">
        <f>C83*D83</f>
        <v>300</v>
      </c>
      <c r="F83" s="29"/>
    </row>
    <row r="84" spans="3:6">
      <c r="C84" s="29" t="s">
        <v>135</v>
      </c>
      <c r="D84" s="29"/>
      <c r="E84" s="29">
        <f>SUM(E83:E83)</f>
        <v>300</v>
      </c>
      <c r="F84" s="29"/>
    </row>
    <row r="85" spans="3:6">
      <c r="C85" s="55" t="s">
        <v>117</v>
      </c>
      <c r="D85" s="56"/>
      <c r="E85" s="56"/>
      <c r="F85" s="57"/>
    </row>
    <row r="86" spans="3:6">
      <c r="C86" s="29" t="s">
        <v>144</v>
      </c>
      <c r="D86" s="29" t="s">
        <v>145</v>
      </c>
      <c r="E86" s="29" t="s">
        <v>146</v>
      </c>
      <c r="F86" s="29"/>
    </row>
    <row r="87" spans="3:6">
      <c r="C87" s="29">
        <v>240</v>
      </c>
      <c r="D87" s="29">
        <v>1</v>
      </c>
      <c r="E87" s="29">
        <f>D87*C87</f>
        <v>240</v>
      </c>
      <c r="F87" s="29"/>
    </row>
    <row r="88" spans="3:6">
      <c r="C88" s="29">
        <v>240</v>
      </c>
      <c r="D88" s="29">
        <v>1</v>
      </c>
      <c r="E88" s="29">
        <f>C88*D88</f>
        <v>240</v>
      </c>
      <c r="F88" s="29"/>
    </row>
    <row r="89" spans="3:6">
      <c r="C89" s="29" t="s">
        <v>135</v>
      </c>
      <c r="D89" s="29"/>
      <c r="E89" s="29">
        <f>SUM(E87:E88)</f>
        <v>480</v>
      </c>
      <c r="F89" s="29"/>
    </row>
  </sheetData>
  <mergeCells count="15">
    <mergeCell ref="C3:U3"/>
    <mergeCell ref="L5:V5"/>
    <mergeCell ref="C14:F14"/>
    <mergeCell ref="C25:F25"/>
    <mergeCell ref="C26:F26"/>
    <mergeCell ref="C85:F85"/>
    <mergeCell ref="H14:I14"/>
    <mergeCell ref="C4:J4"/>
    <mergeCell ref="H45:R45"/>
    <mergeCell ref="H23:R23"/>
    <mergeCell ref="C81:F81"/>
    <mergeCell ref="C76:F76"/>
    <mergeCell ref="C48:F48"/>
    <mergeCell ref="C55:F55"/>
    <mergeCell ref="C71:F71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C24" sqref="C24:E34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5" t="s">
        <v>184</v>
      </c>
      <c r="E2" s="35" t="s">
        <v>185</v>
      </c>
      <c r="G2" s="35" t="s">
        <v>186</v>
      </c>
      <c r="I2" s="35" t="s">
        <v>187</v>
      </c>
      <c r="K2" s="35" t="s">
        <v>188</v>
      </c>
      <c r="M2" s="35" t="s">
        <v>189</v>
      </c>
      <c r="O2" s="35" t="s">
        <v>190</v>
      </c>
      <c r="Q2" s="35" t="s">
        <v>191</v>
      </c>
    </row>
    <row r="4" spans="3:17">
      <c r="C4" s="36" t="s">
        <v>181</v>
      </c>
      <c r="E4" s="27" t="s">
        <v>182</v>
      </c>
      <c r="G4" s="36" t="s">
        <v>200</v>
      </c>
      <c r="I4" s="27" t="s">
        <v>182</v>
      </c>
      <c r="K4" s="36" t="s">
        <v>181</v>
      </c>
      <c r="M4" s="27" t="s">
        <v>182</v>
      </c>
      <c r="O4" s="36" t="s">
        <v>181</v>
      </c>
      <c r="Q4" s="27" t="s">
        <v>182</v>
      </c>
    </row>
    <row r="6" spans="3:17">
      <c r="C6" t="s">
        <v>153</v>
      </c>
      <c r="D6" s="34" t="s">
        <v>183</v>
      </c>
      <c r="E6" t="s">
        <v>153</v>
      </c>
      <c r="G6" t="s">
        <v>20</v>
      </c>
      <c r="H6" s="34" t="s">
        <v>183</v>
      </c>
      <c r="I6" t="s">
        <v>20</v>
      </c>
      <c r="K6" t="s">
        <v>159</v>
      </c>
      <c r="L6" s="34" t="s">
        <v>183</v>
      </c>
      <c r="M6" t="s">
        <v>159</v>
      </c>
      <c r="O6" t="s">
        <v>101</v>
      </c>
      <c r="P6" s="34" t="s">
        <v>183</v>
      </c>
      <c r="Q6" t="s">
        <v>101</v>
      </c>
    </row>
    <row r="7" spans="3:17">
      <c r="C7" t="s">
        <v>154</v>
      </c>
      <c r="D7" s="34" t="s">
        <v>183</v>
      </c>
      <c r="E7" t="s">
        <v>154</v>
      </c>
      <c r="G7" t="s">
        <v>174</v>
      </c>
      <c r="H7" s="34" t="s">
        <v>183</v>
      </c>
      <c r="I7" t="s">
        <v>174</v>
      </c>
      <c r="K7" t="s">
        <v>160</v>
      </c>
      <c r="L7" s="34" t="s">
        <v>183</v>
      </c>
      <c r="M7" t="s">
        <v>160</v>
      </c>
      <c r="O7" t="s">
        <v>27</v>
      </c>
      <c r="P7" s="34" t="s">
        <v>183</v>
      </c>
      <c r="Q7" t="s">
        <v>27</v>
      </c>
    </row>
    <row r="8" spans="3:17">
      <c r="C8" t="s">
        <v>155</v>
      </c>
      <c r="D8" s="34" t="s">
        <v>183</v>
      </c>
      <c r="E8" t="s">
        <v>155</v>
      </c>
      <c r="G8" t="s">
        <v>17</v>
      </c>
      <c r="H8" s="34" t="s">
        <v>183</v>
      </c>
      <c r="I8" t="s">
        <v>17</v>
      </c>
      <c r="K8" t="s">
        <v>161</v>
      </c>
      <c r="L8" s="34" t="s">
        <v>183</v>
      </c>
      <c r="M8" t="s">
        <v>161</v>
      </c>
      <c r="O8" t="s">
        <v>18</v>
      </c>
      <c r="P8" s="34" t="s">
        <v>183</v>
      </c>
      <c r="Q8" t="s">
        <v>18</v>
      </c>
    </row>
    <row r="9" spans="3:17">
      <c r="C9" t="s">
        <v>156</v>
      </c>
      <c r="D9" s="34" t="s">
        <v>183</v>
      </c>
      <c r="E9" t="s">
        <v>156</v>
      </c>
      <c r="G9" t="s">
        <v>157</v>
      </c>
      <c r="H9" s="34" t="s">
        <v>183</v>
      </c>
      <c r="I9" t="s">
        <v>157</v>
      </c>
      <c r="K9" t="s">
        <v>162</v>
      </c>
      <c r="L9" s="34" t="s">
        <v>183</v>
      </c>
      <c r="M9" t="s">
        <v>162</v>
      </c>
      <c r="O9" t="s">
        <v>165</v>
      </c>
      <c r="P9" s="34" t="s">
        <v>183</v>
      </c>
      <c r="Q9" t="s">
        <v>165</v>
      </c>
    </row>
    <row r="10" spans="3:17">
      <c r="C10" t="s">
        <v>22</v>
      </c>
      <c r="D10" s="34" t="s">
        <v>183</v>
      </c>
      <c r="E10" t="s">
        <v>22</v>
      </c>
      <c r="G10" t="s">
        <v>23</v>
      </c>
      <c r="H10" s="34" t="s">
        <v>183</v>
      </c>
      <c r="I10" t="s">
        <v>23</v>
      </c>
      <c r="K10" t="s">
        <v>163</v>
      </c>
      <c r="L10" s="34" t="s">
        <v>183</v>
      </c>
      <c r="M10" t="s">
        <v>163</v>
      </c>
      <c r="O10" t="s">
        <v>166</v>
      </c>
      <c r="P10" s="34" t="s">
        <v>183</v>
      </c>
      <c r="Q10" t="s">
        <v>166</v>
      </c>
    </row>
    <row r="11" spans="3:17">
      <c r="C11" t="s">
        <v>24</v>
      </c>
      <c r="D11" s="34" t="s">
        <v>183</v>
      </c>
      <c r="E11" t="s">
        <v>24</v>
      </c>
      <c r="G11" t="s">
        <v>158</v>
      </c>
      <c r="H11" s="34" t="s">
        <v>183</v>
      </c>
      <c r="I11" t="s">
        <v>158</v>
      </c>
      <c r="K11" t="s">
        <v>164</v>
      </c>
      <c r="L11" s="34" t="s">
        <v>183</v>
      </c>
      <c r="M11" t="s">
        <v>164</v>
      </c>
      <c r="O11" t="s">
        <v>167</v>
      </c>
      <c r="P11" s="34" t="s">
        <v>183</v>
      </c>
      <c r="Q11" t="s">
        <v>167</v>
      </c>
    </row>
    <row r="13" spans="3:17">
      <c r="C13" t="s">
        <v>206</v>
      </c>
    </row>
    <row r="14" spans="3:17">
      <c r="C14" s="35" t="s">
        <v>193</v>
      </c>
      <c r="E14" s="35" t="s">
        <v>194</v>
      </c>
      <c r="G14" s="35" t="s">
        <v>195</v>
      </c>
      <c r="I14" s="35" t="s">
        <v>196</v>
      </c>
      <c r="K14" s="35" t="s">
        <v>197</v>
      </c>
    </row>
    <row r="16" spans="3:17">
      <c r="C16" t="s">
        <v>203</v>
      </c>
      <c r="E16" t="s">
        <v>204</v>
      </c>
      <c r="G16" t="s">
        <v>210</v>
      </c>
      <c r="I16" s="36" t="s">
        <v>211</v>
      </c>
      <c r="K16" s="27" t="s">
        <v>182</v>
      </c>
    </row>
    <row r="18" spans="3:12">
      <c r="C18" t="s">
        <v>202</v>
      </c>
      <c r="E18" t="s">
        <v>207</v>
      </c>
      <c r="G18" t="s">
        <v>24</v>
      </c>
      <c r="I18" t="s">
        <v>114</v>
      </c>
      <c r="J18" s="34" t="s">
        <v>183</v>
      </c>
      <c r="K18" t="s">
        <v>114</v>
      </c>
    </row>
    <row r="19" spans="3:12">
      <c r="C19" t="s">
        <v>20</v>
      </c>
      <c r="E19" t="s">
        <v>208</v>
      </c>
      <c r="G19" t="s">
        <v>161</v>
      </c>
      <c r="I19" t="s">
        <v>97</v>
      </c>
      <c r="J19" s="34" t="s">
        <v>183</v>
      </c>
      <c r="K19" t="s">
        <v>97</v>
      </c>
    </row>
    <row r="20" spans="3:12">
      <c r="C20" t="s">
        <v>161</v>
      </c>
      <c r="E20" t="s">
        <v>209</v>
      </c>
      <c r="G20" t="s">
        <v>202</v>
      </c>
      <c r="I20" t="s">
        <v>169</v>
      </c>
      <c r="J20" s="34" t="s">
        <v>183</v>
      </c>
      <c r="K20" t="s">
        <v>169</v>
      </c>
    </row>
    <row r="21" spans="3:12">
      <c r="E21" t="s">
        <v>22</v>
      </c>
    </row>
    <row r="24" spans="3:12">
      <c r="C24" s="35" t="s">
        <v>196</v>
      </c>
      <c r="E24" s="35" t="s">
        <v>197</v>
      </c>
      <c r="G24" s="35" t="s">
        <v>198</v>
      </c>
      <c r="I24" s="35" t="s">
        <v>201</v>
      </c>
    </row>
    <row r="26" spans="3:12">
      <c r="C26" s="36" t="s">
        <v>181</v>
      </c>
      <c r="E26" s="27" t="s">
        <v>182</v>
      </c>
      <c r="G26" s="36" t="s">
        <v>181</v>
      </c>
      <c r="I26" s="27" t="s">
        <v>182</v>
      </c>
    </row>
    <row r="28" spans="3:12">
      <c r="C28" t="s">
        <v>172</v>
      </c>
      <c r="D28" s="34" t="s">
        <v>183</v>
      </c>
      <c r="E28" t="s">
        <v>172</v>
      </c>
      <c r="G28" t="s">
        <v>176</v>
      </c>
      <c r="H28" s="34" t="s">
        <v>183</v>
      </c>
      <c r="I28" t="s">
        <v>176</v>
      </c>
    </row>
    <row r="29" spans="3:12">
      <c r="C29" t="s">
        <v>173</v>
      </c>
      <c r="D29" s="34" t="s">
        <v>183</v>
      </c>
      <c r="E29" t="s">
        <v>173</v>
      </c>
      <c r="G29" t="s">
        <v>177</v>
      </c>
      <c r="H29" s="34" t="s">
        <v>183</v>
      </c>
      <c r="I29" t="s">
        <v>177</v>
      </c>
    </row>
    <row r="30" spans="3:12">
      <c r="C30" t="s">
        <v>51</v>
      </c>
      <c r="D30" s="34" t="s">
        <v>183</v>
      </c>
      <c r="E30" t="s">
        <v>51</v>
      </c>
      <c r="G30" t="s">
        <v>178</v>
      </c>
      <c r="H30" s="34" t="s">
        <v>183</v>
      </c>
      <c r="I30" t="s">
        <v>178</v>
      </c>
    </row>
    <row r="31" spans="3:12">
      <c r="C31" t="s">
        <v>46</v>
      </c>
      <c r="D31" s="34" t="s">
        <v>183</v>
      </c>
      <c r="E31" t="s">
        <v>46</v>
      </c>
      <c r="G31" t="s">
        <v>179</v>
      </c>
      <c r="H31" s="34" t="s">
        <v>183</v>
      </c>
      <c r="I31" t="s">
        <v>179</v>
      </c>
    </row>
    <row r="32" spans="3:12">
      <c r="C32" t="s">
        <v>199</v>
      </c>
      <c r="D32" s="34" t="s">
        <v>183</v>
      </c>
      <c r="E32" t="s">
        <v>199</v>
      </c>
      <c r="G32" t="s">
        <v>180</v>
      </c>
      <c r="H32" s="34" t="s">
        <v>183</v>
      </c>
      <c r="I32" t="s">
        <v>180</v>
      </c>
      <c r="L32" s="34"/>
    </row>
    <row r="33" spans="3:12">
      <c r="C33" t="s">
        <v>175</v>
      </c>
      <c r="D33" s="34" t="s">
        <v>183</v>
      </c>
      <c r="E33" t="s">
        <v>175</v>
      </c>
      <c r="G33" t="s">
        <v>192</v>
      </c>
      <c r="H33" s="34" t="s">
        <v>183</v>
      </c>
      <c r="I33" t="s">
        <v>192</v>
      </c>
      <c r="L33" s="34"/>
    </row>
    <row r="36" spans="3:12">
      <c r="C36" s="35" t="s">
        <v>194</v>
      </c>
      <c r="E36" s="35" t="s">
        <v>195</v>
      </c>
    </row>
    <row r="37" spans="3:12">
      <c r="C37" t="s">
        <v>168</v>
      </c>
      <c r="D37" s="34" t="s">
        <v>183</v>
      </c>
      <c r="E37" t="s">
        <v>168</v>
      </c>
    </row>
    <row r="38" spans="3:12">
      <c r="C38" t="s">
        <v>170</v>
      </c>
      <c r="D38" s="34" t="s">
        <v>183</v>
      </c>
      <c r="E38" t="s">
        <v>170</v>
      </c>
    </row>
    <row r="39" spans="3:12">
      <c r="C39" t="s">
        <v>171</v>
      </c>
      <c r="D39" s="34" t="s">
        <v>183</v>
      </c>
      <c r="E39" t="s">
        <v>171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6" t="s">
        <v>75</v>
      </c>
      <c r="D3" s="66"/>
    </row>
    <row r="4" spans="3:4" ht="15.75" thickTop="1">
      <c r="C4" s="67" t="s">
        <v>74</v>
      </c>
      <c r="D4" s="67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7" t="s">
        <v>68</v>
      </c>
      <c r="D10" s="67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7" t="s">
        <v>66</v>
      </c>
      <c r="D17" s="67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AgendaToDo</vt:lpstr>
      <vt:lpstr>RubberFacility</vt:lpstr>
      <vt:lpstr>AluminumFacility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2022-03-20T18:24:17Z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