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fund\MediaMain\Satisfactory\"/>
    </mc:Choice>
  </mc:AlternateContent>
  <xr:revisionPtr revIDLastSave="0" documentId="13_ncr:1_{AB5DF62D-2792-4F2E-BF3A-A827F550D8C8}" xr6:coauthVersionLast="47" xr6:coauthVersionMax="47" xr10:uidLastSave="{00000000-0000-0000-0000-000000000000}"/>
  <bookViews>
    <workbookView xWindow="-120" yWindow="-120" windowWidth="24240" windowHeight="13140" activeTab="4" xr2:uid="{A1294762-A08D-4520-BAFF-EE0B8EF3DC4E}"/>
  </bookViews>
  <sheets>
    <sheet name="TierLocationOrganization" sheetId="1" r:id="rId1"/>
    <sheet name="DiagramLayout" sheetId="2" r:id="rId2"/>
    <sheet name="Sheet4" sheetId="4" r:id="rId3"/>
    <sheet name="MinerOutputValues" sheetId="5" r:id="rId4"/>
    <sheet name="GrasslandRegionalProduction" sheetId="6" r:id="rId5"/>
    <sheet name="GrasslandSWSu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7" l="1"/>
  <c r="D14" i="7" s="1"/>
  <c r="E8" i="7"/>
  <c r="D13" i="7" s="1"/>
  <c r="F8" i="7"/>
  <c r="D12" i="7" s="1"/>
  <c r="D9" i="6"/>
  <c r="E9" i="6"/>
  <c r="F9" i="6"/>
  <c r="G9" i="6"/>
  <c r="D10" i="6"/>
  <c r="E10" i="6"/>
  <c r="F10" i="6"/>
  <c r="G10" i="6"/>
  <c r="D11" i="6"/>
  <c r="E11" i="6"/>
  <c r="F11" i="6"/>
  <c r="G11" i="6"/>
  <c r="D21" i="6" s="1"/>
  <c r="D16" i="6"/>
  <c r="D17" i="6" s="1"/>
  <c r="L7" i="6" s="1"/>
  <c r="D18" i="6"/>
  <c r="F18" i="6"/>
  <c r="D19" i="6"/>
  <c r="D20" i="6" s="1"/>
</calcChain>
</file>

<file path=xl/sharedStrings.xml><?xml version="1.0" encoding="utf-8"?>
<sst xmlns="http://schemas.openxmlformats.org/spreadsheetml/2006/main" count="217" uniqueCount="158">
  <si>
    <t>Raw Materials</t>
  </si>
  <si>
    <t>Basic Materials (Tier 3)</t>
  </si>
  <si>
    <t>Transport (Train) to Tier 2 processing centers</t>
  </si>
  <si>
    <t>Intermediate Materials Processing (Tier 2)</t>
  </si>
  <si>
    <t>Transport (Train) to Central Tier 1 Center</t>
  </si>
  <si>
    <t>Advanced Materials Processing (Tier 1)</t>
  </si>
  <si>
    <t>Iron Ore</t>
  </si>
  <si>
    <t>--&gt;</t>
  </si>
  <si>
    <t>Steel Beams</t>
  </si>
  <si>
    <t>Copper Ore</t>
  </si>
  <si>
    <t>Caterium Ingots</t>
  </si>
  <si>
    <t>Steel Pipe</t>
  </si>
  <si>
    <t>Coal</t>
  </si>
  <si>
    <t>Limestone</t>
  </si>
  <si>
    <t>Cable</t>
  </si>
  <si>
    <t>Crude Oil</t>
  </si>
  <si>
    <t>Quartz Crystals</t>
  </si>
  <si>
    <t>Water</t>
  </si>
  <si>
    <t>Plastic</t>
  </si>
  <si>
    <t>Motors</t>
  </si>
  <si>
    <t>Raw Quartz</t>
  </si>
  <si>
    <t>Rubber</t>
  </si>
  <si>
    <t>Caterium Ore</t>
  </si>
  <si>
    <t>Concrete</t>
  </si>
  <si>
    <t>Sulfur</t>
  </si>
  <si>
    <t>Silica</t>
  </si>
  <si>
    <r>
      <t>*</t>
    </r>
    <r>
      <rPr>
        <b/>
        <i/>
        <sz val="11"/>
        <color rgb="FF1A1A1B"/>
        <rFont val="Inherit"/>
      </rPr>
      <t>Compacted Coal</t>
    </r>
    <r>
      <rPr>
        <sz val="11"/>
        <color rgb="FF1A1A1B"/>
        <rFont val="Noto Sans"/>
        <family val="2"/>
      </rPr>
      <t> </t>
    </r>
    <r>
      <rPr>
        <i/>
        <sz val="11"/>
        <color rgb="FF1A1A1B"/>
        <rFont val="Inherit"/>
      </rPr>
      <t>(only for turbofuel)</t>
    </r>
  </si>
  <si>
    <t>Copper Sheets</t>
  </si>
  <si>
    <t>Stators</t>
  </si>
  <si>
    <t>A.I. Limiters</t>
  </si>
  <si>
    <t>Crystal Oscillators</t>
  </si>
  <si>
    <t>Alclad Aluminum Sheets</t>
  </si>
  <si>
    <t xml:space="preserve">Current Ore Production </t>
  </si>
  <si>
    <t>Iron</t>
  </si>
  <si>
    <t>Copper</t>
  </si>
  <si>
    <t>Quartz</t>
  </si>
  <si>
    <t>240(480)</t>
  </si>
  <si>
    <t>Steel Ingots (Solid Steel Ingots)</t>
  </si>
  <si>
    <t>^^^^, 100% to Steel</t>
  </si>
  <si>
    <t>Copper Ingots (Copper Alloy)</t>
  </si>
  <si>
    <t>Wire (Fused w / Caterium)</t>
  </si>
  <si>
    <t>Quickwire (Fuxed Quickwire)</t>
  </si>
  <si>
    <t>Reinforced Iron Plate (Stitched Iron plate</t>
  </si>
  <si>
    <t>Encased Industrial Beams (Encased Industrial Pipes)</t>
  </si>
  <si>
    <t>Heavy Modular Frame (Heavy Encased Frame)</t>
  </si>
  <si>
    <t>Screws (Iron Leftover)</t>
  </si>
  <si>
    <t>Rods (Iron Leftover)</t>
  </si>
  <si>
    <t>Iron Plate (Iron Leftover)</t>
  </si>
  <si>
    <t>Circuit Boards (Silicon Circuit Boards)</t>
  </si>
  <si>
    <t>Rotors (Steel Rotors)</t>
  </si>
  <si>
    <t>Modular Frame (Steeled Frame)</t>
  </si>
  <si>
    <t>Sulfuric Acid</t>
  </si>
  <si>
    <t>Battery</t>
  </si>
  <si>
    <t>Aluminum Scrap(Electrode Aluminum Scrap)</t>
  </si>
  <si>
    <t>Heavy Oil - &gt;Petroleum Coke</t>
  </si>
  <si>
    <t>Pure Aluminum Ingot</t>
  </si>
  <si>
    <t>Empty Fluid Tank</t>
  </si>
  <si>
    <t>Aluminum Casing</t>
  </si>
  <si>
    <t>Heat Sink(Heat Exchanger)</t>
  </si>
  <si>
    <t>Computer(Caterium Computer</t>
  </si>
  <si>
    <t>Super Computer(Super-State Computer)</t>
  </si>
  <si>
    <t>Electro Control Rod (Electromagnetic Control Rod)</t>
  </si>
  <si>
    <t>Radio Control Unit ( Radio Connection Unit)</t>
  </si>
  <si>
    <t>High-Speed Connector (Silicon High-Speed Connector)</t>
  </si>
  <si>
    <t>Turbo Motor(Turbo Pressure Motor)</t>
  </si>
  <si>
    <t>2. Copper : Iron at 2:1 for Copper Ingots</t>
  </si>
  <si>
    <t xml:space="preserve">1. All Coal goes to Steel, 1:1 with Iron </t>
  </si>
  <si>
    <t>3. Remaining Iron goes to Rods, Screws, Plates</t>
  </si>
  <si>
    <t>4. All Limestone = Concrete. Goes to Beams and Frames</t>
  </si>
  <si>
    <t xml:space="preserve">5. Caterium Ore to Fused Wire, Quickwire </t>
  </si>
  <si>
    <t>Solid Steel Ingot = 2 Coal, 2 Iron Ingot (2 Ore), Consumes 40/min, Produces 60/min</t>
  </si>
  <si>
    <t>Copper Alloy Ingot = 10 copper, 5 iron, Consumes 50:25/min, Produces 100/ min</t>
  </si>
  <si>
    <t>Concrete = 3 Limestone, Consumes 45/min, Produces 15/min</t>
  </si>
  <si>
    <t xml:space="preserve">480 Coal @ 40 / min consumption = 12 Steel Foundries </t>
  </si>
  <si>
    <t>480 copper @ 50/min consumption = 10 Foundries</t>
  </si>
  <si>
    <t>-240 Iron = 1440'</t>
  </si>
  <si>
    <t xml:space="preserve"> '- 480 Iron = 960'</t>
  </si>
  <si>
    <t xml:space="preserve">960 Iron = 960 Ingot / Min Leftover Currently </t>
  </si>
  <si>
    <t>2 Copper Lines, 1 Iron Line @ 240 Lines</t>
  </si>
  <si>
    <t>1440 Iron Ingot / Min Production . 30/min con = 48 Constructors(max)</t>
  </si>
  <si>
    <t>(Route 480 Ingots to Steel Above)</t>
  </si>
  <si>
    <t>Plates = 30/Min , Produces 20/min</t>
  </si>
  <si>
    <t>Rods = 15/min, produces 15/min</t>
  </si>
  <si>
    <t>Cast Screws = 12.5/min , produces 50/min</t>
  </si>
  <si>
    <t>save half</t>
  </si>
  <si>
    <t>480 :   1/2 Plates, 1/4 rods, 1/4 screws</t>
  </si>
  <si>
    <t>240 : 120 : 120</t>
  </si>
  <si>
    <t>Rods = 8 Constructors</t>
  </si>
  <si>
    <t>Plates = 8 Constructors</t>
  </si>
  <si>
    <t>Screws = 9 Constructors</t>
  </si>
  <si>
    <t>480 Sent to Below Parts, Rest sent to Steel Here After</t>
  </si>
  <si>
    <t>Blue</t>
  </si>
  <si>
    <t>Red</t>
  </si>
  <si>
    <t>Orange</t>
  </si>
  <si>
    <t>Yellow</t>
  </si>
  <si>
    <t>Purple</t>
  </si>
  <si>
    <t>White</t>
  </si>
  <si>
    <t>WWWWWWWWWWWWWWWWWW</t>
  </si>
  <si>
    <t>Multiplier</t>
  </si>
  <si>
    <t>Mk</t>
  </si>
  <si>
    <t>Miner Mk Multiplier</t>
  </si>
  <si>
    <t>Shards</t>
  </si>
  <si>
    <t>Shard Multiplier</t>
  </si>
  <si>
    <t>Pure</t>
  </si>
  <si>
    <t>Normal</t>
  </si>
  <si>
    <t>Impure</t>
  </si>
  <si>
    <t>Value</t>
  </si>
  <si>
    <t>Type</t>
  </si>
  <si>
    <t>Base Output</t>
  </si>
  <si>
    <t>Miner Output Values and Multipliers</t>
  </si>
  <si>
    <t>1 600 Line</t>
  </si>
  <si>
    <t>Sulfer</t>
  </si>
  <si>
    <t>2 600 Lines</t>
  </si>
  <si>
    <t>2 720 Lines</t>
  </si>
  <si>
    <t>4 600 Lines</t>
  </si>
  <si>
    <t>Split/Merge to 11 720, 1 480</t>
  </si>
  <si>
    <t>14 600 Lines</t>
  </si>
  <si>
    <t>Limestone = 9 Lines</t>
  </si>
  <si>
    <t>8 600 Lines</t>
  </si>
  <si>
    <t>960 from offsite</t>
  </si>
  <si>
    <t>Split/Merge to 9 720 Lines</t>
  </si>
  <si>
    <t>1 Pure</t>
  </si>
  <si>
    <t xml:space="preserve">Limestone </t>
  </si>
  <si>
    <t>5760 Iron Excess, Send Lake</t>
  </si>
  <si>
    <t>Steel Ingot</t>
  </si>
  <si>
    <t>1440 Ignots go to Steel</t>
  </si>
  <si>
    <t>Iron Ingot from Excess</t>
  </si>
  <si>
    <t>Remainder Iron Ore</t>
  </si>
  <si>
    <t>Iron Ore Used</t>
  </si>
  <si>
    <t>Copper Ingot</t>
  </si>
  <si>
    <t xml:space="preserve">Concrete adding Offsite </t>
  </si>
  <si>
    <t>Iron Removed</t>
  </si>
  <si>
    <t>Amount</t>
  </si>
  <si>
    <t>Real Max Belt Limited Output</t>
  </si>
  <si>
    <t>Real Max (Belt Limited)</t>
  </si>
  <si>
    <t>Possible Max</t>
  </si>
  <si>
    <t>Current Output</t>
  </si>
  <si>
    <t>10(2 for Steel)</t>
  </si>
  <si>
    <t>Iron Ignot Modules</t>
  </si>
  <si>
    <t>6(3 Floors Each)</t>
  </si>
  <si>
    <t>2 (1.5 Line/Bldg)</t>
  </si>
  <si>
    <t xml:space="preserve">Concrete Modules </t>
  </si>
  <si>
    <t>Total 720 Lines</t>
  </si>
  <si>
    <t>BuildingsFor720</t>
  </si>
  <si>
    <t>Building Output</t>
  </si>
  <si>
    <t>BuildingsForMax</t>
  </si>
  <si>
    <t>FloorsPerLine</t>
  </si>
  <si>
    <t>FloorsForMax</t>
  </si>
  <si>
    <t>Max Production</t>
  </si>
  <si>
    <t>Floor Output</t>
  </si>
  <si>
    <t>Module Type</t>
  </si>
  <si>
    <t>Production Amounts</t>
  </si>
  <si>
    <t>Grassland Regional Raw Resource Production</t>
  </si>
  <si>
    <t>Real Limestone Rerouted</t>
  </si>
  <si>
    <t>Send to Steel Foundry at Lake, Send 240 to Main</t>
  </si>
  <si>
    <t>Copper Smelted on Site, sent to Main Copper Ingot Line</t>
  </si>
  <si>
    <t>Real Max Belt Limited Output West Site Addition</t>
  </si>
  <si>
    <t>Nearby West Site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</si>
</sst>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i/>
      <sz val="11"/>
      <color rgb="FF1A1A1B"/>
      <name val="Inherit"/>
    </font>
    <font>
      <sz val="11"/>
      <color rgb="FF1A1A1B"/>
      <name val="Noto Sans"/>
      <family val="2"/>
    </font>
    <font>
      <i/>
      <sz val="11"/>
      <color rgb="FF1A1A1B"/>
      <name val="Inherit"/>
    </font>
    <font>
      <b/>
      <sz val="12"/>
      <color rgb="FF3A3A3A"/>
      <name val="Arial"/>
      <family val="2"/>
    </font>
    <font>
      <sz val="12"/>
      <color rgb="FF3A3A3A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EEEEEE"/>
      </left>
      <right style="medium">
        <color rgb="FFEEEEEE"/>
      </right>
      <top style="thick">
        <color rgb="FFEEEEEE"/>
      </top>
      <bottom style="thick">
        <color rgb="FFEEEEEE"/>
      </bottom>
      <diagonal/>
    </border>
    <border>
      <left style="medium">
        <color rgb="FFEEEEEE"/>
      </left>
      <right style="medium">
        <color rgb="FFEEEEEE"/>
      </right>
      <top style="thick">
        <color rgb="FFEEEEEE"/>
      </top>
      <bottom style="thick">
        <color rgb="FFEEEEEE"/>
      </bottom>
      <diagonal/>
    </border>
    <border>
      <left style="medium">
        <color rgb="FFEEEEEE"/>
      </left>
      <right style="thick">
        <color rgb="FFEEEEEE"/>
      </right>
      <top style="thick">
        <color rgb="FFEEEEEE"/>
      </top>
      <bottom style="thick">
        <color rgb="FFEEEEEE"/>
      </bottom>
      <diagonal/>
    </border>
    <border>
      <left style="thick">
        <color rgb="FFEEEEEE"/>
      </left>
      <right style="medium">
        <color rgb="FFEEEEEE"/>
      </right>
      <top style="thick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thick">
        <color rgb="FFEEEEEE"/>
      </top>
      <bottom style="medium">
        <color rgb="FFEEEEEE"/>
      </bottom>
      <diagonal/>
    </border>
    <border>
      <left style="medium">
        <color rgb="FFEEEEEE"/>
      </left>
      <right style="thick">
        <color rgb="FFEEEEEE"/>
      </right>
      <top style="thick">
        <color rgb="FFEEEEEE"/>
      </top>
      <bottom style="medium">
        <color rgb="FFEEEEEE"/>
      </bottom>
      <diagonal/>
    </border>
    <border>
      <left style="thick">
        <color rgb="FFEEEEEE"/>
      </left>
      <right style="medium">
        <color rgb="FFEEEEEE"/>
      </right>
      <top style="medium">
        <color rgb="FFEEEEEE"/>
      </top>
      <bottom style="thick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thick">
        <color rgb="FFEEEEEE"/>
      </bottom>
      <diagonal/>
    </border>
    <border>
      <left style="medium">
        <color rgb="FFEEEEEE"/>
      </left>
      <right style="thick">
        <color rgb="FFEEEEEE"/>
      </right>
      <top style="medium">
        <color rgb="FFEEEEEE"/>
      </top>
      <bottom style="thick">
        <color rgb="FFEEEEEE"/>
      </bottom>
      <diagonal/>
    </border>
    <border>
      <left style="thick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thick">
        <color rgb="FFEEEEEE"/>
      </right>
      <top style="medium">
        <color rgb="FFEEEEEE"/>
      </top>
      <bottom style="medium">
        <color rgb="FFEEEEEE"/>
      </bottom>
      <diagonal/>
    </border>
    <border>
      <left/>
      <right style="thick">
        <color rgb="FFEEEEEE"/>
      </right>
      <top/>
      <bottom style="thick">
        <color rgb="FFEEEEE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8" fillId="0" borderId="18" applyNumberFormat="0" applyFill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7" fillId="5" borderId="0" applyNumberFormat="0" applyBorder="0" applyAlignment="0" applyProtection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0" fillId="2" borderId="13" xfId="0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6" fillId="0" borderId="0" xfId="0" applyFont="1"/>
    <xf numFmtId="0" fontId="6" fillId="0" borderId="0" xfId="0" quotePrefix="1" applyFont="1"/>
    <xf numFmtId="2" fontId="7" fillId="5" borderId="0" xfId="4" applyNumberFormat="1" applyAlignment="1">
      <alignment horizontal="left"/>
    </xf>
    <xf numFmtId="0" fontId="7" fillId="5" borderId="0" xfId="4" applyAlignment="1">
      <alignment horizontal="left"/>
    </xf>
    <xf numFmtId="0" fontId="0" fillId="5" borderId="0" xfId="4" applyFont="1" applyAlignment="1">
      <alignment horizontal="left"/>
    </xf>
    <xf numFmtId="0" fontId="0" fillId="5" borderId="0" xfId="4" applyFont="1"/>
    <xf numFmtId="0" fontId="7" fillId="5" borderId="0" xfId="4"/>
    <xf numFmtId="0" fontId="9" fillId="4" borderId="0" xfId="3" applyAlignment="1">
      <alignment horizontal="center"/>
    </xf>
    <xf numFmtId="0" fontId="0" fillId="0" borderId="0" xfId="0" applyAlignment="1">
      <alignment horizontal="right"/>
    </xf>
    <xf numFmtId="0" fontId="9" fillId="4" borderId="0" xfId="3"/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18" xfId="1" applyAlignment="1">
      <alignment horizontal="center"/>
    </xf>
    <xf numFmtId="0" fontId="9" fillId="4" borderId="0" xfId="3" applyAlignment="1">
      <alignment horizontal="center"/>
    </xf>
    <xf numFmtId="0" fontId="9" fillId="3" borderId="0" xfId="2" applyAlignment="1">
      <alignment horizontal="center"/>
    </xf>
    <xf numFmtId="0" fontId="10" fillId="6" borderId="0" xfId="1" applyFont="1" applyFill="1" applyBorder="1" applyAlignment="1">
      <alignment horizontal="center"/>
    </xf>
  </cellXfs>
  <cellStyles count="5">
    <cellStyle name="40% - Accent3" xfId="4" builtinId="39"/>
    <cellStyle name="Accent1" xfId="2" builtinId="29"/>
    <cellStyle name="Accent2" xfId="3" builtinId="3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11</xdr:col>
      <xdr:colOff>39609</xdr:colOff>
      <xdr:row>18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C0E8A8-CF39-4595-B8CD-0C33F411E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466" y="190499"/>
          <a:ext cx="6144268" cy="33147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19</xdr:col>
      <xdr:colOff>272143</xdr:colOff>
      <xdr:row>18</xdr:row>
      <xdr:rowOff>98640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AA087E-250C-49D5-B313-3790D7059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7857" y="190500"/>
          <a:ext cx="4558393" cy="333714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19</xdr:row>
      <xdr:rowOff>0</xdr:rowOff>
    </xdr:from>
    <xdr:to>
      <xdr:col>10</xdr:col>
      <xdr:colOff>610046</xdr:colOff>
      <xdr:row>38</xdr:row>
      <xdr:rowOff>81643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2023671-3175-4599-A9AD-548B10C70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322" y="3619500"/>
          <a:ext cx="6120938" cy="370114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23</xdr:col>
      <xdr:colOff>379182</xdr:colOff>
      <xdr:row>38</xdr:row>
      <xdr:rowOff>68035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4FAEF69-4102-4B1F-A173-221E7896A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44393" y="3551464"/>
          <a:ext cx="7114718" cy="3687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</xdr:rowOff>
    </xdr:from>
    <xdr:to>
      <xdr:col>11</xdr:col>
      <xdr:colOff>40821</xdr:colOff>
      <xdr:row>47</xdr:row>
      <xdr:rowOff>65521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84C3C92-FB09-4412-AD29-CD8F5CF22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2321" y="7361465"/>
          <a:ext cx="6164036" cy="15895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16</xdr:col>
      <xdr:colOff>544285</xdr:colOff>
      <xdr:row>47</xdr:row>
      <xdr:rowOff>71651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28AC772-A39C-41B7-9B83-48930C976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44393" y="7320643"/>
          <a:ext cx="2993571" cy="1595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9CB-C54B-4DF7-BCB6-6C966AE969A7}">
  <sheetPr>
    <pageSetUpPr fitToPage="1"/>
  </sheetPr>
  <dimension ref="C1:H79"/>
  <sheetViews>
    <sheetView workbookViewId="0">
      <selection activeCell="L11" sqref="L11"/>
    </sheetView>
  </sheetViews>
  <sheetFormatPr defaultRowHeight="15"/>
  <cols>
    <col min="1" max="2" width="1.7109375" customWidth="1"/>
    <col min="3" max="3" width="14.42578125" bestFit="1" customWidth="1"/>
    <col min="4" max="4" width="42.7109375" bestFit="1" customWidth="1"/>
    <col min="5" max="5" width="5.5703125" customWidth="1"/>
    <col min="6" max="6" width="31.5703125" bestFit="1" customWidth="1"/>
    <col min="7" max="7" width="13" customWidth="1"/>
    <col min="8" max="8" width="23.5703125" bestFit="1" customWidth="1"/>
  </cols>
  <sheetData>
    <row r="1" spans="3:8" ht="9" customHeight="1"/>
    <row r="2" spans="3:8" ht="9" customHeight="1" thickBot="1"/>
    <row r="3" spans="3:8" ht="63.75" customHeight="1" thickTop="1" thickBot="1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</row>
    <row r="4" spans="3:8" ht="34.5" thickTop="1" thickBot="1">
      <c r="C4" s="5" t="s">
        <v>6</v>
      </c>
      <c r="D4" s="6" t="s">
        <v>37</v>
      </c>
      <c r="E4" s="6" t="s">
        <v>7</v>
      </c>
      <c r="F4" s="6" t="s">
        <v>8</v>
      </c>
      <c r="G4" s="6" t="s">
        <v>7</v>
      </c>
      <c r="H4" s="7" t="s">
        <v>59</v>
      </c>
    </row>
    <row r="5" spans="3:8" ht="51" thickTop="1" thickBot="1">
      <c r="C5" s="14" t="s">
        <v>12</v>
      </c>
      <c r="D5" t="s">
        <v>38</v>
      </c>
      <c r="E5" s="9" t="s">
        <v>7</v>
      </c>
      <c r="F5" s="6" t="s">
        <v>11</v>
      </c>
      <c r="G5" s="9" t="s">
        <v>7</v>
      </c>
      <c r="H5" s="10" t="s">
        <v>60</v>
      </c>
    </row>
    <row r="6" spans="3:8" ht="34.5" thickTop="1" thickBot="1">
      <c r="F6" s="6" t="s">
        <v>42</v>
      </c>
      <c r="H6" s="16" t="s">
        <v>64</v>
      </c>
    </row>
    <row r="7" spans="3:8" ht="51" thickTop="1" thickBot="1">
      <c r="F7" s="6" t="s">
        <v>45</v>
      </c>
      <c r="H7" s="7" t="s">
        <v>62</v>
      </c>
    </row>
    <row r="8" spans="3:8" ht="51" thickTop="1" thickBot="1">
      <c r="F8" s="6" t="s">
        <v>46</v>
      </c>
      <c r="H8" s="10" t="s">
        <v>63</v>
      </c>
    </row>
    <row r="9" spans="3:8" ht="51" thickTop="1" thickBot="1">
      <c r="F9" s="6" t="s">
        <v>47</v>
      </c>
      <c r="H9" s="12" t="s">
        <v>61</v>
      </c>
    </row>
    <row r="10" spans="3:8" ht="18" thickTop="1" thickBot="1">
      <c r="F10" s="6" t="s">
        <v>28</v>
      </c>
    </row>
    <row r="11" spans="3:8" ht="18" thickTop="1" thickBot="1">
      <c r="F11" s="6" t="s">
        <v>49</v>
      </c>
      <c r="H11" s="12"/>
    </row>
    <row r="12" spans="3:8" ht="18" thickTop="1" thickBot="1">
      <c r="F12" s="6" t="s">
        <v>19</v>
      </c>
      <c r="H12" s="12"/>
    </row>
    <row r="13" spans="3:8" ht="34.5" thickTop="1" thickBot="1">
      <c r="F13" s="6" t="s">
        <v>50</v>
      </c>
      <c r="H13" s="13"/>
    </row>
    <row r="14" spans="3:8" ht="18" thickTop="1" thickBot="1">
      <c r="C14" s="8" t="s">
        <v>9</v>
      </c>
      <c r="D14" s="15" t="s">
        <v>39</v>
      </c>
      <c r="E14" s="15" t="s">
        <v>7</v>
      </c>
      <c r="F14" s="6" t="s">
        <v>40</v>
      </c>
      <c r="G14" s="6" t="s">
        <v>7</v>
      </c>
    </row>
    <row r="15" spans="3:8" ht="18" thickTop="1" thickBot="1">
      <c r="F15" s="6" t="s">
        <v>27</v>
      </c>
    </row>
    <row r="16" spans="3:8" ht="18" thickTop="1" thickBot="1">
      <c r="F16" s="6" t="s">
        <v>14</v>
      </c>
    </row>
    <row r="17" spans="3:7" ht="34.5" thickTop="1" thickBot="1">
      <c r="C17" s="5" t="s">
        <v>13</v>
      </c>
      <c r="D17" s="4" t="s">
        <v>23</v>
      </c>
      <c r="E17" s="6" t="s">
        <v>7</v>
      </c>
      <c r="F17" s="6" t="s">
        <v>43</v>
      </c>
    </row>
    <row r="18" spans="3:7" ht="34.5" thickTop="1" thickBot="1">
      <c r="F18" s="6" t="s">
        <v>44</v>
      </c>
    </row>
    <row r="19" spans="3:7" ht="18" thickTop="1" thickBot="1">
      <c r="C19" s="11" t="s">
        <v>22</v>
      </c>
      <c r="D19" s="9" t="s">
        <v>10</v>
      </c>
      <c r="E19" s="9" t="s">
        <v>7</v>
      </c>
      <c r="F19" s="6" t="s">
        <v>41</v>
      </c>
      <c r="G19" s="16" t="s">
        <v>7</v>
      </c>
    </row>
    <row r="20" spans="3:7" ht="18" thickTop="1" thickBot="1">
      <c r="F20" s="6" t="s">
        <v>29</v>
      </c>
      <c r="G20" s="9" t="s">
        <v>7</v>
      </c>
    </row>
    <row r="21" spans="3:7" ht="18" thickTop="1" thickBot="1">
      <c r="C21" s="11" t="s">
        <v>20</v>
      </c>
      <c r="D21" s="9" t="s">
        <v>16</v>
      </c>
      <c r="E21" s="9" t="s">
        <v>7</v>
      </c>
      <c r="F21" s="6" t="s">
        <v>25</v>
      </c>
      <c r="G21" s="4" t="s">
        <v>7</v>
      </c>
    </row>
    <row r="22" spans="3:7" ht="18" thickTop="1" thickBot="1">
      <c r="D22" s="4" t="s">
        <v>25</v>
      </c>
      <c r="E22" s="4" t="s">
        <v>7</v>
      </c>
      <c r="F22" s="6" t="s">
        <v>18</v>
      </c>
      <c r="G22" s="4" t="s">
        <v>7</v>
      </c>
    </row>
    <row r="23" spans="3:7" ht="18" thickTop="1" thickBot="1">
      <c r="F23" s="6" t="s">
        <v>30</v>
      </c>
    </row>
    <row r="24" spans="3:7" ht="34.5" thickTop="1" thickBot="1">
      <c r="F24" s="6" t="s">
        <v>48</v>
      </c>
    </row>
    <row r="25" spans="3:7" ht="18" thickTop="1" thickBot="1">
      <c r="C25" s="8" t="s">
        <v>15</v>
      </c>
      <c r="D25" s="4" t="s">
        <v>18</v>
      </c>
      <c r="E25" s="4" t="s">
        <v>7</v>
      </c>
      <c r="F25" s="6" t="s">
        <v>21</v>
      </c>
      <c r="G25" s="4" t="s">
        <v>7</v>
      </c>
    </row>
    <row r="26" spans="3:7" ht="18" thickTop="1" thickBot="1">
      <c r="D26" s="4" t="s">
        <v>21</v>
      </c>
      <c r="E26" s="4" t="s">
        <v>7</v>
      </c>
      <c r="F26" s="6"/>
      <c r="G26" s="4" t="s">
        <v>7</v>
      </c>
    </row>
    <row r="27" spans="3:7" ht="34.5" thickTop="1" thickBot="1">
      <c r="D27" s="6" t="s">
        <v>54</v>
      </c>
      <c r="E27" s="4" t="s">
        <v>7</v>
      </c>
      <c r="F27" s="6" t="s">
        <v>53</v>
      </c>
      <c r="G27" s="9" t="s">
        <v>7</v>
      </c>
    </row>
    <row r="28" spans="3:7" ht="18" thickTop="1" thickBot="1">
      <c r="F28" s="6" t="s">
        <v>55</v>
      </c>
    </row>
    <row r="29" spans="3:7" ht="18" thickTop="1" thickBot="1">
      <c r="F29" s="6" t="s">
        <v>56</v>
      </c>
    </row>
    <row r="30" spans="3:7" ht="18" thickTop="1" thickBot="1">
      <c r="F30" s="6" t="s">
        <v>57</v>
      </c>
    </row>
    <row r="31" spans="3:7" ht="18" thickTop="1" thickBot="1">
      <c r="F31" s="6" t="s">
        <v>58</v>
      </c>
    </row>
    <row r="32" spans="3:7" ht="18" thickTop="1" thickBot="1">
      <c r="F32" s="6" t="s">
        <v>31</v>
      </c>
    </row>
    <row r="33" spans="3:6" ht="18" thickTop="1" thickBot="1">
      <c r="C33" s="11" t="s">
        <v>24</v>
      </c>
      <c r="D33" s="9" t="s">
        <v>51</v>
      </c>
      <c r="F33" s="6" t="s">
        <v>52</v>
      </c>
    </row>
    <row r="34" spans="3:6" ht="18" thickTop="1" thickBot="1">
      <c r="C34" s="11" t="s">
        <v>17</v>
      </c>
      <c r="F34" s="6"/>
    </row>
    <row r="35" spans="3:6" ht="18" thickTop="1" thickBot="1">
      <c r="D35" s="14" t="s">
        <v>26</v>
      </c>
      <c r="F35" s="6"/>
    </row>
    <row r="36" spans="3:6" ht="15.75" thickTop="1"/>
    <row r="38" spans="3:6">
      <c r="D38" t="s">
        <v>66</v>
      </c>
    </row>
    <row r="39" spans="3:6">
      <c r="D39" t="s">
        <v>65</v>
      </c>
    </row>
    <row r="40" spans="3:6">
      <c r="D40" t="s">
        <v>67</v>
      </c>
    </row>
    <row r="41" spans="3:6">
      <c r="D41" t="s">
        <v>68</v>
      </c>
    </row>
    <row r="42" spans="3:6">
      <c r="D42" t="s">
        <v>69</v>
      </c>
    </row>
    <row r="47" spans="3:6" ht="15.75" thickBot="1"/>
    <row r="48" spans="3:6" ht="18" thickTop="1" thickBot="1">
      <c r="F48" s="6"/>
    </row>
    <row r="51" spans="6:6" ht="15.75" thickBot="1"/>
    <row r="52" spans="6:6" ht="18" thickTop="1" thickBot="1">
      <c r="F52" s="6"/>
    </row>
    <row r="53" spans="6:6" ht="18" thickTop="1" thickBot="1">
      <c r="F53" s="6"/>
    </row>
    <row r="67" spans="5:7" ht="15.75" thickBot="1"/>
    <row r="68" spans="5:7" ht="18" thickTop="1" thickBot="1">
      <c r="E68" s="15"/>
      <c r="G68" s="16"/>
    </row>
    <row r="69" spans="5:7" ht="18" thickTop="1" thickBot="1">
      <c r="E69" s="14"/>
      <c r="G69" s="16"/>
    </row>
    <row r="70" spans="5:7" ht="18" thickTop="1" thickBot="1">
      <c r="E70" s="14"/>
      <c r="G70" s="16"/>
    </row>
    <row r="71" spans="5:7" ht="18" thickTop="1" thickBot="1">
      <c r="E71" s="14"/>
      <c r="G71" s="16"/>
    </row>
    <row r="72" spans="5:7" ht="18" thickTop="1" thickBot="1">
      <c r="E72" s="14"/>
      <c r="G72" s="16"/>
    </row>
    <row r="73" spans="5:7" ht="18" thickTop="1" thickBot="1">
      <c r="E73" s="14"/>
      <c r="G73" s="16"/>
    </row>
    <row r="74" spans="5:7" ht="18" thickTop="1" thickBot="1">
      <c r="E74" s="14"/>
      <c r="G74" s="16"/>
    </row>
    <row r="75" spans="5:7" ht="18" thickTop="1" thickBot="1">
      <c r="E75" s="14"/>
      <c r="G75" s="16"/>
    </row>
    <row r="76" spans="5:7" ht="18" thickTop="1" thickBot="1">
      <c r="E76" s="14"/>
      <c r="G76" s="16"/>
    </row>
    <row r="77" spans="5:7" ht="18" thickTop="1" thickBot="1">
      <c r="E77" s="14"/>
      <c r="G77" s="16"/>
    </row>
    <row r="78" spans="5:7" ht="18" thickTop="1" thickBot="1">
      <c r="E78" s="14"/>
    </row>
    <row r="79" spans="5:7" ht="15.75" thickTop="1"/>
  </sheetData>
  <pageMargins left="0.7" right="0.7" top="0.75" bottom="0.75" header="0.3" footer="0.3"/>
  <pageSetup scale="6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99F3-40C0-4069-9E55-C2D3A52CF011}">
  <dimension ref="A19:A39"/>
  <sheetViews>
    <sheetView topLeftCell="A19" zoomScale="175" zoomScaleNormal="175" workbookViewId="0"/>
  </sheetViews>
  <sheetFormatPr defaultRowHeight="15"/>
  <cols>
    <col min="11" max="11" width="9.140625" customWidth="1"/>
    <col min="12" max="12" width="1.5703125" customWidth="1"/>
  </cols>
  <sheetData>
    <row r="19" ht="9.75" customHeight="1"/>
    <row r="39" ht="12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5E19-A499-4871-A495-47C3DCF8567F}">
  <dimension ref="B2:H30"/>
  <sheetViews>
    <sheetView workbookViewId="0">
      <selection activeCell="F36" sqref="F36"/>
    </sheetView>
  </sheetViews>
  <sheetFormatPr defaultRowHeight="15"/>
  <cols>
    <col min="2" max="2" width="12.7109375" bestFit="1" customWidth="1"/>
    <col min="3" max="3" width="14.42578125" customWidth="1"/>
    <col min="7" max="7" width="19.42578125" customWidth="1"/>
    <col min="8" max="8" width="63.140625" bestFit="1" customWidth="1"/>
  </cols>
  <sheetData>
    <row r="2" spans="2:8" ht="15.75" thickBot="1"/>
    <row r="3" spans="2:8" ht="16.5" thickBot="1">
      <c r="B3" s="29" t="s">
        <v>32</v>
      </c>
      <c r="C3" s="30"/>
      <c r="D3" s="30"/>
      <c r="E3" s="31"/>
      <c r="H3" s="19" t="s">
        <v>66</v>
      </c>
    </row>
    <row r="4" spans="2:8" ht="16.5" thickBot="1">
      <c r="B4" s="17" t="s">
        <v>33</v>
      </c>
      <c r="C4" s="17">
        <v>1680</v>
      </c>
      <c r="D4" s="17" t="s">
        <v>91</v>
      </c>
      <c r="E4" s="17"/>
      <c r="H4" s="19" t="s">
        <v>65</v>
      </c>
    </row>
    <row r="5" spans="2:8" ht="16.5" thickBot="1">
      <c r="B5" s="17" t="s">
        <v>34</v>
      </c>
      <c r="C5" s="17">
        <v>480</v>
      </c>
      <c r="D5" s="18" t="s">
        <v>92</v>
      </c>
      <c r="E5" s="18"/>
      <c r="H5" s="19" t="s">
        <v>67</v>
      </c>
    </row>
    <row r="6" spans="2:8" ht="16.5" thickBot="1">
      <c r="B6" s="17" t="s">
        <v>13</v>
      </c>
      <c r="C6" s="17">
        <v>1200</v>
      </c>
      <c r="D6" s="18" t="s">
        <v>96</v>
      </c>
      <c r="E6" s="18"/>
      <c r="H6" s="19" t="s">
        <v>68</v>
      </c>
    </row>
    <row r="7" spans="2:8" ht="16.5" thickBot="1">
      <c r="B7" s="17" t="s">
        <v>12</v>
      </c>
      <c r="C7" s="17">
        <v>480</v>
      </c>
      <c r="D7" s="18" t="s">
        <v>93</v>
      </c>
      <c r="E7" s="18"/>
      <c r="H7" s="19" t="s">
        <v>69</v>
      </c>
    </row>
    <row r="8" spans="2:8" ht="16.5" thickBot="1">
      <c r="B8" s="17" t="s">
        <v>24</v>
      </c>
      <c r="C8" s="17">
        <v>240</v>
      </c>
      <c r="D8" s="18" t="s">
        <v>94</v>
      </c>
      <c r="E8" s="18"/>
      <c r="H8" s="19"/>
    </row>
    <row r="9" spans="2:8" ht="16.5" thickBot="1">
      <c r="B9" s="17" t="s">
        <v>35</v>
      </c>
      <c r="C9" s="17" t="s">
        <v>36</v>
      </c>
      <c r="D9" s="18" t="s">
        <v>95</v>
      </c>
      <c r="E9" s="18"/>
      <c r="H9" s="19" t="s">
        <v>74</v>
      </c>
    </row>
    <row r="10" spans="2:8">
      <c r="H10" s="20" t="s">
        <v>75</v>
      </c>
    </row>
    <row r="11" spans="2:8">
      <c r="E11" t="s">
        <v>97</v>
      </c>
      <c r="H11" s="19" t="s">
        <v>78</v>
      </c>
    </row>
    <row r="12" spans="2:8">
      <c r="H12" s="19"/>
    </row>
    <row r="13" spans="2:8">
      <c r="H13" s="19" t="s">
        <v>73</v>
      </c>
    </row>
    <row r="14" spans="2:8">
      <c r="H14" s="19" t="s">
        <v>76</v>
      </c>
    </row>
    <row r="15" spans="2:8">
      <c r="H15" s="19"/>
    </row>
    <row r="16" spans="2:8">
      <c r="H16" s="19" t="s">
        <v>79</v>
      </c>
    </row>
    <row r="17" spans="2:8">
      <c r="H17" s="19" t="s">
        <v>80</v>
      </c>
    </row>
    <row r="18" spans="2:8">
      <c r="B18" s="32" t="s">
        <v>70</v>
      </c>
      <c r="C18" s="32"/>
      <c r="D18" s="32"/>
      <c r="E18" s="32"/>
      <c r="F18" s="32"/>
      <c r="G18" s="32"/>
      <c r="H18" s="19" t="s">
        <v>77</v>
      </c>
    </row>
    <row r="19" spans="2:8">
      <c r="B19" s="32" t="s">
        <v>71</v>
      </c>
      <c r="C19" s="32"/>
      <c r="D19" s="32"/>
      <c r="E19" s="32"/>
      <c r="F19" s="32"/>
      <c r="G19" s="32"/>
      <c r="H19" s="19" t="s">
        <v>84</v>
      </c>
    </row>
    <row r="20" spans="2:8">
      <c r="B20" s="32" t="s">
        <v>72</v>
      </c>
      <c r="C20" s="32"/>
      <c r="D20" s="32"/>
      <c r="E20" s="32"/>
      <c r="F20" s="32"/>
      <c r="G20" s="32"/>
      <c r="H20" s="19"/>
    </row>
    <row r="21" spans="2:8">
      <c r="H21" s="19"/>
    </row>
    <row r="22" spans="2:8">
      <c r="H22" s="19" t="s">
        <v>90</v>
      </c>
    </row>
    <row r="23" spans="2:8">
      <c r="H23" s="19" t="s">
        <v>85</v>
      </c>
    </row>
    <row r="24" spans="2:8">
      <c r="H24" s="19" t="s">
        <v>81</v>
      </c>
    </row>
    <row r="25" spans="2:8">
      <c r="H25" s="19" t="s">
        <v>82</v>
      </c>
    </row>
    <row r="26" spans="2:8">
      <c r="H26" s="19" t="s">
        <v>83</v>
      </c>
    </row>
    <row r="27" spans="2:8">
      <c r="H27" s="19" t="s">
        <v>86</v>
      </c>
    </row>
    <row r="28" spans="2:8">
      <c r="H28" s="19" t="s">
        <v>88</v>
      </c>
    </row>
    <row r="29" spans="2:8">
      <c r="H29" s="19" t="s">
        <v>87</v>
      </c>
    </row>
    <row r="30" spans="2:8">
      <c r="H30" s="19" t="s">
        <v>89</v>
      </c>
    </row>
  </sheetData>
  <mergeCells count="4">
    <mergeCell ref="B3:E3"/>
    <mergeCell ref="B18:G18"/>
    <mergeCell ref="B19:G19"/>
    <mergeCell ref="B20:G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4D7D-2B40-4F26-A6BD-214006A713CE}">
  <dimension ref="C3:H21"/>
  <sheetViews>
    <sheetView workbookViewId="0"/>
  </sheetViews>
  <sheetFormatPr defaultRowHeight="15"/>
  <cols>
    <col min="3" max="3" width="7.5703125" bestFit="1" customWidth="1"/>
    <col min="4" max="4" width="22.85546875" customWidth="1"/>
  </cols>
  <sheetData>
    <row r="3" spans="3:8" ht="20.25" thickBot="1">
      <c r="C3" s="33" t="s">
        <v>109</v>
      </c>
      <c r="D3" s="33"/>
    </row>
    <row r="4" spans="3:8" ht="15.75" thickTop="1">
      <c r="C4" s="34" t="s">
        <v>108</v>
      </c>
      <c r="D4" s="34"/>
    </row>
    <row r="5" spans="3:8">
      <c r="C5" s="23" t="s">
        <v>107</v>
      </c>
      <c r="D5" s="24" t="s">
        <v>106</v>
      </c>
    </row>
    <row r="6" spans="3:8">
      <c r="C6" s="23" t="s">
        <v>105</v>
      </c>
      <c r="D6" s="22">
        <v>30</v>
      </c>
    </row>
    <row r="7" spans="3:8">
      <c r="C7" s="23" t="s">
        <v>104</v>
      </c>
      <c r="D7" s="22">
        <v>60</v>
      </c>
    </row>
    <row r="8" spans="3:8">
      <c r="C8" s="23" t="s">
        <v>103</v>
      </c>
      <c r="D8" s="22">
        <v>120</v>
      </c>
    </row>
    <row r="10" spans="3:8">
      <c r="C10" s="34" t="s">
        <v>102</v>
      </c>
      <c r="D10" s="34"/>
    </row>
    <row r="11" spans="3:8">
      <c r="C11" s="22" t="s">
        <v>101</v>
      </c>
      <c r="D11" s="22" t="s">
        <v>98</v>
      </c>
    </row>
    <row r="12" spans="3:8">
      <c r="C12" s="22">
        <v>0</v>
      </c>
      <c r="D12" s="21">
        <v>1</v>
      </c>
      <c r="H12">
        <v>600</v>
      </c>
    </row>
    <row r="13" spans="3:8">
      <c r="C13" s="22">
        <v>1</v>
      </c>
      <c r="D13" s="21">
        <v>1.5</v>
      </c>
    </row>
    <row r="14" spans="3:8">
      <c r="C14" s="22">
        <v>2</v>
      </c>
      <c r="D14" s="21">
        <v>2</v>
      </c>
    </row>
    <row r="15" spans="3:8">
      <c r="C15" s="22">
        <v>3</v>
      </c>
      <c r="D15" s="21">
        <v>2.5</v>
      </c>
    </row>
    <row r="17" spans="3:4">
      <c r="C17" s="34" t="s">
        <v>100</v>
      </c>
      <c r="D17" s="34"/>
    </row>
    <row r="18" spans="3:4">
      <c r="C18" s="22" t="s">
        <v>99</v>
      </c>
      <c r="D18" s="22" t="s">
        <v>98</v>
      </c>
    </row>
    <row r="19" spans="3:4">
      <c r="C19" s="22">
        <v>1</v>
      </c>
      <c r="D19" s="21">
        <v>1</v>
      </c>
    </row>
    <row r="20" spans="3:4">
      <c r="C20" s="22">
        <v>2</v>
      </c>
      <c r="D20" s="21">
        <v>2</v>
      </c>
    </row>
    <row r="21" spans="3:4">
      <c r="C21" s="22">
        <v>3</v>
      </c>
      <c r="D21" s="21">
        <v>4</v>
      </c>
    </row>
  </sheetData>
  <mergeCells count="4">
    <mergeCell ref="C3:D3"/>
    <mergeCell ref="C10:D10"/>
    <mergeCell ref="C17:D17"/>
    <mergeCell ref="C4:D4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A81C-BDE0-4633-9B14-45484F776F72}">
  <dimension ref="C3:R34"/>
  <sheetViews>
    <sheetView tabSelected="1" topLeftCell="C3" workbookViewId="0">
      <selection activeCell="D9" sqref="D9"/>
    </sheetView>
  </sheetViews>
  <sheetFormatPr defaultRowHeight="15"/>
  <cols>
    <col min="3" max="3" width="22" bestFit="1" customWidth="1"/>
    <col min="6" max="6" width="10.28515625" bestFit="1" customWidth="1"/>
    <col min="9" max="9" width="3.42578125" customWidth="1"/>
    <col min="10" max="10" width="21.7109375" bestFit="1" customWidth="1"/>
    <col min="11" max="11" width="15.140625" bestFit="1" customWidth="1"/>
    <col min="12" max="12" width="24.5703125" bestFit="1" customWidth="1"/>
    <col min="13" max="13" width="13.140625" bestFit="1" customWidth="1"/>
    <col min="14" max="14" width="15.42578125" bestFit="1" customWidth="1"/>
    <col min="15" max="15" width="25.7109375" bestFit="1" customWidth="1"/>
    <col min="16" max="16" width="15.140625" bestFit="1" customWidth="1"/>
    <col min="17" max="17" width="14.5703125" customWidth="1"/>
    <col min="18" max="18" width="14" bestFit="1" customWidth="1"/>
    <col min="19" max="19" width="16.140625" bestFit="1" customWidth="1"/>
  </cols>
  <sheetData>
    <row r="3" spans="3:18" ht="23.25">
      <c r="C3" s="36" t="s">
        <v>152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</row>
    <row r="5" spans="3:18">
      <c r="C5" s="28" t="s">
        <v>107</v>
      </c>
      <c r="D5" s="28" t="s">
        <v>33</v>
      </c>
      <c r="E5" s="28" t="s">
        <v>34</v>
      </c>
      <c r="F5" s="28" t="s">
        <v>13</v>
      </c>
      <c r="G5" s="28" t="s">
        <v>12</v>
      </c>
      <c r="J5" s="35" t="s">
        <v>151</v>
      </c>
      <c r="K5" s="35"/>
      <c r="L5" s="35"/>
      <c r="M5" s="35"/>
      <c r="N5" s="35"/>
      <c r="O5" s="35"/>
      <c r="P5" s="35"/>
      <c r="Q5" s="35"/>
      <c r="R5" s="35"/>
    </row>
    <row r="6" spans="3:18">
      <c r="C6" s="25" t="s">
        <v>105</v>
      </c>
      <c r="D6" s="25">
        <v>10</v>
      </c>
      <c r="E6" s="25">
        <v>0</v>
      </c>
      <c r="F6" s="25">
        <v>4</v>
      </c>
      <c r="G6" s="25">
        <v>0</v>
      </c>
      <c r="J6" s="26" t="s">
        <v>150</v>
      </c>
      <c r="K6" s="26" t="s">
        <v>149</v>
      </c>
      <c r="L6" s="26" t="s">
        <v>148</v>
      </c>
      <c r="M6" s="26" t="s">
        <v>147</v>
      </c>
      <c r="N6" s="26" t="s">
        <v>146</v>
      </c>
      <c r="O6" s="26" t="s">
        <v>145</v>
      </c>
      <c r="P6" s="26" t="s">
        <v>144</v>
      </c>
      <c r="Q6" s="26" t="s">
        <v>143</v>
      </c>
      <c r="R6" s="26" t="s">
        <v>142</v>
      </c>
    </row>
    <row r="7" spans="3:18">
      <c r="C7" s="25" t="s">
        <v>104</v>
      </c>
      <c r="D7" s="25">
        <v>9</v>
      </c>
      <c r="E7" s="25">
        <v>4</v>
      </c>
      <c r="F7" s="25">
        <v>6</v>
      </c>
      <c r="G7" s="25">
        <v>0</v>
      </c>
      <c r="J7" t="s">
        <v>141</v>
      </c>
      <c r="K7">
        <v>120</v>
      </c>
      <c r="L7">
        <f>D17</f>
        <v>2160</v>
      </c>
      <c r="M7">
        <v>18</v>
      </c>
      <c r="N7" t="s">
        <v>140</v>
      </c>
      <c r="O7" s="27" t="s">
        <v>139</v>
      </c>
      <c r="P7">
        <v>360</v>
      </c>
      <c r="Q7">
        <v>2</v>
      </c>
      <c r="R7">
        <v>3</v>
      </c>
    </row>
    <row r="8" spans="3:18">
      <c r="C8" s="25" t="s">
        <v>103</v>
      </c>
      <c r="D8" s="25">
        <v>0</v>
      </c>
      <c r="E8" s="25">
        <v>0</v>
      </c>
      <c r="F8" s="25">
        <v>1</v>
      </c>
      <c r="G8" s="25">
        <v>2</v>
      </c>
      <c r="J8" t="s">
        <v>138</v>
      </c>
      <c r="K8">
        <v>240</v>
      </c>
      <c r="L8">
        <v>7200</v>
      </c>
      <c r="M8">
        <v>30</v>
      </c>
      <c r="N8">
        <v>3</v>
      </c>
      <c r="O8">
        <v>10</v>
      </c>
      <c r="P8">
        <v>720</v>
      </c>
      <c r="Q8">
        <v>1</v>
      </c>
      <c r="R8" t="s">
        <v>137</v>
      </c>
    </row>
    <row r="9" spans="3:18">
      <c r="C9" s="25" t="s">
        <v>136</v>
      </c>
      <c r="D9" s="25">
        <f>SUM((D6*MinerOutputValues!D6*MinerOutputValues!D12*MinerOutputValues!D20) + (D7*MinerOutputValues!D7*MinerOutputValues!D12*MinerOutputValues!D20) + (D8*MinerOutputValues!D8*MinerOutputValues!D12*MinerOutputValues!D20) )</f>
        <v>1680</v>
      </c>
      <c r="E9" s="25">
        <f>SUM((E6*MinerOutputValues!D6*MinerOutputValues!D12*MinerOutputValues!D20) + (E7*MinerOutputValues!D7*MinerOutputValues!D12*MinerOutputValues!D20) + (E8*MinerOutputValues!D8*MinerOutputValues!D12*MinerOutputValues!D20) )</f>
        <v>480</v>
      </c>
      <c r="F9" s="25">
        <f>SUM((F6*MinerOutputValues!D6*MinerOutputValues!D12*MinerOutputValues!D20) + (F7*MinerOutputValues!D7*MinerOutputValues!D12*MinerOutputValues!D20) + (F8*MinerOutputValues!D8*MinerOutputValues!D12*MinerOutputValues!D20) )</f>
        <v>1200</v>
      </c>
      <c r="G9" s="25">
        <f>SUM((G6*MinerOutputValues!D6*MinerOutputValues!D12*MinerOutputValues!D20) + (G7*MinerOutputValues!D7*MinerOutputValues!D12*MinerOutputValues!D20) + (G8*MinerOutputValues!D8*MinerOutputValues!D12*MinerOutputValues!D20) )</f>
        <v>480</v>
      </c>
    </row>
    <row r="10" spans="3:18">
      <c r="C10" s="25" t="s">
        <v>135</v>
      </c>
      <c r="D10" s="25">
        <f>SUM((D6*MinerOutputValues!D6*MinerOutputValues!D15*MinerOutputValues!D21) + (D7*MinerOutputValues!D7*MinerOutputValues!D15*MinerOutputValues!D21) + (D8*MinerOutputValues!D8*MinerOutputValues!D15*MinerOutputValues!D21) )</f>
        <v>8400</v>
      </c>
      <c r="E10" s="25">
        <f>SUM((E6*MinerOutputValues!D6*MinerOutputValues!D15*MinerOutputValues!D21) + (E7*MinerOutputValues!D7*MinerOutputValues!D15*MinerOutputValues!D21) + (E8*MinerOutputValues!D8*MinerOutputValues!D15*MinerOutputValues!D21) )</f>
        <v>2400</v>
      </c>
      <c r="F10" s="25">
        <f>SUM((F6*MinerOutputValues!D6*MinerOutputValues!D15*MinerOutputValues!D21) + (F7*MinerOutputValues!D7*MinerOutputValues!D15*MinerOutputValues!D21) + (F8*MinerOutputValues!D8*MinerOutputValues!D15*MinerOutputValues!D21) )</f>
        <v>6000</v>
      </c>
      <c r="G10" s="25">
        <f>SUM((G6*MinerOutputValues!D6*MinerOutputValues!D15*MinerOutputValues!D21) + (G7*MinerOutputValues!D7*MinerOutputValues!D15*MinerOutputValues!D21) + (G8*MinerOutputValues!D8*MinerOutputValues!D15*MinerOutputValues!D21) )</f>
        <v>2400</v>
      </c>
    </row>
    <row r="11" spans="3:18">
      <c r="C11" s="25" t="s">
        <v>134</v>
      </c>
      <c r="D11" s="25">
        <f>SUM((D6*MinerOutputValues!D6*MinerOutputValues!D15*MinerOutputValues!D21) + (D7*MinerOutputValues!D7*MinerOutputValues!D15*MinerOutputValues!D21) + (D8*MinerOutputValues!D8*MinerOutputValues!D21*MinerOutputValues!D13) )</f>
        <v>8400</v>
      </c>
      <c r="E11" s="25">
        <f>SUM((E6*MinerOutputValues!D6*MinerOutputValues!D15*MinerOutputValues!D21) + (E7*MinerOutputValues!D7*MinerOutputValues!D15*MinerOutputValues!D21) + (E8*MinerOutputValues!D8*MinerOutputValues!D13*MinerOutputValues!D21) )</f>
        <v>2400</v>
      </c>
      <c r="F11" s="25">
        <f>SUM((F6*MinerOutputValues!D6*MinerOutputValues!D15*MinerOutputValues!D21) + (F7*MinerOutputValues!D7*MinerOutputValues!D15*MinerOutputValues!D21) + (F8*MinerOutputValues!D8*MinerOutputValues!D13*MinerOutputValues!D21) )</f>
        <v>5520</v>
      </c>
      <c r="G11" s="25">
        <f>SUM((G6*MinerOutputValues!D6*MinerOutputValues!D15*MinerOutputValues!D21) + (G7*MinerOutputValues!D7*MinerOutputValues!D15*MinerOutputValues!D21) + (G8*MinerOutputValues!D8*MinerOutputValues!D13*MinerOutputValues!D21) )</f>
        <v>1440</v>
      </c>
    </row>
    <row r="14" spans="3:18">
      <c r="C14" s="35" t="s">
        <v>133</v>
      </c>
      <c r="D14" s="35"/>
      <c r="E14" s="35"/>
      <c r="F14" s="35"/>
      <c r="G14" s="35"/>
      <c r="H14" s="35"/>
    </row>
    <row r="15" spans="3:18">
      <c r="C15" s="26" t="s">
        <v>107</v>
      </c>
      <c r="D15" s="26" t="s">
        <v>132</v>
      </c>
      <c r="E15" s="26"/>
      <c r="F15" s="26" t="s">
        <v>131</v>
      </c>
      <c r="G15" s="26"/>
      <c r="H15" s="26"/>
    </row>
    <row r="16" spans="3:18">
      <c r="C16" s="25" t="s">
        <v>130</v>
      </c>
      <c r="D16" s="25">
        <f>GrasslandSWSub!D15</f>
        <v>960</v>
      </c>
      <c r="E16" s="25"/>
      <c r="F16" s="25"/>
      <c r="G16" s="25"/>
      <c r="H16" s="25"/>
    </row>
    <row r="17" spans="3:13">
      <c r="C17" s="25" t="s">
        <v>23</v>
      </c>
      <c r="D17" s="25">
        <f>SUM(((F11+D16)/45)*15)</f>
        <v>2160</v>
      </c>
      <c r="E17" s="25"/>
      <c r="F17" s="25"/>
      <c r="G17" s="25"/>
      <c r="H17" s="25"/>
    </row>
    <row r="18" spans="3:13">
      <c r="C18" s="25" t="s">
        <v>129</v>
      </c>
      <c r="D18" s="25">
        <f>SUM((E11/50)*100)</f>
        <v>4800</v>
      </c>
      <c r="E18" s="25"/>
      <c r="F18" s="25">
        <f>SUM((E11/50)*25)</f>
        <v>1200</v>
      </c>
      <c r="G18" s="24" t="s">
        <v>128</v>
      </c>
      <c r="H18" s="25"/>
    </row>
    <row r="19" spans="3:13">
      <c r="C19" s="24" t="s">
        <v>127</v>
      </c>
      <c r="D19" s="25">
        <f>SUM(D11-F18)</f>
        <v>7200</v>
      </c>
      <c r="E19" s="25"/>
      <c r="F19" s="25"/>
      <c r="G19" s="25"/>
      <c r="H19" s="25"/>
    </row>
    <row r="20" spans="3:13">
      <c r="C20" s="25" t="s">
        <v>126</v>
      </c>
      <c r="D20" s="25">
        <f>SUM((D19/30)*30)</f>
        <v>7200</v>
      </c>
      <c r="E20" s="25"/>
      <c r="F20" s="24" t="s">
        <v>125</v>
      </c>
      <c r="G20" s="25"/>
      <c r="H20" s="25"/>
    </row>
    <row r="21" spans="3:13">
      <c r="C21" s="25" t="s">
        <v>124</v>
      </c>
      <c r="D21" s="25">
        <f>SUM((G11/40)*60)</f>
        <v>2160</v>
      </c>
      <c r="E21" s="25"/>
      <c r="F21" s="24" t="s">
        <v>123</v>
      </c>
      <c r="G21" s="25"/>
      <c r="H21" s="25"/>
    </row>
    <row r="22" spans="3:13">
      <c r="J22" t="s">
        <v>122</v>
      </c>
      <c r="K22" t="s">
        <v>121</v>
      </c>
      <c r="L22" t="s">
        <v>120</v>
      </c>
      <c r="M22">
        <v>9</v>
      </c>
    </row>
    <row r="23" spans="3:13">
      <c r="K23" t="s">
        <v>119</v>
      </c>
    </row>
    <row r="24" spans="3:13">
      <c r="K24" t="s">
        <v>118</v>
      </c>
    </row>
    <row r="25" spans="3:13">
      <c r="C25" t="s">
        <v>117</v>
      </c>
    </row>
    <row r="26" spans="3:13">
      <c r="J26" t="s">
        <v>33</v>
      </c>
      <c r="K26" t="s">
        <v>116</v>
      </c>
      <c r="L26" t="s">
        <v>115</v>
      </c>
      <c r="M26">
        <v>12</v>
      </c>
    </row>
    <row r="28" spans="3:13">
      <c r="J28" t="s">
        <v>34</v>
      </c>
      <c r="K28" t="s">
        <v>114</v>
      </c>
      <c r="M28">
        <v>4</v>
      </c>
    </row>
    <row r="30" spans="3:13">
      <c r="J30" t="s">
        <v>12</v>
      </c>
      <c r="K30" t="s">
        <v>113</v>
      </c>
      <c r="M30">
        <v>2</v>
      </c>
    </row>
    <row r="32" spans="3:13">
      <c r="J32" t="s">
        <v>35</v>
      </c>
      <c r="K32" t="s">
        <v>112</v>
      </c>
      <c r="M32">
        <v>2</v>
      </c>
    </row>
    <row r="34" spans="10:13">
      <c r="J34" t="s">
        <v>111</v>
      </c>
      <c r="K34" t="s">
        <v>110</v>
      </c>
      <c r="M34">
        <v>1</v>
      </c>
    </row>
  </sheetData>
  <mergeCells count="3">
    <mergeCell ref="C14:H14"/>
    <mergeCell ref="C3:Q3"/>
    <mergeCell ref="J5:R5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C67A-DADE-4394-9B60-355DE7336371}">
  <dimension ref="C3:G15"/>
  <sheetViews>
    <sheetView topLeftCell="A3" workbookViewId="0">
      <selection activeCell="F38" sqref="F38"/>
    </sheetView>
  </sheetViews>
  <sheetFormatPr defaultRowHeight="15"/>
  <cols>
    <col min="3" max="3" width="23.7109375" bestFit="1" customWidth="1"/>
    <col min="4" max="4" width="8.140625" bestFit="1" customWidth="1"/>
    <col min="5" max="5" width="7.42578125" bestFit="1" customWidth="1"/>
    <col min="6" max="6" width="13.5703125" bestFit="1" customWidth="1"/>
  </cols>
  <sheetData>
    <row r="3" spans="3:7">
      <c r="C3" s="34" t="s">
        <v>157</v>
      </c>
      <c r="D3" s="34"/>
      <c r="E3" s="34"/>
      <c r="F3" s="34"/>
    </row>
    <row r="4" spans="3:7">
      <c r="C4" s="28" t="s">
        <v>107</v>
      </c>
      <c r="D4" s="28" t="s">
        <v>33</v>
      </c>
      <c r="E4" s="28" t="s">
        <v>34</v>
      </c>
      <c r="F4" s="28" t="s">
        <v>13</v>
      </c>
    </row>
    <row r="5" spans="3:7">
      <c r="C5" s="25" t="s">
        <v>105</v>
      </c>
      <c r="D5" s="25">
        <v>8</v>
      </c>
      <c r="E5" s="25">
        <v>2</v>
      </c>
      <c r="F5" s="25">
        <v>2</v>
      </c>
    </row>
    <row r="6" spans="3:7">
      <c r="C6" s="25" t="s">
        <v>104</v>
      </c>
      <c r="D6" s="25">
        <v>0</v>
      </c>
      <c r="E6" s="25">
        <v>0</v>
      </c>
      <c r="F6" s="25">
        <v>1</v>
      </c>
    </row>
    <row r="7" spans="3:7">
      <c r="C7" s="25" t="s">
        <v>103</v>
      </c>
      <c r="D7" s="25">
        <v>0</v>
      </c>
      <c r="E7" s="25">
        <v>0</v>
      </c>
      <c r="F7" s="25">
        <v>0</v>
      </c>
    </row>
    <row r="8" spans="3:7">
      <c r="C8" s="25" t="s">
        <v>134</v>
      </c>
      <c r="D8">
        <f>SUM((D5*MinerOutputValues!D6*MinerOutputValues!D15*MinerOutputValues!D21) + (D6*MinerOutputValues!D7*MinerOutputValues!D15*MinerOutputValues!D21) + (D7*MinerOutputValues!D8*MinerOutputValues!D15*MinerOutputValues!D21) )</f>
        <v>2400</v>
      </c>
      <c r="E8">
        <f>SUM((E5*MinerOutputValues!D6*MinerOutputValues!D15*MinerOutputValues!D21) + (E6*MinerOutputValues!D7*MinerOutputValues!D15*MinerOutputValues!D21) + (E7*MinerOutputValues!D8*MinerOutputValues!D15*MinerOutputValues!D21) )</f>
        <v>600</v>
      </c>
      <c r="F8">
        <f>SUM((F5*MinerOutputValues!D6*MinerOutputValues!D15*MinerOutputValues!D21) + (F6*MinerOutputValues!D7*MinerOutputValues!D15*MinerOutputValues!D21) + (F7*MinerOutputValues!D8*MinerOutputValues!D15*MinerOutputValues!D21) )</f>
        <v>1200</v>
      </c>
    </row>
    <row r="10" spans="3:7">
      <c r="C10" s="34" t="s">
        <v>156</v>
      </c>
      <c r="D10" s="34"/>
      <c r="E10" s="34"/>
      <c r="F10" s="34"/>
      <c r="G10" s="34"/>
    </row>
    <row r="11" spans="3:7">
      <c r="C11" s="26" t="s">
        <v>107</v>
      </c>
      <c r="D11" s="26" t="s">
        <v>132</v>
      </c>
      <c r="E11" s="26"/>
      <c r="F11" s="26" t="s">
        <v>131</v>
      </c>
      <c r="G11" s="26"/>
    </row>
    <row r="12" spans="3:7">
      <c r="C12" s="25" t="s">
        <v>23</v>
      </c>
      <c r="D12" s="25">
        <f>SUM((F8/45)*15)</f>
        <v>400</v>
      </c>
      <c r="E12" s="25"/>
      <c r="F12" s="25"/>
      <c r="G12" s="24"/>
    </row>
    <row r="13" spans="3:7">
      <c r="C13" s="25" t="s">
        <v>129</v>
      </c>
      <c r="D13" s="25">
        <f>SUM((E8/50)*100)</f>
        <v>1200</v>
      </c>
      <c r="E13" s="25"/>
      <c r="F13" s="25">
        <v>300</v>
      </c>
      <c r="G13" s="24" t="s">
        <v>155</v>
      </c>
    </row>
    <row r="14" spans="3:7">
      <c r="C14" s="25" t="s">
        <v>126</v>
      </c>
      <c r="D14" s="25">
        <f>SUM(D8-F13)</f>
        <v>2100</v>
      </c>
      <c r="E14" s="25"/>
      <c r="F14" s="25"/>
      <c r="G14" s="24" t="s">
        <v>154</v>
      </c>
    </row>
    <row r="15" spans="3:7">
      <c r="C15" s="24" t="s">
        <v>153</v>
      </c>
      <c r="D15" s="24">
        <v>960</v>
      </c>
      <c r="E15" s="25"/>
      <c r="F15" s="25"/>
      <c r="G15" s="25"/>
    </row>
  </sheetData>
  <mergeCells count="2">
    <mergeCell ref="C3:F3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TierLocationOrganization</vt:lpstr>
      <vt:lpstr>DiagramLayout</vt:lpstr>
      <vt:lpstr>Sheet4</vt:lpstr>
      <vt:lpstr>MinerOutputValues</vt:lpstr>
      <vt:lpstr>GrasslandRegionalProduction</vt:lpstr>
      <vt:lpstr>GrasslandSWSub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Mjolnir</dc:creator>
  <cp:lastModifiedBy>Mjolnir</cp:lastModifiedBy>
  <cp:lastPrinted>2022-02-21T20:01:10Z</cp:lastPrinted>
  <dcterms:created xsi:type="dcterms:W3CDTF">2022-02-21T19:44:59Z</dcterms:created>
  <dcterms:modified xsi:type="dcterms:W3CDTF">2022-02-28T16:24:15Z</dcterms:modified>
</cp:coreProperties>
</file>