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MediaMain\Satisfactory\"/>
    </mc:Choice>
  </mc:AlternateContent>
  <xr:revisionPtr revIDLastSave="0" documentId="13_ncr:1_{6759E2CD-76E9-4BFE-A961-3C286F0D3DAE}" xr6:coauthVersionLast="47" xr6:coauthVersionMax="47" xr10:uidLastSave="{00000000-0000-0000-0000-000000000000}"/>
  <bookViews>
    <workbookView xWindow="-120" yWindow="-120" windowWidth="24240" windowHeight="13140" tabRatio="748" xr2:uid="{A1294762-A08D-4520-BAFF-EE0B8EF3DC4E}"/>
  </bookViews>
  <sheets>
    <sheet name="TierLocationOrganization" sheetId="1" r:id="rId1"/>
    <sheet name="DiagramLayout" sheetId="2" r:id="rId2"/>
    <sheet name="Sheet1" sheetId="8" r:id="rId3"/>
    <sheet name="MinerOutputValues" sheetId="5" r:id="rId4"/>
    <sheet name="GrasslandRegionalProduction" sheetId="6" r:id="rId5"/>
    <sheet name="GrasslandSWSub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" l="1"/>
  <c r="D14" i="7" s="1"/>
  <c r="E8" i="7"/>
  <c r="D13" i="7" s="1"/>
  <c r="F8" i="7"/>
  <c r="D12" i="7" s="1"/>
  <c r="D9" i="6"/>
  <c r="E9" i="6"/>
  <c r="F9" i="6"/>
  <c r="G9" i="6"/>
  <c r="D10" i="6"/>
  <c r="E10" i="6"/>
  <c r="F10" i="6"/>
  <c r="G10" i="6"/>
  <c r="D11" i="6"/>
  <c r="E11" i="6"/>
  <c r="F11" i="6"/>
  <c r="G11" i="6"/>
  <c r="D21" i="6" s="1"/>
  <c r="D16" i="6"/>
  <c r="D17" i="6" s="1"/>
  <c r="L7" i="6" s="1"/>
  <c r="D18" i="6"/>
  <c r="F18" i="6"/>
  <c r="D19" i="6"/>
  <c r="D20" i="6" s="1"/>
</calcChain>
</file>

<file path=xl/sharedStrings.xml><?xml version="1.0" encoding="utf-8"?>
<sst xmlns="http://schemas.openxmlformats.org/spreadsheetml/2006/main" count="270" uniqueCount="193">
  <si>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</si>
  <si>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</si>
  <si>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</si>
  <si>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</si>
  <si>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</si>
  <si>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</si>
  <si>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</si>
  <si>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</si>
  <si>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</si>
  <si>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</si>
  <si>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</si>
  <si>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</si>
  <si>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</si>
  <si>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</si>
  <si>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</si>
  <si>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</si>
  <si>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</si>
  <si>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</si>
  <si>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</si>
  <si>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</si>
  <si>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</si>
  <si>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</si>
  <si>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</si>
  <si>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</si>
  <si>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</si>
  <si>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</si>
  <si>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</si>
  <si>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</si>
  <si>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</si>
  <si>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</si>
  <si>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</si>
  <si>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</si>
  <si>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Quartz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</si>
  <si>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</si>
  <si>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</si>
  <si>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</si>
  <si>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</si>
  <si>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</si>
  <si>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</si>
  <si>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</si>
  <si>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</si>
  <si>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</si>
  <si>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</si>
  <si>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</si>
  <si>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</si>
  <si>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</si>
  <si>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</si>
  <si>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</si>
  <si>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</si>
  <si>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</si>
  <si>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</si>
  <si>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</si>
  <si>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</si>
  <si>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</si>
  <si>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</si>
  <si>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</si>
  <si>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</si>
  <si>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</si>
  <si>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</si>
  <si>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</si>
  <si>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</si>
  <si>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</si>
  <si>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</si>
  <si>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</si>
  <si>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</si>
  <si>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</si>
  <si>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</si>
  <si>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</si>
  <si>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</si>
  <si>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</si>
  <si>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</si>
  <si>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</si>
  <si>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</si>
  <si>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</si>
  <si>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</si>
  <si>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</si>
  <si>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</si>
  <si>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1 600 Line</t>
  </si>
  <si>
    <t>Sulfer</t>
  </si>
  <si>
    <t>2 600 Lines</t>
  </si>
  <si>
    <t>2 720 Lines</t>
  </si>
  <si>
    <t>4 600 Lines</t>
  </si>
  <si>
    <t>Split/Merge to 11 720, 1 480</t>
  </si>
  <si>
    <t>14 600 Lines</t>
  </si>
  <si>
    <t>Limestone = 9 Lines</t>
  </si>
  <si>
    <t>8 600 Lines</t>
  </si>
  <si>
    <t>960 from offsite</t>
  </si>
  <si>
    <t>Split/Merge to 9 720 Lines</t>
  </si>
  <si>
    <t>1 Pure</t>
  </si>
  <si>
    <t xml:space="preserve">Limestone </t>
  </si>
  <si>
    <t>5760 Iron Excess, Send Lake</t>
  </si>
  <si>
    <t>Steel Ingot</t>
  </si>
  <si>
    <t>1440 Ignots go to Steel</t>
  </si>
  <si>
    <t>Iron Ingot from Excess</t>
  </si>
  <si>
    <t>Remainder Iron Ore</t>
  </si>
  <si>
    <t>Iron Ore Used</t>
  </si>
  <si>
    <t>Copper Ingot</t>
  </si>
  <si>
    <t xml:space="preserve">Concrete adding Offsite </t>
  </si>
  <si>
    <t>Iron Removed</t>
  </si>
  <si>
    <t>Amount</t>
  </si>
  <si>
    <t>Real Max Belt Limited Output</t>
  </si>
  <si>
    <t>Real Max (Belt Limited)</t>
  </si>
  <si>
    <t>Possible Max</t>
  </si>
  <si>
    <t>Current Output</t>
  </si>
  <si>
    <t>10(2 for Steel)</t>
  </si>
  <si>
    <t>Iron Ignot Modules</t>
  </si>
  <si>
    <t>6(3 Floors Each)</t>
  </si>
  <si>
    <t>2 (1.5 Line/Bldg)</t>
  </si>
  <si>
    <t xml:space="preserve">Concrete Modules </t>
  </si>
  <si>
    <t>Total 720 Lines</t>
  </si>
  <si>
    <t>BuildingsFor720</t>
  </si>
  <si>
    <t>Building Output</t>
  </si>
  <si>
    <t>BuildingsForMax</t>
  </si>
  <si>
    <t>FloorsPerLine</t>
  </si>
  <si>
    <t>FloorsForMax</t>
  </si>
  <si>
    <t>Max Production</t>
  </si>
  <si>
    <t>Floor Output</t>
  </si>
  <si>
    <t>Module Type</t>
  </si>
  <si>
    <t>Production Amounts</t>
  </si>
  <si>
    <t>Grassland Regional Raw Resource Production</t>
  </si>
  <si>
    <t>Real Limestone Rerouted</t>
  </si>
  <si>
    <t>Send to Steel Foundry at Lake, Send 240 to Main</t>
  </si>
  <si>
    <t>Copper Smelted on Site, sent to Main Copper Ingot Line</t>
  </si>
  <si>
    <t>Real Max Belt Limited Output West Site Addition</t>
  </si>
  <si>
    <t>Nearby West Site Addition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</si>
  <si>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</si>
  <si>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</si>
  <si>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</si>
  <si>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</si>
  <si>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</si>
  <si>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</si>
  <si>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</si>
  <si>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</si>
  <si>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Heavy Modular Frame</t>
  </si>
  <si>
    <t>Computers</t>
  </si>
  <si>
    <t>Circuit Board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</si>
  <si>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</si>
  <si>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</si>
  <si>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</si>
  <si>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</si>
  <si>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</si>
  <si>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</si>
  <si>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</si>
  <si>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</si>
  <si>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</si>
  <si>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</si>
  <si>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</si>
  <si>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</si>
  <si>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</si>
  <si>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H. Frames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</si>
  <si>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</si>
  <si>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</si>
  <si>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</si>
  <si>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</si>
  <si>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</si>
  <si>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</si>
  <si>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</si>
  <si>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</si>
  <si>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</si>
  <si>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</si>
  <si>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11. Steeled Frame Site</t>
  </si>
  <si>
    <t>12. Encased Industrial Pipes Site</t>
  </si>
  <si>
    <t>14. Heavy Frames Site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</si>
  <si>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</si>
  <si>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</si>
  <si>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</si>
  <si>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</si>
  <si>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</si>
  <si>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</si>
  <si>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</si>
  <si>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</si>
  <si>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</si>
  <si>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</si>
  <si>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</si>
  <si>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</si>
  <si>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</si>
  <si>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</si>
  <si>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</si>
  <si>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</si>
  <si>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</si>
  <si>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</si>
  <si>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</si>
  <si>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</si>
  <si>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</si>
  <si>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</si>
  <si>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</si>
  <si>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</si>
  <si>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</si>
  <si>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</si>
  <si>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15. Design Train Sorting Station</t>
  </si>
  <si>
    <t>16. Oil Site, Rubber Production focus</t>
  </si>
  <si>
    <t>17. Computer Production</t>
  </si>
  <si>
    <t>18. Turbofuel Powerplant, extend train to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</si>
</sst>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 style="thick">
        <color rgb="FFEEEEEE"/>
      </right>
      <top/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14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4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4" fillId="5" borderId="0" xfId="4"/>
    <xf numFmtId="0" fontId="6" fillId="4" borderId="0" xfId="3" applyAlignment="1">
      <alignment horizontal="center"/>
    </xf>
    <xf numFmtId="0" fontId="0" fillId="0" borderId="0" xfId="0" applyAlignment="1">
      <alignment horizontal="right"/>
    </xf>
    <xf numFmtId="0" fontId="6" fillId="4" borderId="0" xfId="3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6" xfId="0" applyFont="1" applyFill="1" applyBorder="1" applyAlignment="1">
      <alignment horizontal="left" vertical="center" wrapText="1"/>
    </xf>
    <xf numFmtId="0" fontId="6" fillId="4" borderId="16" xfId="3" applyBorder="1"/>
    <xf numFmtId="0" fontId="4" fillId="5" borderId="16" xfId="4" applyBorder="1"/>
    <xf numFmtId="0" fontId="6" fillId="4" borderId="16" xfId="3" applyBorder="1" applyAlignment="1">
      <alignment horizontal="center"/>
    </xf>
    <xf numFmtId="0" fontId="0" fillId="5" borderId="16" xfId="4" applyFont="1" applyBorder="1"/>
    <xf numFmtId="0" fontId="5" fillId="0" borderId="14" xfId="1" applyAlignment="1">
      <alignment horizontal="center"/>
    </xf>
    <xf numFmtId="0" fontId="6" fillId="4" borderId="0" xfId="3" applyAlignment="1">
      <alignment horizontal="center"/>
    </xf>
    <xf numFmtId="0" fontId="6" fillId="3" borderId="16" xfId="2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6" fillId="3" borderId="0" xfId="2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H79"/>
  <sheetViews>
    <sheetView tabSelected="1" topLeftCell="A19" workbookViewId="0">
      <selection activeCell="K29" sqref="K29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5.5703125" customWidth="1"/>
    <col min="6" max="6" width="31.5703125" bestFit="1" customWidth="1"/>
    <col min="7" max="7" width="13" customWidth="1"/>
    <col min="8" max="8" width="23.5703125" bestFit="1" customWidth="1"/>
    <col min="11" max="11" width="27.7109375" customWidth="1"/>
    <col min="14" max="14" width="15.85546875" bestFit="1" customWidth="1"/>
  </cols>
  <sheetData>
    <row r="1" spans="3:8" ht="9" customHeight="1"/>
    <row r="2" spans="3:8" ht="9" customHeight="1" thickBot="1"/>
    <row r="3" spans="3:8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</row>
    <row r="4" spans="3:8" ht="34.5" thickTop="1" thickBot="1">
      <c r="C4" s="5" t="s">
        <v>6</v>
      </c>
      <c r="D4" s="25" t="s">
        <v>33</v>
      </c>
      <c r="E4" s="6" t="s">
        <v>7</v>
      </c>
      <c r="F4" s="6" t="s">
        <v>8</v>
      </c>
      <c r="G4" s="6" t="s">
        <v>7</v>
      </c>
      <c r="H4" s="7" t="s">
        <v>54</v>
      </c>
    </row>
    <row r="5" spans="3:8" ht="51" thickTop="1" thickBot="1">
      <c r="C5" s="14" t="s">
        <v>12</v>
      </c>
      <c r="D5" s="26" t="s">
        <v>34</v>
      </c>
      <c r="E5" s="9" t="s">
        <v>7</v>
      </c>
      <c r="F5" s="6" t="s">
        <v>11</v>
      </c>
      <c r="G5" s="9" t="s">
        <v>7</v>
      </c>
      <c r="H5" s="10" t="s">
        <v>55</v>
      </c>
    </row>
    <row r="6" spans="3:8" ht="34.5" thickTop="1" thickBot="1">
      <c r="D6" s="14" t="s">
        <v>25</v>
      </c>
      <c r="F6" s="6" t="s">
        <v>37</v>
      </c>
      <c r="H6" s="16" t="s">
        <v>59</v>
      </c>
    </row>
    <row r="7" spans="3:8" ht="51" thickTop="1" thickBot="1">
      <c r="F7" s="30" t="s">
        <v>40</v>
      </c>
      <c r="H7" s="7" t="s">
        <v>57</v>
      </c>
    </row>
    <row r="8" spans="3:8" ht="51" thickTop="1" thickBot="1">
      <c r="F8" s="30" t="s">
        <v>41</v>
      </c>
      <c r="H8" s="10" t="s">
        <v>58</v>
      </c>
    </row>
    <row r="9" spans="3:8" ht="51" thickTop="1" thickBot="1">
      <c r="F9" s="30" t="s">
        <v>42</v>
      </c>
      <c r="H9" s="12" t="s">
        <v>56</v>
      </c>
    </row>
    <row r="10" spans="3:8" ht="51" thickTop="1" thickBot="1">
      <c r="F10" s="6" t="s">
        <v>27</v>
      </c>
      <c r="H10" s="6" t="s">
        <v>39</v>
      </c>
    </row>
    <row r="11" spans="3:8" ht="18" thickTop="1" thickBot="1">
      <c r="F11" s="6" t="s">
        <v>44</v>
      </c>
      <c r="H11" s="12"/>
    </row>
    <row r="12" spans="3:8" ht="18" thickTop="1" thickBot="1">
      <c r="F12" s="6" t="s">
        <v>18</v>
      </c>
      <c r="H12" s="12"/>
    </row>
    <row r="13" spans="3:8" ht="34.5" thickTop="1" thickBot="1">
      <c r="F13" s="6" t="s">
        <v>45</v>
      </c>
      <c r="H13" s="13"/>
    </row>
    <row r="14" spans="3:8" ht="18" thickTop="1" thickBot="1">
      <c r="C14" s="8" t="s">
        <v>9</v>
      </c>
      <c r="D14" s="27" t="s">
        <v>35</v>
      </c>
      <c r="E14" s="15" t="s">
        <v>7</v>
      </c>
      <c r="F14" s="6" t="s">
        <v>36</v>
      </c>
      <c r="G14" s="6" t="s">
        <v>7</v>
      </c>
    </row>
    <row r="15" spans="3:8" ht="18" thickTop="1" thickBot="1">
      <c r="F15" s="6" t="s">
        <v>26</v>
      </c>
    </row>
    <row r="16" spans="3:8" ht="18" thickTop="1" thickBot="1">
      <c r="F16" s="6" t="s">
        <v>14</v>
      </c>
    </row>
    <row r="17" spans="3:7" ht="34.5" thickTop="1" thickBot="1">
      <c r="C17" s="5" t="s">
        <v>13</v>
      </c>
      <c r="D17" s="28" t="s">
        <v>22</v>
      </c>
      <c r="E17" s="6" t="s">
        <v>7</v>
      </c>
      <c r="F17" s="6" t="s">
        <v>38</v>
      </c>
    </row>
    <row r="18" spans="3:7" ht="15.75" thickBot="1">
      <c r="F18" t="s">
        <v>133</v>
      </c>
    </row>
    <row r="19" spans="3:7" ht="18" thickTop="1" thickBot="1">
      <c r="C19" s="11" t="s">
        <v>21</v>
      </c>
      <c r="D19" s="9" t="s">
        <v>10</v>
      </c>
      <c r="E19" s="9" t="s">
        <v>7</v>
      </c>
      <c r="F19" s="6" t="s">
        <v>128</v>
      </c>
      <c r="G19" s="16" t="s">
        <v>7</v>
      </c>
    </row>
    <row r="20" spans="3:7" ht="17.25" thickBot="1">
      <c r="F20" s="31" t="s">
        <v>131</v>
      </c>
      <c r="G20" s="9" t="s">
        <v>7</v>
      </c>
    </row>
    <row r="21" spans="3:7" ht="16.5" thickTop="1" thickBot="1">
      <c r="F21" s="30" t="s">
        <v>130</v>
      </c>
    </row>
    <row r="22" spans="3:7" ht="15.75" thickBot="1"/>
    <row r="23" spans="3:7" ht="18" thickTop="1" thickBot="1">
      <c r="C23" s="11" t="s">
        <v>19</v>
      </c>
      <c r="D23" s="9" t="s">
        <v>146</v>
      </c>
      <c r="E23" s="9" t="s">
        <v>7</v>
      </c>
      <c r="F23" s="29" t="s">
        <v>24</v>
      </c>
      <c r="G23" s="4" t="s">
        <v>7</v>
      </c>
    </row>
    <row r="24" spans="3:7" ht="18" thickTop="1" thickBot="1">
      <c r="D24" s="4" t="s">
        <v>145</v>
      </c>
      <c r="E24" s="4" t="s">
        <v>7</v>
      </c>
      <c r="F24" s="29" t="s">
        <v>17</v>
      </c>
      <c r="G24" s="4" t="s">
        <v>7</v>
      </c>
    </row>
    <row r="25" spans="3:7" ht="18" thickTop="1" thickBot="1">
      <c r="F25" s="6" t="s">
        <v>28</v>
      </c>
    </row>
    <row r="26" spans="3:7" ht="34.5" thickTop="1" thickBot="1">
      <c r="F26" s="6" t="s">
        <v>43</v>
      </c>
    </row>
    <row r="27" spans="3:7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7" ht="18" thickTop="1" thickBot="1">
      <c r="D28" s="4" t="s">
        <v>20</v>
      </c>
      <c r="E28" s="4" t="s">
        <v>7</v>
      </c>
      <c r="F28" s="6"/>
      <c r="G28" s="4" t="s">
        <v>7</v>
      </c>
    </row>
    <row r="29" spans="3:7" ht="34.5" thickTop="1" thickBot="1">
      <c r="D29" s="6" t="s">
        <v>49</v>
      </c>
      <c r="E29" s="4" t="s">
        <v>7</v>
      </c>
      <c r="F29" s="6" t="s">
        <v>48</v>
      </c>
      <c r="G29" s="9" t="s">
        <v>7</v>
      </c>
    </row>
    <row r="30" spans="3:7" ht="18" thickTop="1" thickBot="1">
      <c r="F30" s="6" t="s">
        <v>50</v>
      </c>
    </row>
    <row r="31" spans="3:7" ht="18" thickTop="1" thickBot="1">
      <c r="F31" s="6" t="s">
        <v>51</v>
      </c>
    </row>
    <row r="32" spans="3:7" ht="18" thickTop="1" thickBot="1">
      <c r="F32" s="6" t="s">
        <v>52</v>
      </c>
    </row>
    <row r="33" spans="3:8" ht="18" thickTop="1" thickBot="1">
      <c r="F33" s="6" t="s">
        <v>53</v>
      </c>
    </row>
    <row r="34" spans="3:8" ht="18" thickTop="1" thickBot="1">
      <c r="F34" s="6" t="s">
        <v>29</v>
      </c>
    </row>
    <row r="35" spans="3:8" ht="18" thickTop="1" thickBot="1">
      <c r="C35" s="11" t="s">
        <v>23</v>
      </c>
      <c r="F35" s="9" t="s">
        <v>46</v>
      </c>
      <c r="H35" s="6" t="s">
        <v>47</v>
      </c>
    </row>
    <row r="36" spans="3:8" ht="18" thickTop="1" thickBot="1">
      <c r="C36" s="11" t="s">
        <v>16</v>
      </c>
      <c r="F36" s="6"/>
    </row>
    <row r="40" spans="3:8">
      <c r="D40" t="s">
        <v>61</v>
      </c>
    </row>
    <row r="41" spans="3:8">
      <c r="D41" t="s">
        <v>60</v>
      </c>
    </row>
    <row r="42" spans="3:8">
      <c r="D42" t="s">
        <v>62</v>
      </c>
    </row>
    <row r="43" spans="3:8">
      <c r="D43" t="s">
        <v>63</v>
      </c>
    </row>
    <row r="44" spans="3:8">
      <c r="D44" t="s">
        <v>64</v>
      </c>
    </row>
    <row r="68" spans="5:7" ht="15.75" thickBot="1"/>
    <row r="69" spans="5:7" ht="18" thickTop="1" thickBot="1">
      <c r="E69" s="14"/>
      <c r="G69" s="16"/>
    </row>
    <row r="70" spans="5:7" ht="18" thickTop="1" thickBot="1">
      <c r="E70" s="14"/>
      <c r="G70" s="16"/>
    </row>
    <row r="71" spans="5:7" ht="18" thickTop="1" thickBot="1">
      <c r="E71" s="14"/>
      <c r="G71" s="16"/>
    </row>
    <row r="72" spans="5:7" ht="18" thickTop="1" thickBot="1">
      <c r="E72" s="14"/>
      <c r="G72" s="16"/>
    </row>
    <row r="73" spans="5:7" ht="18" thickTop="1" thickBot="1">
      <c r="E73" s="14"/>
      <c r="G73" s="16"/>
    </row>
    <row r="74" spans="5:7" ht="18" thickTop="1" thickBot="1">
      <c r="E74" s="14"/>
      <c r="G74" s="16"/>
    </row>
    <row r="75" spans="5:7" ht="18" thickTop="1" thickBot="1">
      <c r="E75" s="14"/>
      <c r="G75" s="16"/>
    </row>
    <row r="76" spans="5:7" ht="18" thickTop="1" thickBot="1">
      <c r="E76" s="14"/>
      <c r="G76" s="16"/>
    </row>
    <row r="77" spans="5:7" ht="18" thickTop="1" thickBot="1">
      <c r="E77" s="14"/>
      <c r="G77" s="16"/>
    </row>
    <row r="78" spans="5:7" ht="18" thickTop="1" thickBot="1">
      <c r="E78" s="14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6" zoomScale="175" zoomScaleNormal="175" workbookViewId="0">
      <selection activeCell="I18" sqref="I1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L27"/>
  <sheetViews>
    <sheetView zoomScale="70" zoomScaleNormal="70" workbookViewId="0">
      <selection activeCell="E22" sqref="E22"/>
    </sheetView>
  </sheetViews>
  <sheetFormatPr defaultRowHeight="15"/>
  <cols>
    <col min="3" max="3" width="52" bestFit="1" customWidth="1"/>
    <col min="4" max="4" width="20.7109375" customWidth="1"/>
    <col min="5" max="5" width="24.7109375" customWidth="1"/>
    <col min="6" max="6" width="24.42578125" bestFit="1" customWidth="1"/>
    <col min="9" max="9" width="22.7109375" bestFit="1" customWidth="1"/>
    <col min="10" max="10" width="3.5703125" bestFit="1" customWidth="1"/>
    <col min="11" max="11" width="22.7109375" bestFit="1" customWidth="1"/>
    <col min="12" max="12" width="3.5703125" bestFit="1" customWidth="1"/>
  </cols>
  <sheetData>
    <row r="1" spans="3:12" ht="15.75" thickBot="1"/>
    <row r="2" spans="3:12" ht="44.25" thickTop="1" thickBot="1">
      <c r="D2" s="3"/>
      <c r="E2" s="3" t="s">
        <v>152</v>
      </c>
      <c r="F2" s="3" t="s">
        <v>147</v>
      </c>
      <c r="G2" s="9" t="s">
        <v>7</v>
      </c>
      <c r="H2" s="9" t="s">
        <v>7</v>
      </c>
      <c r="I2" s="3" t="s">
        <v>158</v>
      </c>
      <c r="K2" s="3" t="s">
        <v>159</v>
      </c>
    </row>
    <row r="3" spans="3:12" ht="15.75" thickTop="1">
      <c r="E3" s="35" t="s">
        <v>155</v>
      </c>
      <c r="F3" s="33" t="s">
        <v>125</v>
      </c>
      <c r="I3" s="33" t="s">
        <v>125</v>
      </c>
    </row>
    <row r="4" spans="3:12">
      <c r="C4" s="32" t="s">
        <v>160</v>
      </c>
    </row>
    <row r="5" spans="3:12">
      <c r="C5" s="32" t="s">
        <v>161</v>
      </c>
      <c r="E5" s="35" t="s">
        <v>31</v>
      </c>
      <c r="F5" s="33" t="s">
        <v>26</v>
      </c>
      <c r="I5" s="33" t="s">
        <v>150</v>
      </c>
    </row>
    <row r="6" spans="3:12">
      <c r="C6" s="34" t="s">
        <v>162</v>
      </c>
      <c r="E6" s="35" t="s">
        <v>156</v>
      </c>
      <c r="F6" s="33" t="s">
        <v>126</v>
      </c>
      <c r="I6" s="33" t="s">
        <v>141</v>
      </c>
    </row>
    <row r="7" spans="3:12">
      <c r="C7" s="35" t="s">
        <v>189</v>
      </c>
      <c r="F7" s="33" t="s">
        <v>127</v>
      </c>
      <c r="I7" s="33" t="s">
        <v>142</v>
      </c>
    </row>
    <row r="8" spans="3:12">
      <c r="C8" s="35" t="s">
        <v>190</v>
      </c>
    </row>
    <row r="9" spans="3:12" ht="15.75" thickBot="1">
      <c r="C9" s="35" t="s">
        <v>191</v>
      </c>
      <c r="E9" s="35" t="s">
        <v>154</v>
      </c>
      <c r="F9" s="33" t="s">
        <v>129</v>
      </c>
      <c r="I9" s="33" t="s">
        <v>129</v>
      </c>
    </row>
    <row r="10" spans="3:12" ht="16.5" thickTop="1" thickBot="1">
      <c r="C10" s="35" t="s">
        <v>192</v>
      </c>
      <c r="F10" s="33" t="s">
        <v>143</v>
      </c>
      <c r="I10" s="33" t="s">
        <v>8</v>
      </c>
      <c r="K10" s="3" t="s">
        <v>151</v>
      </c>
    </row>
    <row r="11" spans="3:12" ht="16.5" thickTop="1" thickBot="1"/>
    <row r="12" spans="3:12" ht="17.25" thickBot="1">
      <c r="E12" s="35" t="s">
        <v>157</v>
      </c>
      <c r="F12" s="32" t="s">
        <v>138</v>
      </c>
      <c r="I12" s="33" t="s">
        <v>141</v>
      </c>
      <c r="J12" s="9" t="s">
        <v>7</v>
      </c>
      <c r="K12" s="32" t="s">
        <v>27</v>
      </c>
      <c r="L12" s="9" t="s">
        <v>7</v>
      </c>
    </row>
    <row r="13" spans="3:12" ht="15.75" thickTop="1">
      <c r="F13" s="32" t="s">
        <v>137</v>
      </c>
      <c r="I13" s="33" t="s">
        <v>129</v>
      </c>
      <c r="K13" s="32" t="s">
        <v>139</v>
      </c>
    </row>
    <row r="15" spans="3:12" ht="15.75" thickBot="1">
      <c r="F15" s="32" t="s">
        <v>132</v>
      </c>
      <c r="I15" s="33" t="s">
        <v>129</v>
      </c>
      <c r="K15" s="32" t="s">
        <v>140</v>
      </c>
    </row>
    <row r="16" spans="3:12" ht="16.5" thickTop="1" thickBot="1">
      <c r="C16" s="3" t="s">
        <v>148</v>
      </c>
      <c r="F16" s="32" t="s">
        <v>144</v>
      </c>
      <c r="I16" s="33" t="s">
        <v>125</v>
      </c>
    </row>
    <row r="17" spans="3:11" ht="18" thickTop="1" thickBot="1">
      <c r="C17" s="36" t="s">
        <v>20</v>
      </c>
    </row>
    <row r="18" spans="3:11" ht="18" thickTop="1" thickBot="1">
      <c r="C18" s="36" t="s">
        <v>135</v>
      </c>
      <c r="F18" s="34" t="s">
        <v>136</v>
      </c>
      <c r="I18" s="33" t="s">
        <v>129</v>
      </c>
      <c r="J18" s="9" t="s">
        <v>7</v>
      </c>
      <c r="K18" s="32" t="s">
        <v>144</v>
      </c>
    </row>
    <row r="19" spans="3:11" ht="18" thickTop="1" thickBot="1">
      <c r="C19" s="36" t="s">
        <v>28</v>
      </c>
      <c r="F19" s="34" t="s">
        <v>153</v>
      </c>
      <c r="I19" s="35" t="s">
        <v>22</v>
      </c>
    </row>
    <row r="20" spans="3:11" ht="15.75" thickBot="1"/>
    <row r="21" spans="3:11" ht="17.25" thickBot="1">
      <c r="I21" s="32" t="s">
        <v>140</v>
      </c>
      <c r="J21" s="9" t="s">
        <v>7</v>
      </c>
      <c r="K21" s="34" t="s">
        <v>149</v>
      </c>
    </row>
    <row r="22" spans="3:11" ht="15.75" thickTop="1">
      <c r="I22" s="33" t="s">
        <v>129</v>
      </c>
    </row>
    <row r="23" spans="3:11">
      <c r="I23" s="35" t="s">
        <v>22</v>
      </c>
    </row>
    <row r="24" spans="3:11" ht="15.75" thickBot="1">
      <c r="I24" s="32" t="s">
        <v>144</v>
      </c>
    </row>
    <row r="25" spans="3:11" ht="18" thickTop="1" thickBot="1">
      <c r="C25" s="36" t="s">
        <v>134</v>
      </c>
    </row>
    <row r="26" spans="3:11" ht="17.25" thickBot="1">
      <c r="I26" s="32" t="s">
        <v>27</v>
      </c>
      <c r="J26" s="9" t="s">
        <v>7</v>
      </c>
      <c r="K26" s="34" t="s">
        <v>18</v>
      </c>
    </row>
    <row r="27" spans="3:11" ht="15.75" thickTop="1">
      <c r="I27" s="32" t="s">
        <v>139</v>
      </c>
    </row>
  </sheetData>
  <pageMargins left="0.7" right="0.7" top="0.7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H21"/>
  <sheetViews>
    <sheetView workbookViewId="0"/>
  </sheetViews>
  <sheetFormatPr defaultRowHeight="15"/>
  <cols>
    <col min="3" max="3" width="7.5703125" bestFit="1" customWidth="1"/>
    <col min="4" max="4" width="22.85546875" customWidth="1"/>
  </cols>
  <sheetData>
    <row r="3" spans="3:8" ht="20.25" thickBot="1">
      <c r="C3" s="41" t="s">
        <v>76</v>
      </c>
      <c r="D3" s="41"/>
    </row>
    <row r="4" spans="3:8" ht="15.75" thickTop="1">
      <c r="C4" s="42" t="s">
        <v>75</v>
      </c>
      <c r="D4" s="42"/>
    </row>
    <row r="5" spans="3:8">
      <c r="C5" s="19" t="s">
        <v>74</v>
      </c>
      <c r="D5" s="20" t="s">
        <v>73</v>
      </c>
    </row>
    <row r="6" spans="3:8">
      <c r="C6" s="19" t="s">
        <v>72</v>
      </c>
      <c r="D6" s="18">
        <v>30</v>
      </c>
    </row>
    <row r="7" spans="3:8">
      <c r="C7" s="19" t="s">
        <v>71</v>
      </c>
      <c r="D7" s="18">
        <v>60</v>
      </c>
    </row>
    <row r="8" spans="3:8">
      <c r="C8" s="19" t="s">
        <v>70</v>
      </c>
      <c r="D8" s="18">
        <v>120</v>
      </c>
    </row>
    <row r="10" spans="3:8">
      <c r="C10" s="42" t="s">
        <v>69</v>
      </c>
      <c r="D10" s="42"/>
    </row>
    <row r="11" spans="3:8">
      <c r="C11" s="18" t="s">
        <v>68</v>
      </c>
      <c r="D11" s="18" t="s">
        <v>65</v>
      </c>
    </row>
    <row r="12" spans="3:8">
      <c r="C12" s="18">
        <v>0</v>
      </c>
      <c r="D12" s="17">
        <v>1</v>
      </c>
      <c r="H12">
        <v>600</v>
      </c>
    </row>
    <row r="13" spans="3:8">
      <c r="C13" s="18">
        <v>1</v>
      </c>
      <c r="D13" s="17">
        <v>1.5</v>
      </c>
    </row>
    <row r="14" spans="3:8">
      <c r="C14" s="18">
        <v>2</v>
      </c>
      <c r="D14" s="17">
        <v>2</v>
      </c>
    </row>
    <row r="15" spans="3:8">
      <c r="C15" s="18">
        <v>3</v>
      </c>
      <c r="D15" s="17">
        <v>2.5</v>
      </c>
    </row>
    <row r="17" spans="3:4">
      <c r="C17" s="42" t="s">
        <v>67</v>
      </c>
      <c r="D17" s="42"/>
    </row>
    <row r="18" spans="3:4">
      <c r="C18" s="18" t="s">
        <v>66</v>
      </c>
      <c r="D18" s="18" t="s">
        <v>65</v>
      </c>
    </row>
    <row r="19" spans="3:4">
      <c r="C19" s="18">
        <v>1</v>
      </c>
      <c r="D19" s="17">
        <v>1</v>
      </c>
    </row>
    <row r="20" spans="3:4">
      <c r="C20" s="18">
        <v>2</v>
      </c>
      <c r="D20" s="17">
        <v>2</v>
      </c>
    </row>
    <row r="21" spans="3:4">
      <c r="C21" s="18">
        <v>3</v>
      </c>
      <c r="D21" s="17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R39"/>
  <sheetViews>
    <sheetView topLeftCell="C1" workbookViewId="0">
      <selection activeCell="G29" sqref="G29"/>
    </sheetView>
  </sheetViews>
  <sheetFormatPr defaultRowHeight="15"/>
  <cols>
    <col min="3" max="3" width="26.42578125" bestFit="1" customWidth="1"/>
    <col min="4" max="4" width="10.85546875" bestFit="1" customWidth="1"/>
    <col min="5" max="5" width="12.5703125" bestFit="1" customWidth="1"/>
    <col min="6" max="6" width="25.5703125" bestFit="1" customWidth="1"/>
    <col min="7" max="7" width="13.28515625" bestFit="1" customWidth="1"/>
    <col min="9" max="9" width="3.42578125" customWidth="1"/>
    <col min="10" max="10" width="26.42578125" bestFit="1" customWidth="1"/>
    <col min="11" max="11" width="15.140625" bestFit="1" customWidth="1"/>
    <col min="12" max="12" width="24.5703125" bestFit="1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4.5703125" customWidth="1"/>
    <col min="18" max="18" width="14" bestFit="1" customWidth="1"/>
    <col min="19" max="19" width="16.140625" bestFit="1" customWidth="1"/>
  </cols>
  <sheetData>
    <row r="3" spans="3:18" ht="23.25">
      <c r="C3" s="44" t="s">
        <v>119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5" spans="3:18">
      <c r="C5" s="37" t="s">
        <v>74</v>
      </c>
      <c r="D5" s="37" t="s">
        <v>30</v>
      </c>
      <c r="E5" s="37" t="s">
        <v>31</v>
      </c>
      <c r="F5" s="37" t="s">
        <v>13</v>
      </c>
      <c r="G5" s="37" t="s">
        <v>12</v>
      </c>
      <c r="J5" s="45" t="s">
        <v>118</v>
      </c>
      <c r="K5" s="45"/>
      <c r="L5" s="45"/>
      <c r="M5" s="45"/>
      <c r="N5" s="45"/>
      <c r="O5" s="45"/>
      <c r="P5" s="45"/>
      <c r="Q5" s="45"/>
      <c r="R5" s="45"/>
    </row>
    <row r="6" spans="3:18">
      <c r="C6" s="38" t="s">
        <v>72</v>
      </c>
      <c r="D6" s="38">
        <v>10</v>
      </c>
      <c r="E6" s="38">
        <v>0</v>
      </c>
      <c r="F6" s="38">
        <v>4</v>
      </c>
      <c r="G6" s="38">
        <v>0</v>
      </c>
      <c r="J6" s="22" t="s">
        <v>117</v>
      </c>
      <c r="K6" s="22" t="s">
        <v>116</v>
      </c>
      <c r="L6" s="22" t="s">
        <v>115</v>
      </c>
      <c r="M6" s="22" t="s">
        <v>114</v>
      </c>
      <c r="N6" s="22" t="s">
        <v>113</v>
      </c>
      <c r="O6" s="22" t="s">
        <v>112</v>
      </c>
      <c r="P6" s="22" t="s">
        <v>111</v>
      </c>
      <c r="Q6" s="22" t="s">
        <v>110</v>
      </c>
      <c r="R6" s="22" t="s">
        <v>109</v>
      </c>
    </row>
    <row r="7" spans="3:18">
      <c r="C7" s="38" t="s">
        <v>71</v>
      </c>
      <c r="D7" s="38">
        <v>9</v>
      </c>
      <c r="E7" s="38">
        <v>4</v>
      </c>
      <c r="F7" s="38">
        <v>6</v>
      </c>
      <c r="G7" s="38">
        <v>0</v>
      </c>
      <c r="J7" t="s">
        <v>108</v>
      </c>
      <c r="K7">
        <v>120</v>
      </c>
      <c r="L7">
        <f>D17</f>
        <v>2160</v>
      </c>
      <c r="M7">
        <v>18</v>
      </c>
      <c r="N7" t="s">
        <v>107</v>
      </c>
      <c r="O7" s="23" t="s">
        <v>106</v>
      </c>
      <c r="P7">
        <v>360</v>
      </c>
      <c r="Q7">
        <v>2</v>
      </c>
      <c r="R7">
        <v>3</v>
      </c>
    </row>
    <row r="8" spans="3:18">
      <c r="C8" s="38" t="s">
        <v>70</v>
      </c>
      <c r="D8" s="38">
        <v>0</v>
      </c>
      <c r="E8" s="38">
        <v>0</v>
      </c>
      <c r="F8" s="38">
        <v>1</v>
      </c>
      <c r="G8" s="38">
        <v>2</v>
      </c>
      <c r="J8" t="s">
        <v>105</v>
      </c>
      <c r="K8">
        <v>240</v>
      </c>
      <c r="L8">
        <v>7200</v>
      </c>
      <c r="M8">
        <v>30</v>
      </c>
      <c r="N8">
        <v>3</v>
      </c>
      <c r="O8">
        <v>10</v>
      </c>
      <c r="P8">
        <v>720</v>
      </c>
      <c r="Q8">
        <v>1</v>
      </c>
      <c r="R8" t="s">
        <v>104</v>
      </c>
    </row>
    <row r="9" spans="3:18">
      <c r="C9" s="38" t="s">
        <v>103</v>
      </c>
      <c r="D9" s="38">
        <f>SUM((D6*MinerOutputValues!D6*MinerOutputValues!D12*MinerOutputValues!D20) + (D7*MinerOutputValues!D7*MinerOutputValues!D12*MinerOutputValues!D20) + (D8*MinerOutputValues!D8*MinerOutputValues!D12*MinerOutputValues!D20) )</f>
        <v>1680</v>
      </c>
      <c r="E9" s="38">
        <f>SUM((E6*MinerOutputValues!D6*MinerOutputValues!D12*MinerOutputValues!D20) + (E7*MinerOutputValues!D7*MinerOutputValues!D12*MinerOutputValues!D20) + (E8*MinerOutputValues!D8*MinerOutputValues!D12*MinerOutputValues!D20) )</f>
        <v>480</v>
      </c>
      <c r="F9" s="38">
        <f>SUM((F6*MinerOutputValues!D6*MinerOutputValues!D12*MinerOutputValues!D20) + (F7*MinerOutputValues!D7*MinerOutputValues!D12*MinerOutputValues!D20) + (F8*MinerOutputValues!D8*MinerOutputValues!D12*MinerOutputValues!D20) )</f>
        <v>1200</v>
      </c>
      <c r="G9" s="38">
        <f>SUM((G6*MinerOutputValues!D6*MinerOutputValues!D12*MinerOutputValues!D20) + (G7*MinerOutputValues!D7*MinerOutputValues!D12*MinerOutputValues!D20) + (G8*MinerOutputValues!D8*MinerOutputValues!D12*MinerOutputValues!D20) )</f>
        <v>480</v>
      </c>
      <c r="J9" t="s">
        <v>163</v>
      </c>
    </row>
    <row r="10" spans="3:18">
      <c r="C10" s="38" t="s">
        <v>102</v>
      </c>
      <c r="D10" s="38">
        <f>SUM((D6*MinerOutputValues!D6*MinerOutputValues!D15*MinerOutputValues!D21) + (D7*MinerOutputValues!D7*MinerOutputValues!D15*MinerOutputValues!D21) + (D8*MinerOutputValues!D8*MinerOutputValues!D15*MinerOutputValues!D21) )</f>
        <v>8400</v>
      </c>
      <c r="E10" s="38">
        <f>SUM((E6*MinerOutputValues!D6*MinerOutputValues!D15*MinerOutputValues!D21) + (E7*MinerOutputValues!D7*MinerOutputValues!D15*MinerOutputValues!D21) + (E8*MinerOutputValues!D8*MinerOutputValues!D15*MinerOutputValues!D21) )</f>
        <v>2400</v>
      </c>
      <c r="F10" s="38">
        <f>SUM((F6*MinerOutputValues!D6*MinerOutputValues!D15*MinerOutputValues!D21) + (F7*MinerOutputValues!D7*MinerOutputValues!D15*MinerOutputValues!D21) + (F8*MinerOutputValues!D8*MinerOutputValues!D15*MinerOutputValues!D21) )</f>
        <v>6000</v>
      </c>
      <c r="G10" s="38">
        <f>SUM((G6*MinerOutputValues!D6*MinerOutputValues!D15*MinerOutputValues!D21) + (G7*MinerOutputValues!D7*MinerOutputValues!D15*MinerOutputValues!D21) + (G8*MinerOutputValues!D8*MinerOutputValues!D15*MinerOutputValues!D21) )</f>
        <v>2400</v>
      </c>
      <c r="J10" t="s">
        <v>164</v>
      </c>
    </row>
    <row r="11" spans="3:18">
      <c r="C11" s="38" t="s">
        <v>101</v>
      </c>
      <c r="D11" s="38">
        <f>SUM((D6*MinerOutputValues!D6*MinerOutputValues!D15*MinerOutputValues!D21) + (D7*MinerOutputValues!D7*MinerOutputValues!D15*MinerOutputValues!D21) + (D8*MinerOutputValues!D8*MinerOutputValues!D21*MinerOutputValues!D13) )</f>
        <v>8400</v>
      </c>
      <c r="E11" s="38">
        <f>SUM((E6*MinerOutputValues!D6*MinerOutputValues!D15*MinerOutputValues!D21) + (E7*MinerOutputValues!D7*MinerOutputValues!D15*MinerOutputValues!D21) + (E8*MinerOutputValues!D8*MinerOutputValues!D13*MinerOutputValues!D21) )</f>
        <v>2400</v>
      </c>
      <c r="F11" s="38">
        <f>SUM((F6*MinerOutputValues!D6*MinerOutputValues!D15*MinerOutputValues!D21) + (F7*MinerOutputValues!D7*MinerOutputValues!D15*MinerOutputValues!D21) + (F8*MinerOutputValues!D8*MinerOutputValues!D13*MinerOutputValues!D21) )</f>
        <v>5520</v>
      </c>
      <c r="G11" s="38">
        <f>SUM((G6*MinerOutputValues!D6*MinerOutputValues!D15*MinerOutputValues!D21) + (G7*MinerOutputValues!D7*MinerOutputValues!D15*MinerOutputValues!D21) + (G8*MinerOutputValues!D8*MinerOutputValues!D13*MinerOutputValues!D21) )</f>
        <v>1440</v>
      </c>
    </row>
    <row r="14" spans="3:18">
      <c r="C14" s="43" t="s">
        <v>100</v>
      </c>
      <c r="D14" s="43"/>
      <c r="E14" s="43"/>
      <c r="F14" s="43"/>
      <c r="G14" s="43"/>
      <c r="H14" s="43"/>
    </row>
    <row r="15" spans="3:18">
      <c r="C15" s="39" t="s">
        <v>74</v>
      </c>
      <c r="D15" s="39" t="s">
        <v>99</v>
      </c>
      <c r="E15" s="39"/>
      <c r="F15" s="39" t="s">
        <v>98</v>
      </c>
      <c r="G15" s="39"/>
      <c r="H15" s="39"/>
    </row>
    <row r="16" spans="3:18">
      <c r="C16" s="38" t="s">
        <v>97</v>
      </c>
      <c r="D16" s="38">
        <f>GrasslandSWSub!D15</f>
        <v>960</v>
      </c>
      <c r="E16" s="38"/>
      <c r="F16" s="38"/>
      <c r="G16" s="38"/>
      <c r="H16" s="38"/>
    </row>
    <row r="17" spans="3:13">
      <c r="C17" s="38" t="s">
        <v>22</v>
      </c>
      <c r="D17" s="38">
        <f>SUM(((F11+D16)/45)*15)</f>
        <v>2160</v>
      </c>
      <c r="E17" s="38"/>
      <c r="F17" s="38"/>
      <c r="G17" s="38"/>
      <c r="H17" s="38"/>
    </row>
    <row r="18" spans="3:13">
      <c r="C18" s="38" t="s">
        <v>96</v>
      </c>
      <c r="D18" s="38">
        <f>SUM((E11/50)*100)</f>
        <v>4800</v>
      </c>
      <c r="E18" s="38"/>
      <c r="F18" s="38">
        <f>SUM((E11/50)*25)</f>
        <v>1200</v>
      </c>
      <c r="G18" s="40" t="s">
        <v>95</v>
      </c>
      <c r="H18" s="38"/>
    </row>
    <row r="19" spans="3:13">
      <c r="C19" s="40" t="s">
        <v>94</v>
      </c>
      <c r="D19" s="38">
        <f>SUM(D11-F18)</f>
        <v>7200</v>
      </c>
      <c r="E19" s="38"/>
      <c r="F19" s="38"/>
      <c r="G19" s="38"/>
      <c r="H19" s="38"/>
    </row>
    <row r="20" spans="3:13">
      <c r="C20" s="38" t="s">
        <v>93</v>
      </c>
      <c r="D20" s="38">
        <f>SUM((D19/30)*30)</f>
        <v>7200</v>
      </c>
      <c r="E20" s="38"/>
      <c r="F20" s="40" t="s">
        <v>92</v>
      </c>
      <c r="G20" s="38"/>
      <c r="H20" s="38"/>
    </row>
    <row r="21" spans="3:13">
      <c r="C21" s="38" t="s">
        <v>91</v>
      </c>
      <c r="D21" s="38">
        <f>SUM((G11/40)*60)</f>
        <v>2160</v>
      </c>
      <c r="E21" s="38"/>
      <c r="F21" s="40" t="s">
        <v>90</v>
      </c>
      <c r="G21" s="38"/>
      <c r="H21" s="38"/>
    </row>
    <row r="22" spans="3:13">
      <c r="J22" t="s">
        <v>89</v>
      </c>
      <c r="K22" t="s">
        <v>88</v>
      </c>
      <c r="L22" t="s">
        <v>87</v>
      </c>
      <c r="M22">
        <v>9</v>
      </c>
    </row>
    <row r="23" spans="3:13">
      <c r="K23" t="s">
        <v>86</v>
      </c>
    </row>
    <row r="24" spans="3:13">
      <c r="K24" t="s">
        <v>85</v>
      </c>
    </row>
    <row r="25" spans="3:13">
      <c r="C25" t="s">
        <v>84</v>
      </c>
    </row>
    <row r="26" spans="3:13">
      <c r="J26" t="s">
        <v>30</v>
      </c>
      <c r="K26" t="s">
        <v>83</v>
      </c>
      <c r="L26" t="s">
        <v>82</v>
      </c>
      <c r="M26">
        <v>12</v>
      </c>
    </row>
    <row r="28" spans="3:13">
      <c r="C28" s="43" t="s">
        <v>175</v>
      </c>
      <c r="D28" s="43"/>
      <c r="E28" s="43"/>
      <c r="F28" s="43"/>
      <c r="G28" s="43"/>
      <c r="H28" s="43"/>
      <c r="J28" t="s">
        <v>31</v>
      </c>
      <c r="K28" t="s">
        <v>81</v>
      </c>
      <c r="M28">
        <v>4</v>
      </c>
    </row>
    <row r="29" spans="3:13">
      <c r="C29" s="39" t="s">
        <v>74</v>
      </c>
      <c r="D29" s="39" t="s">
        <v>176</v>
      </c>
      <c r="E29" s="39" t="s">
        <v>177</v>
      </c>
      <c r="F29" s="39" t="s">
        <v>179</v>
      </c>
      <c r="G29" s="39" t="s">
        <v>180</v>
      </c>
      <c r="H29" s="39" t="s">
        <v>178</v>
      </c>
    </row>
    <row r="30" spans="3:13">
      <c r="C30" s="38" t="s">
        <v>165</v>
      </c>
      <c r="D30" s="38"/>
      <c r="E30" s="38"/>
      <c r="F30" s="38"/>
      <c r="G30" s="38"/>
      <c r="H30" s="38"/>
      <c r="J30" t="s">
        <v>12</v>
      </c>
      <c r="K30" t="s">
        <v>80</v>
      </c>
      <c r="M30">
        <v>2</v>
      </c>
    </row>
    <row r="31" spans="3:13">
      <c r="C31" s="38" t="s">
        <v>166</v>
      </c>
      <c r="D31" s="38"/>
      <c r="E31" s="38"/>
      <c r="F31" s="38"/>
      <c r="G31" s="38"/>
      <c r="H31" s="38"/>
    </row>
    <row r="32" spans="3:13">
      <c r="C32" s="38" t="s">
        <v>167</v>
      </c>
      <c r="D32" s="38"/>
      <c r="E32" s="38"/>
      <c r="F32" s="38"/>
      <c r="G32" s="38"/>
      <c r="H32" s="38"/>
      <c r="J32" t="s">
        <v>32</v>
      </c>
      <c r="K32" t="s">
        <v>79</v>
      </c>
      <c r="M32">
        <v>2</v>
      </c>
    </row>
    <row r="33" spans="3:13">
      <c r="C33" s="38" t="s">
        <v>168</v>
      </c>
      <c r="D33" s="38"/>
      <c r="E33" s="38"/>
      <c r="F33" s="38"/>
      <c r="G33" s="38"/>
      <c r="H33" s="38"/>
    </row>
    <row r="34" spans="3:13">
      <c r="C34" s="38" t="s">
        <v>169</v>
      </c>
      <c r="D34" s="38" t="s">
        <v>188</v>
      </c>
      <c r="E34" s="38"/>
      <c r="F34" s="38">
        <v>5.625</v>
      </c>
      <c r="G34" s="38">
        <v>5</v>
      </c>
      <c r="H34" s="38">
        <v>28.125</v>
      </c>
      <c r="J34" t="s">
        <v>78</v>
      </c>
      <c r="K34" t="s">
        <v>77</v>
      </c>
      <c r="M34">
        <v>1</v>
      </c>
    </row>
    <row r="35" spans="3:13">
      <c r="C35" s="38" t="s">
        <v>170</v>
      </c>
      <c r="D35" s="38" t="s">
        <v>183</v>
      </c>
      <c r="E35" s="38"/>
      <c r="F35" s="38">
        <v>20</v>
      </c>
      <c r="G35" s="38">
        <v>12</v>
      </c>
      <c r="H35" s="38">
        <v>240</v>
      </c>
    </row>
    <row r="36" spans="3:13">
      <c r="C36" s="38" t="s">
        <v>171</v>
      </c>
      <c r="D36" s="38" t="s">
        <v>182</v>
      </c>
      <c r="E36" s="38"/>
      <c r="F36" s="38">
        <v>15</v>
      </c>
      <c r="G36" s="38">
        <v>3</v>
      </c>
      <c r="H36" s="38">
        <v>45</v>
      </c>
    </row>
    <row r="37" spans="3:13">
      <c r="C37" s="38" t="s">
        <v>172</v>
      </c>
      <c r="D37" s="38" t="s">
        <v>181</v>
      </c>
      <c r="E37" s="38"/>
      <c r="F37" s="38">
        <v>20</v>
      </c>
      <c r="G37" s="38">
        <v>24</v>
      </c>
      <c r="H37" s="38">
        <v>480</v>
      </c>
    </row>
    <row r="38" spans="3:13">
      <c r="C38" s="38" t="s">
        <v>173</v>
      </c>
      <c r="D38" s="38" t="s">
        <v>184</v>
      </c>
      <c r="E38" s="38" t="s">
        <v>187</v>
      </c>
      <c r="F38" s="38">
        <v>90</v>
      </c>
      <c r="G38" s="38">
        <v>16</v>
      </c>
      <c r="H38" s="38">
        <v>1440</v>
      </c>
    </row>
    <row r="39" spans="3:13">
      <c r="C39" s="38" t="s">
        <v>174</v>
      </c>
      <c r="D39" s="38" t="s">
        <v>185</v>
      </c>
      <c r="E39" s="38" t="s">
        <v>186</v>
      </c>
      <c r="F39" s="38">
        <v>90</v>
      </c>
      <c r="G39" s="38">
        <v>14</v>
      </c>
      <c r="H39" s="38">
        <v>1260</v>
      </c>
    </row>
  </sheetData>
  <mergeCells count="4">
    <mergeCell ref="C14:H14"/>
    <mergeCell ref="C3:Q3"/>
    <mergeCell ref="J5:R5"/>
    <mergeCell ref="C28:H28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67A-DADE-4394-9B60-355DE7336371}">
  <dimension ref="C3:G15"/>
  <sheetViews>
    <sheetView workbookViewId="0">
      <selection activeCell="L31" sqref="L31"/>
    </sheetView>
  </sheetViews>
  <sheetFormatPr defaultRowHeight="15"/>
  <cols>
    <col min="3" max="3" width="23.7109375" bestFit="1" customWidth="1"/>
    <col min="4" max="4" width="8.140625" bestFit="1" customWidth="1"/>
    <col min="5" max="5" width="7.42578125" bestFit="1" customWidth="1"/>
    <col min="6" max="6" width="13.5703125" bestFit="1" customWidth="1"/>
  </cols>
  <sheetData>
    <row r="3" spans="3:7">
      <c r="C3" s="42" t="s">
        <v>124</v>
      </c>
      <c r="D3" s="42"/>
      <c r="E3" s="42"/>
      <c r="F3" s="42"/>
    </row>
    <row r="4" spans="3:7">
      <c r="C4" s="24" t="s">
        <v>74</v>
      </c>
      <c r="D4" s="24" t="s">
        <v>30</v>
      </c>
      <c r="E4" s="24" t="s">
        <v>31</v>
      </c>
      <c r="F4" s="24" t="s">
        <v>13</v>
      </c>
    </row>
    <row r="5" spans="3:7">
      <c r="C5" s="21" t="s">
        <v>72</v>
      </c>
      <c r="D5" s="21">
        <v>8</v>
      </c>
      <c r="E5" s="21">
        <v>2</v>
      </c>
      <c r="F5" s="21">
        <v>2</v>
      </c>
    </row>
    <row r="6" spans="3:7">
      <c r="C6" s="21" t="s">
        <v>71</v>
      </c>
      <c r="D6" s="21">
        <v>0</v>
      </c>
      <c r="E6" s="21">
        <v>0</v>
      </c>
      <c r="F6" s="21">
        <v>1</v>
      </c>
    </row>
    <row r="7" spans="3:7">
      <c r="C7" s="21" t="s">
        <v>70</v>
      </c>
      <c r="D7" s="21">
        <v>0</v>
      </c>
      <c r="E7" s="21">
        <v>0</v>
      </c>
      <c r="F7" s="21">
        <v>0</v>
      </c>
    </row>
    <row r="8" spans="3:7">
      <c r="C8" s="21" t="s">
        <v>101</v>
      </c>
      <c r="D8">
        <f>SUM((D5*MinerOutputValues!D6*MinerOutputValues!D15*MinerOutputValues!D21) + (D6*MinerOutputValues!D7*MinerOutputValues!D15*MinerOutputValues!D21) + (D7*MinerOutputValues!D8*MinerOutputValues!D15*MinerOutputValues!D21) )</f>
        <v>2400</v>
      </c>
      <c r="E8">
        <f>SUM((E5*MinerOutputValues!D6*MinerOutputValues!D15*MinerOutputValues!D21) + (E6*MinerOutputValues!D7*MinerOutputValues!D15*MinerOutputValues!D21) + (E7*MinerOutputValues!D8*MinerOutputValues!D15*MinerOutputValues!D21) )</f>
        <v>600</v>
      </c>
      <c r="F8">
        <f>SUM((F5*MinerOutputValues!D6*MinerOutputValues!D15*MinerOutputValues!D21) + (F6*MinerOutputValues!D7*MinerOutputValues!D15*MinerOutputValues!D21) + (F7*MinerOutputValues!D8*MinerOutputValues!D15*MinerOutputValues!D21) )</f>
        <v>1200</v>
      </c>
    </row>
    <row r="10" spans="3:7">
      <c r="C10" s="42" t="s">
        <v>123</v>
      </c>
      <c r="D10" s="42"/>
      <c r="E10" s="42"/>
      <c r="F10" s="42"/>
      <c r="G10" s="42"/>
    </row>
    <row r="11" spans="3:7">
      <c r="C11" s="22" t="s">
        <v>74</v>
      </c>
      <c r="D11" s="22" t="s">
        <v>99</v>
      </c>
      <c r="E11" s="22"/>
      <c r="F11" s="22" t="s">
        <v>98</v>
      </c>
      <c r="G11" s="22"/>
    </row>
    <row r="12" spans="3:7">
      <c r="C12" s="21" t="s">
        <v>22</v>
      </c>
      <c r="D12" s="21">
        <f>SUM((F8/45)*15)</f>
        <v>400</v>
      </c>
      <c r="E12" s="21"/>
      <c r="F12" s="21"/>
      <c r="G12" s="20"/>
    </row>
    <row r="13" spans="3:7">
      <c r="C13" s="21" t="s">
        <v>96</v>
      </c>
      <c r="D13" s="21">
        <f>SUM((E8/50)*100)</f>
        <v>1200</v>
      </c>
      <c r="E13" s="21"/>
      <c r="F13" s="21">
        <v>300</v>
      </c>
      <c r="G13" s="20" t="s">
        <v>122</v>
      </c>
    </row>
    <row r="14" spans="3:7">
      <c r="C14" s="21" t="s">
        <v>93</v>
      </c>
      <c r="D14" s="21">
        <f>SUM(D8-F13)</f>
        <v>2100</v>
      </c>
      <c r="E14" s="21"/>
      <c r="F14" s="21"/>
      <c r="G14" s="20" t="s">
        <v>121</v>
      </c>
    </row>
    <row r="15" spans="3:7">
      <c r="C15" s="20" t="s">
        <v>120</v>
      </c>
      <c r="D15" s="20">
        <v>960</v>
      </c>
      <c r="E15" s="21"/>
      <c r="F15" s="21"/>
      <c r="G15" s="21"/>
    </row>
  </sheetData>
  <mergeCells count="2">
    <mergeCell ref="C3:F3"/>
    <mergeCell ref="C10:G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TierLocationOrganization</vt:lpstr>
      <vt:lpstr>DiagramLayout</vt:lpstr>
      <vt:lpstr>Sheet1</vt:lpstr>
      <vt:lpstr>MinerOutputValues</vt:lpstr>
      <vt:lpstr>GrasslandRegionalProduction</vt:lpstr>
      <vt:lpstr>GrasslandSWSub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2022-03-07T18:11:39Z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