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82AE4103-A8F5-4B48-BA7B-6F322017AAD5}" xr6:coauthVersionLast="47" xr6:coauthVersionMax="47" xr10:uidLastSave="{00000000-0000-0000-0000-000000000000}"/>
  <bookViews>
    <workbookView xWindow="-28920" yWindow="-120" windowWidth="29040" windowHeight="15720" tabRatio="780" firstSheet="2" activeTab="5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OffshoreMegaRefinery" sheetId="16" r:id="rId5"/>
    <sheet name="SilicaCaveSite" sheetId="13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3" l="1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M48" i="16" l="1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E23" i="6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M14" i="16" l="1"/>
  <c r="M30" i="16"/>
  <c r="O7" i="6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<sst xmlns="http://schemas.openxmlformats.org/spreadsheetml/2006/main" count="1166" uniqueCount="438">
  <si>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</si>
  <si>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</si>
  <si>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</si>
  <si>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</si>
  <si>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</si>
  <si>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</si>
  <si>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</si>
  <si>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</si>
  <si>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</si>
  <si>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</si>
  <si>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</si>
  <si>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</si>
  <si>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</si>
  <si>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</si>
  <si>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</si>
  <si>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</si>
  <si>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</si>
  <si>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</si>
  <si>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</si>
  <si>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</si>
  <si>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</si>
  <si>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</si>
  <si>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</si>
  <si>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</si>
  <si>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</si>
  <si>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</si>
  <si>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</si>
  <si>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</si>
  <si>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</si>
  <si>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</si>
  <si>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</si>
  <si>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</si>
  <si>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</si>
  <si>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</si>
  <si>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</si>
  <si>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</si>
  <si>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</si>
  <si>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</si>
  <si>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</si>
  <si>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</si>
  <si>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</si>
  <si>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</si>
  <si>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</si>
  <si>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</si>
  <si>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</si>
  <si>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</si>
  <si>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</si>
  <si>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</si>
  <si>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</si>
  <si>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</si>
  <si>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</si>
  <si>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</si>
  <si>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</si>
  <si>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</si>
  <si>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</si>
  <si>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</si>
  <si>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</si>
  <si>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</si>
  <si>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</si>
  <si>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</si>
  <si>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</si>
  <si>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</si>
  <si>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</si>
  <si>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</si>
  <si>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</si>
  <si>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</si>
  <si>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</si>
  <si>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</si>
  <si>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</si>
  <si>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</si>
  <si>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</si>
  <si>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</si>
  <si>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</si>
  <si>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</si>
  <si>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</si>
  <si>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</si>
  <si>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</si>
  <si>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</si>
  <si>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</si>
  <si>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</si>
  <si>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</si>
  <si>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</si>
  <si>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</si>
  <si>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</si>
  <si>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</si>
  <si>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</si>
  <si>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</si>
  <si>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</si>
  <si>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</si>
  <si>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</si>
  <si>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</si>
  <si>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</si>
  <si>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</si>
  <si>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</si>
  <si>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</si>
  <si>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</si>
  <si>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</si>
  <si>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</si>
  <si>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</si>
  <si>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</si>
  <si>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</si>
  <si>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</si>
  <si>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</si>
  <si>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</si>
  <si>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</si>
  <si>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</si>
  <si>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</si>
  <si>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</si>
  <si>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</si>
  <si>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</si>
  <si>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</si>
  <si>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</si>
  <si>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</si>
  <si>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</si>
  <si>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</si>
  <si>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</si>
  <si>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</si>
  <si>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</si>
  <si>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</si>
  <si>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</si>
  <si>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</si>
  <si>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</si>
  <si>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</si>
  <si>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</si>
  <si>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</si>
  <si>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</si>
  <si>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</si>
  <si>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</si>
  <si>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</si>
  <si>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</si>
  <si>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</si>
  <si>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</si>
  <si>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</si>
  <si>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</si>
  <si>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</si>
  <si>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</si>
  <si>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</si>
  <si>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</si>
  <si>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</si>
  <si>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</si>
  <si>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</si>
  <si>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</si>
  <si>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</si>
  <si>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</si>
  <si>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</si>
  <si>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</si>
  <si>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</si>
  <si>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</si>
  <si>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</si>
  <si>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</si>
  <si>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</si>
  <si>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</si>
  <si>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</si>
  <si>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</si>
  <si>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</si>
  <si>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</si>
  <si>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</si>
  <si>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</si>
  <si>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</si>
  <si>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</si>
  <si>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</si>
  <si>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</si>
  <si>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</si>
  <si>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</si>
  <si>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</si>
  <si>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</si>
  <si>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</si>
  <si>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</si>
  <si>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</si>
  <si>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</si>
  <si>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</si>
  <si>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</si>
  <si>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</si>
  <si>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</si>
  <si>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</si>
  <si>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</si>
  <si>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</si>
  <si>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</si>
  <si>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</si>
  <si>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</si>
  <si>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</si>
  <si>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</si>
  <si>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</si>
  <si>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</si>
  <si>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</si>
  <si>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</si>
  <si>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</si>
  <si>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</si>
  <si>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</si>
  <si>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</si>
  <si>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</si>
  <si>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</si>
  <si>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</si>
  <si>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</si>
  <si>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</si>
  <si>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</si>
  <si>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</si>
  <si>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</si>
  <si>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</si>
  <si>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</si>
  <si>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</si>
  <si>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</si>
  <si>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</si>
  <si>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</si>
  <si>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</si>
  <si>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</si>
  <si>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</si>
  <si>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</si>
  <si>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</si>
  <si>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</si>
  <si>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</si>
  <si>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</si>
  <si>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</si>
  <si>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</si>
  <si>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</si>
  <si>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</si>
  <si>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</si>
  <si>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</si>
  <si>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</si>
  <si>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</si>
  <si>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</si>
  <si>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</si>
  <si>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</si>
  <si>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</si>
  <si>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</si>
  <si>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</si>
  <si>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</si>
  <si>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</si>
  <si>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</si>
  <si>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</si>
  <si>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</si>
  <si>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</si>
  <si>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</si>
  <si>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</si>
  <si>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</si>
  <si>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</si>
  <si>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</si>
  <si>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</si>
  <si>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</si>
  <si>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</si>
  <si>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</si>
  <si>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</si>
  <si>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</si>
  <si>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</si>
  <si>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</si>
  <si>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</si>
  <si>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</si>
  <si>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</si>
  <si>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</si>
  <si>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</si>
  <si>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</si>
  <si>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</si>
  <si>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</si>
  <si>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</si>
  <si>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</si>
  <si>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</si>
  <si>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</si>
  <si>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</si>
  <si>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</si>
  <si>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</si>
  <si>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</si>
  <si>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</si>
  <si>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</si>
  <si>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</si>
  <si>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</si>
  <si>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</si>
  <si>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</si>
  <si>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</si>
  <si>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</si>
  <si>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</si>
  <si>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</si>
  <si>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</si>
  <si>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</si>
  <si>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</si>
  <si>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</si>
  <si>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</si>
  <si>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</si>
  <si>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</si>
  <si>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</si>
  <si>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</si>
  <si>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</si>
  <si>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</si>
  <si>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</si>
  <si>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</si>
  <si>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</si>
  <si>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</si>
  <si>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</si>
  <si>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</si>
  <si>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</si>
  <si>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</si>
  <si>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</si>
  <si>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</si>
  <si>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</si>
  <si>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</si>
  <si>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</si>
  <si>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</si>
  <si>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</si>
  <si>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</si>
  <si>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</si>
  <si>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</si>
  <si>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</si>
  <si>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</si>
  <si>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</si>
  <si>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</si>
  <si>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</si>
  <si>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</si>
  <si>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</si>
  <si>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</si>
  <si>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</si>
  <si>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</si>
  <si>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</si>
  <si>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</si>
  <si>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</si>
  <si>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</si>
  <si>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</si>
  <si>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</si>
  <si>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</si>
  <si>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</si>
  <si>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</si>
  <si>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</si>
  <si>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</si>
  <si>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</si>
  <si>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</si>
  <si>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</si>
  <si>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</si>
  <si>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</si>
  <si>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</si>
  <si>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</si>
  <si>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</si>
  <si>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</si>
  <si>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</si>
  <si>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</si>
  <si>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</si>
  <si>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</si>
  <si>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</si>
  <si>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</si>
  <si>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</si>
  <si>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</si>
  <si>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</si>
  <si>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</si>
  <si>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</si>
  <si>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</si>
  <si>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</si>
  <si>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</si>
  <si>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</si>
  <si>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</si>
  <si>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</si>
  <si>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</si>
  <si>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</si>
  <si>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</si>
  <si>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</si>
  <si>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</si>
  <si>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</si>
  <si>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</si>
  <si>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</si>
  <si>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</si>
  <si>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</si>
  <si>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</si>
  <si>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</si>
  <si>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</si>
  <si>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</si>
  <si>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</si>
  <si>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</si>
  <si>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</si>
  <si>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</si>
  <si>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</si>
  <si>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</si>
  <si>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</si>
  <si>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</si>
  <si>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</si>
  <si>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</si>
  <si>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</si>
  <si>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</si>
  <si>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</si>
  <si>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</si>
  <si>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</si>
  <si>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</si>
  <si>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</si>
  <si>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</si>
  <si>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</si>
  <si>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</si>
  <si>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</si>
  <si>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</si>
  <si>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</si>
  <si>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</si>
  <si>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</si>
  <si>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</si>
  <si>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</si>
  <si>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</si>
  <si>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</si>
  <si>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</si>
  <si>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</si>
  <si>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</si>
  <si>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</si>
  <si>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</si>
  <si>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</si>
  <si>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</si>
  <si>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</si>
  <si>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</si>
  <si>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</si>
  <si>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</si>
  <si>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</si>
  <si>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</si>
  <si>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</si>
  <si>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</si>
  <si>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</si>
  <si>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</si>
  <si>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</si>
  <si>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</si>
  <si>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</si>
  <si>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</si>
  <si>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</si>
  <si>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</si>
  <si>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</si>
  <si>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</si>
  <si>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</si>
  <si>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cw</t>
  </si>
  <si>
    <t>1. Adjust Outputs</t>
  </si>
  <si>
    <t>3. Quickwire Coast Site</t>
  </si>
  <si>
    <t>4. Computers / High Speed Connectors Site on Ocean Coast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</si>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</sst>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C9" sqref="C9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4" t="s">
        <v>417</v>
      </c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369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418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419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420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9" t="s">
        <v>421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9" t="s">
        <v>422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9" t="s">
        <v>423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topLeftCell="F1" workbookViewId="0">
      <selection activeCell="F3" sqref="F3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251</v>
      </c>
      <c r="J1" s="70" t="s">
        <v>252</v>
      </c>
      <c r="K1" s="70"/>
      <c r="L1" s="70"/>
    </row>
    <row r="2" spans="1:12" ht="21">
      <c r="B2" s="41" t="s">
        <v>226</v>
      </c>
      <c r="D2" s="41" t="s">
        <v>228</v>
      </c>
      <c r="F2" s="41" t="s">
        <v>227</v>
      </c>
      <c r="H2" s="41" t="s">
        <v>228</v>
      </c>
      <c r="J2" s="41" t="s">
        <v>229</v>
      </c>
      <c r="L2" s="41" t="s">
        <v>230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404</v>
      </c>
      <c r="K7" s="20" t="s">
        <v>143</v>
      </c>
      <c r="L7" s="25" t="s">
        <v>404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231</v>
      </c>
      <c r="L8" s="27" t="s">
        <v>231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232</v>
      </c>
      <c r="D11" s="41" t="s">
        <v>233</v>
      </c>
      <c r="F11" s="41" t="s">
        <v>234</v>
      </c>
      <c r="H11" s="41" t="s">
        <v>235</v>
      </c>
      <c r="J11" s="41" t="s">
        <v>241</v>
      </c>
      <c r="L11" s="41" t="s">
        <v>242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245</v>
      </c>
      <c r="C13" s="20" t="s">
        <v>143</v>
      </c>
      <c r="D13" s="25" t="s">
        <v>245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236</v>
      </c>
      <c r="K16" s="20" t="s">
        <v>143</v>
      </c>
      <c r="L16" s="27" t="s">
        <v>236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237</v>
      </c>
      <c r="K17" s="20" t="s">
        <v>143</v>
      </c>
      <c r="L17" s="27" t="s">
        <v>237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238</v>
      </c>
      <c r="K18" s="20" t="s">
        <v>143</v>
      </c>
      <c r="L18" s="27" t="s">
        <v>238</v>
      </c>
    </row>
    <row r="20" spans="1:12" ht="21">
      <c r="A20" s="27" t="s">
        <v>250</v>
      </c>
      <c r="B20" s="41" t="s">
        <v>247</v>
      </c>
      <c r="C20" s="27" t="s">
        <v>250</v>
      </c>
      <c r="D20" s="41" t="s">
        <v>246</v>
      </c>
      <c r="E20" s="27" t="s">
        <v>250</v>
      </c>
      <c r="F20" s="41" t="s">
        <v>240</v>
      </c>
      <c r="G20" s="27" t="s">
        <v>250</v>
      </c>
      <c r="H20" s="41" t="s">
        <v>239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253</v>
      </c>
    </row>
    <row r="26" spans="1:12" ht="18.75">
      <c r="B26" s="26" t="s">
        <v>243</v>
      </c>
      <c r="C26" s="20" t="s">
        <v>143</v>
      </c>
      <c r="D26" s="26" t="s">
        <v>243</v>
      </c>
      <c r="J26" s="27" t="s">
        <v>254</v>
      </c>
    </row>
    <row r="27" spans="1:12" ht="18.75">
      <c r="B27" s="28" t="s">
        <v>244</v>
      </c>
      <c r="C27" s="20" t="s">
        <v>143</v>
      </c>
      <c r="D27" s="28" t="s">
        <v>244</v>
      </c>
    </row>
    <row r="29" spans="1:12" ht="21">
      <c r="B29" s="41" t="s">
        <v>217</v>
      </c>
      <c r="D29" s="41" t="s">
        <v>218</v>
      </c>
      <c r="F29" s="41" t="s">
        <v>219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1" t="s">
        <v>61</v>
      </c>
      <c r="D3" s="71"/>
    </row>
    <row r="4" spans="3:4" ht="15.75" thickTop="1">
      <c r="C4" s="72" t="s">
        <v>60</v>
      </c>
      <c r="D4" s="72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2" t="s">
        <v>54</v>
      </c>
      <c r="D10" s="72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2" t="s">
        <v>52</v>
      </c>
      <c r="D17" s="72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J7" workbookViewId="0">
      <selection activeCell="J26" sqref="J26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221</v>
      </c>
      <c r="E3" s="2" t="s">
        <v>222</v>
      </c>
      <c r="F3" s="2" t="s">
        <v>220</v>
      </c>
      <c r="G3" s="2" t="s">
        <v>223</v>
      </c>
      <c r="H3" s="3" t="s">
        <v>224</v>
      </c>
      <c r="J3" s="22" t="s">
        <v>91</v>
      </c>
      <c r="K3" s="22" t="s">
        <v>211</v>
      </c>
      <c r="L3" s="23" t="s">
        <v>2</v>
      </c>
      <c r="M3" s="23" t="s">
        <v>2</v>
      </c>
      <c r="N3" s="22" t="s">
        <v>214</v>
      </c>
      <c r="O3" s="22" t="s">
        <v>212</v>
      </c>
      <c r="P3" s="22" t="s">
        <v>213</v>
      </c>
      <c r="Q3" s="23" t="s">
        <v>2</v>
      </c>
      <c r="R3" s="22" t="s">
        <v>215</v>
      </c>
      <c r="S3" s="23" t="s">
        <v>2</v>
      </c>
      <c r="T3" s="22" t="s">
        <v>297</v>
      </c>
      <c r="U3" s="23" t="s">
        <v>2</v>
      </c>
      <c r="V3" s="29" t="s">
        <v>319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294</v>
      </c>
      <c r="V4" s="45" t="s">
        <v>318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210</v>
      </c>
      <c r="U5" s="21"/>
      <c r="V5" s="44" t="s">
        <v>249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303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216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315</v>
      </c>
    </row>
    <row r="9" spans="3:22" ht="20.25" thickTop="1" thickBot="1">
      <c r="F9" s="25" t="s">
        <v>34</v>
      </c>
      <c r="G9" s="5" t="s">
        <v>2</v>
      </c>
      <c r="H9" s="27" t="s">
        <v>294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262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249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294</v>
      </c>
    </row>
    <row r="13" spans="3:22" ht="21.75" thickBot="1">
      <c r="F13" s="26" t="s">
        <v>37</v>
      </c>
      <c r="H13" s="27" t="s">
        <v>248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210</v>
      </c>
      <c r="S15" s="21"/>
      <c r="T15" s="44" t="s">
        <v>47</v>
      </c>
      <c r="U15" s="21"/>
    </row>
    <row r="16" spans="3:22" ht="19.5" thickBot="1">
      <c r="F16" s="25" t="s">
        <v>278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255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210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262</v>
      </c>
      <c r="S20" s="21"/>
      <c r="T20" s="44" t="s">
        <v>249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255</v>
      </c>
      <c r="Q23" s="21"/>
      <c r="R23" s="25" t="s">
        <v>256</v>
      </c>
      <c r="S23" s="21"/>
      <c r="T23" s="40" t="s">
        <v>307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314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256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263</v>
      </c>
      <c r="R29" s="25" t="s">
        <v>279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248</v>
      </c>
    </row>
    <row r="32" spans="3:21" ht="18.75">
      <c r="C32" s="40" t="s">
        <v>10</v>
      </c>
      <c r="F32" s="25" t="s">
        <v>42</v>
      </c>
      <c r="M32" s="25" t="s">
        <v>314</v>
      </c>
      <c r="N32" s="26" t="s">
        <v>315</v>
      </c>
      <c r="R32" s="26" t="s">
        <v>255</v>
      </c>
    </row>
    <row r="33" spans="3:18" ht="18.75">
      <c r="C33" s="40" t="s">
        <v>139</v>
      </c>
      <c r="F33" s="25" t="s">
        <v>43</v>
      </c>
      <c r="M33" s="40" t="s">
        <v>307</v>
      </c>
      <c r="R33" s="28" t="s">
        <v>12</v>
      </c>
    </row>
    <row r="34" spans="3:18" ht="18.75">
      <c r="C34" s="40" t="s">
        <v>307</v>
      </c>
      <c r="F34" s="26" t="s">
        <v>44</v>
      </c>
      <c r="R34" s="40" t="s">
        <v>307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50" t="s">
        <v>257</v>
      </c>
      <c r="D39" s="51"/>
    </row>
    <row r="40" spans="3:18" ht="18.75">
      <c r="C40" s="24" t="s">
        <v>258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259</v>
      </c>
      <c r="D48" s="43">
        <v>0.9</v>
      </c>
    </row>
    <row r="49" spans="3:8" ht="18.75">
      <c r="C49" s="24" t="s">
        <v>260</v>
      </c>
      <c r="D49" s="43">
        <v>0.05</v>
      </c>
    </row>
    <row r="50" spans="3:8" ht="18.75">
      <c r="C50" s="24" t="s">
        <v>261</v>
      </c>
      <c r="D50" s="43">
        <v>0.05</v>
      </c>
    </row>
    <row r="51" spans="3:8" ht="18.75">
      <c r="C51" s="24" t="s">
        <v>264</v>
      </c>
      <c r="D51" s="43">
        <v>1</v>
      </c>
      <c r="E51" s="40" t="s">
        <v>265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266</v>
      </c>
      <c r="D61" s="26">
        <v>0.05</v>
      </c>
      <c r="E61" s="26" t="s">
        <v>267</v>
      </c>
      <c r="F61" s="26">
        <v>0.05</v>
      </c>
      <c r="H61" s="40" t="s">
        <v>268</v>
      </c>
    </row>
    <row r="62" spans="3:8" ht="18.75">
      <c r="C62" s="26" t="s">
        <v>269</v>
      </c>
      <c r="D62" s="26">
        <v>0.25</v>
      </c>
      <c r="E62" s="26" t="s">
        <v>270</v>
      </c>
      <c r="F62" s="26">
        <v>0.3</v>
      </c>
    </row>
    <row r="63" spans="3:8" ht="18.75">
      <c r="C63" s="26" t="s">
        <v>271</v>
      </c>
      <c r="D63" s="26">
        <v>0.01</v>
      </c>
      <c r="E63" s="26" t="s">
        <v>272</v>
      </c>
      <c r="F63" s="26">
        <v>0.01</v>
      </c>
      <c r="H63" s="40" t="s">
        <v>273</v>
      </c>
    </row>
    <row r="64" spans="3:8" ht="18.75">
      <c r="C64" s="26" t="s">
        <v>316</v>
      </c>
      <c r="D64" s="26">
        <v>0.3</v>
      </c>
      <c r="E64" s="26" t="s">
        <v>317</v>
      </c>
      <c r="F64" s="26">
        <v>1</v>
      </c>
    </row>
    <row r="65" spans="3:8" ht="18.75">
      <c r="H65" s="40" t="s">
        <v>277</v>
      </c>
    </row>
    <row r="66" spans="3:8" ht="18.75">
      <c r="C66" s="27" t="s">
        <v>274</v>
      </c>
      <c r="D66" s="27">
        <v>0.01</v>
      </c>
      <c r="E66" s="27" t="s">
        <v>275</v>
      </c>
      <c r="F66" s="27">
        <v>0.01</v>
      </c>
    </row>
    <row r="67" spans="3:8" ht="18.75">
      <c r="C67" s="27" t="s">
        <v>276</v>
      </c>
      <c r="D67" s="27">
        <v>0.05</v>
      </c>
    </row>
    <row r="68" spans="3:8" ht="15.75" thickBot="1"/>
    <row r="69" spans="3:8" ht="20.25" thickTop="1" thickBot="1">
      <c r="C69" s="27" t="s">
        <v>280</v>
      </c>
      <c r="D69" s="27">
        <v>1</v>
      </c>
      <c r="E69" s="27" t="s">
        <v>281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282</v>
      </c>
      <c r="D71" s="27">
        <v>0.7</v>
      </c>
      <c r="E71" s="27" t="s">
        <v>287</v>
      </c>
      <c r="F71" s="27">
        <v>0.25</v>
      </c>
      <c r="G71" s="9"/>
      <c r="H71" s="40" t="s">
        <v>292</v>
      </c>
    </row>
    <row r="72" spans="3:8" ht="20.25" thickTop="1" thickBot="1">
      <c r="C72" s="27" t="s">
        <v>283</v>
      </c>
      <c r="D72" s="27">
        <v>0.35</v>
      </c>
      <c r="E72" s="7"/>
      <c r="G72" s="9"/>
      <c r="H72" s="40" t="s">
        <v>293</v>
      </c>
    </row>
    <row r="73" spans="3:8" ht="18" thickTop="1" thickBot="1">
      <c r="E73" s="7"/>
      <c r="G73" s="9"/>
    </row>
    <row r="74" spans="3:8" ht="20.25" thickTop="1" thickBot="1">
      <c r="C74" s="27" t="s">
        <v>284</v>
      </c>
      <c r="D74" s="27">
        <v>0.3</v>
      </c>
      <c r="E74" s="27" t="s">
        <v>285</v>
      </c>
      <c r="F74" s="27">
        <v>0.65</v>
      </c>
      <c r="G74" s="9"/>
    </row>
    <row r="75" spans="3:8" ht="20.25" thickTop="1" thickBot="1">
      <c r="C75" s="27" t="s">
        <v>286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288</v>
      </c>
      <c r="D77" s="27">
        <v>1</v>
      </c>
      <c r="E77" s="27" t="s">
        <v>290</v>
      </c>
      <c r="F77" s="27">
        <v>0.18</v>
      </c>
      <c r="G77" s="9"/>
    </row>
    <row r="78" spans="3:8" ht="20.25" thickTop="1" thickBot="1">
      <c r="C78" s="27" t="s">
        <v>289</v>
      </c>
      <c r="D78" s="27">
        <v>1</v>
      </c>
      <c r="E78" s="27" t="s">
        <v>291</v>
      </c>
      <c r="F78" s="27">
        <v>0.3</v>
      </c>
    </row>
    <row r="79" spans="3:8" ht="18" thickTop="1" thickBot="1">
      <c r="E79" s="7"/>
    </row>
    <row r="80" spans="3:8" ht="19.5" thickTop="1">
      <c r="C80" s="27" t="s">
        <v>308</v>
      </c>
      <c r="D80" s="27">
        <v>0.5</v>
      </c>
      <c r="E80" s="27" t="s">
        <v>309</v>
      </c>
      <c r="F80" s="27">
        <v>0.4</v>
      </c>
    </row>
    <row r="81" spans="3:8" ht="18.75">
      <c r="C81" s="27" t="s">
        <v>310</v>
      </c>
      <c r="D81" s="27">
        <v>0.3</v>
      </c>
    </row>
    <row r="83" spans="3:8" ht="18.75">
      <c r="C83" s="44" t="s">
        <v>304</v>
      </c>
      <c r="D83" s="44">
        <v>0.99</v>
      </c>
      <c r="E83" s="44" t="s">
        <v>305</v>
      </c>
      <c r="F83" s="44">
        <v>0.55000000000000004</v>
      </c>
    </row>
    <row r="84" spans="3:8" ht="18.75">
      <c r="C84" s="44" t="s">
        <v>306</v>
      </c>
      <c r="D84" s="44">
        <v>0.6</v>
      </c>
    </row>
    <row r="86" spans="3:8" ht="18.75">
      <c r="C86" s="44" t="s">
        <v>295</v>
      </c>
      <c r="D86" s="44">
        <v>0.25</v>
      </c>
      <c r="E86" s="44" t="s">
        <v>296</v>
      </c>
      <c r="F86" s="44">
        <v>0.45</v>
      </c>
    </row>
    <row r="88" spans="3:8" ht="18.75">
      <c r="C88" s="44" t="s">
        <v>298</v>
      </c>
      <c r="D88" s="44">
        <v>1</v>
      </c>
      <c r="E88" s="44" t="s">
        <v>300</v>
      </c>
      <c r="F88" s="44">
        <v>0.8</v>
      </c>
      <c r="H88" s="44" t="s">
        <v>302</v>
      </c>
    </row>
    <row r="89" spans="3:8" ht="18.75">
      <c r="C89" s="44" t="s">
        <v>299</v>
      </c>
      <c r="D89" s="44">
        <v>1</v>
      </c>
      <c r="E89" s="44" t="s">
        <v>301</v>
      </c>
      <c r="F89" s="44">
        <v>0.15</v>
      </c>
    </row>
    <row r="91" spans="3:8" ht="18.75">
      <c r="C91" s="44" t="s">
        <v>311</v>
      </c>
      <c r="D91" s="44">
        <v>0.5</v>
      </c>
      <c r="E91" s="44" t="s">
        <v>313</v>
      </c>
      <c r="F91" s="44">
        <v>1</v>
      </c>
    </row>
    <row r="92" spans="3:8" ht="18.75">
      <c r="C92" s="44" t="s">
        <v>312</v>
      </c>
      <c r="D92" s="44">
        <v>0.4</v>
      </c>
    </row>
    <row r="94" spans="3:8" ht="18.75">
      <c r="C94" s="45" t="s">
        <v>320</v>
      </c>
      <c r="D94" s="45">
        <v>1</v>
      </c>
      <c r="E94" s="45" t="s">
        <v>321</v>
      </c>
      <c r="F94" s="45">
        <v>1</v>
      </c>
    </row>
    <row r="95" spans="3:8" ht="18.75">
      <c r="C95" s="45" t="s">
        <v>322</v>
      </c>
      <c r="D95" s="45">
        <v>0.5</v>
      </c>
      <c r="E95" s="45" t="s">
        <v>323</v>
      </c>
      <c r="F95" s="45">
        <v>1</v>
      </c>
    </row>
    <row r="96" spans="3:8" ht="18.75">
      <c r="C96" s="45" t="s">
        <v>324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topLeftCell="G18" workbookViewId="0">
      <selection activeCell="Q36" sqref="Q36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3" t="s">
        <v>113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3:21">
      <c r="C4" s="54" t="s">
        <v>172</v>
      </c>
      <c r="D4" s="55"/>
      <c r="E4" s="55"/>
      <c r="F4" s="55"/>
      <c r="G4" s="55"/>
      <c r="H4" s="55"/>
      <c r="I4" s="55"/>
      <c r="J4" s="55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52" t="s">
        <v>173</v>
      </c>
      <c r="M5" s="52"/>
      <c r="N5" s="52"/>
      <c r="O5" s="52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61" t="s">
        <v>115</v>
      </c>
      <c r="D14" s="62"/>
      <c r="E14" s="62"/>
      <c r="F14" s="62"/>
      <c r="G14" s="62"/>
      <c r="I14" s="59" t="s">
        <v>160</v>
      </c>
      <c r="J14" s="60"/>
      <c r="L14" s="61" t="s">
        <v>203</v>
      </c>
      <c r="M14" s="62"/>
      <c r="N14" s="62"/>
      <c r="O14" s="62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370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372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371</v>
      </c>
      <c r="G23" s="37">
        <v>1</v>
      </c>
      <c r="I23" s="61" t="s">
        <v>171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4" t="s">
        <v>117</v>
      </c>
      <c r="D25" s="55"/>
      <c r="E25" s="55"/>
      <c r="F25" s="55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6" t="s">
        <v>23</v>
      </c>
      <c r="D26" s="57"/>
      <c r="E26" s="57"/>
      <c r="F26" s="58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61" t="s">
        <v>368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6" t="s">
        <v>24</v>
      </c>
      <c r="D48" s="57"/>
      <c r="E48" s="57"/>
      <c r="F48" s="58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6" t="s">
        <v>8</v>
      </c>
      <c r="D57" s="57"/>
      <c r="E57" s="57"/>
      <c r="F57" s="58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6" t="s">
        <v>7</v>
      </c>
      <c r="D74" s="57"/>
      <c r="E74" s="57"/>
      <c r="F74" s="58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6" t="s">
        <v>126</v>
      </c>
      <c r="D79" s="57"/>
      <c r="E79" s="57"/>
      <c r="F79" s="58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6" t="s">
        <v>17</v>
      </c>
      <c r="D84" s="57"/>
      <c r="E84" s="57"/>
      <c r="F84" s="58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6" t="s">
        <v>95</v>
      </c>
      <c r="D89" s="57"/>
      <c r="E89" s="57"/>
      <c r="F89" s="58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O60" sqref="O60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4" t="s">
        <v>172</v>
      </c>
      <c r="C2" s="55"/>
      <c r="D2" s="55"/>
      <c r="E2" s="55"/>
      <c r="F2" s="55"/>
      <c r="H2" s="61" t="s">
        <v>326</v>
      </c>
      <c r="I2" s="62"/>
      <c r="J2" s="62"/>
      <c r="K2" s="62"/>
      <c r="L2" s="62"/>
      <c r="M2" s="62"/>
      <c r="N2" s="62"/>
      <c r="O2" s="62"/>
      <c r="P2" s="62"/>
      <c r="Q2" s="62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335</v>
      </c>
      <c r="O3" s="16" t="s">
        <v>336</v>
      </c>
      <c r="P3" s="32" t="s">
        <v>337</v>
      </c>
      <c r="Q3" s="32" t="s">
        <v>334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327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328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329</v>
      </c>
      <c r="I6" s="15">
        <v>15</v>
      </c>
      <c r="J6" s="15" t="s">
        <v>4</v>
      </c>
      <c r="K6" s="15">
        <v>9999</v>
      </c>
      <c r="L6" s="15" t="s">
        <v>332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330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4" t="s">
        <v>117</v>
      </c>
      <c r="C8" s="55"/>
      <c r="D8" s="55"/>
      <c r="E8" s="55"/>
      <c r="H8" s="15" t="s">
        <v>331</v>
      </c>
      <c r="I8" s="15">
        <v>40</v>
      </c>
      <c r="J8" s="15" t="s">
        <v>156</v>
      </c>
      <c r="K8" s="15">
        <v>40</v>
      </c>
      <c r="L8" s="15" t="s">
        <v>333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6" t="s">
        <v>23</v>
      </c>
      <c r="C9" s="57"/>
      <c r="D9" s="57"/>
      <c r="E9" s="58"/>
    </row>
    <row r="10" spans="2:17">
      <c r="B10" s="15" t="s">
        <v>118</v>
      </c>
      <c r="C10" s="15" t="s">
        <v>119</v>
      </c>
      <c r="D10" s="15" t="s">
        <v>325</v>
      </c>
      <c r="E10" s="15" t="s">
        <v>120</v>
      </c>
      <c r="H10" s="54" t="s">
        <v>339</v>
      </c>
      <c r="I10" s="55"/>
      <c r="K10" s="54" t="s">
        <v>344</v>
      </c>
      <c r="L10" s="55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338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340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341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342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343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61" t="s">
        <v>345</v>
      </c>
      <c r="I17" s="62"/>
      <c r="J17" s="62"/>
      <c r="K17" s="62"/>
      <c r="L17" s="62"/>
      <c r="M17" s="62"/>
      <c r="N17" s="62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335</v>
      </c>
      <c r="M18" s="16" t="s">
        <v>336</v>
      </c>
      <c r="N18" s="32" t="s">
        <v>334</v>
      </c>
    </row>
    <row r="19" spans="2:17">
      <c r="B19" s="56" t="s">
        <v>24</v>
      </c>
      <c r="C19" s="57"/>
      <c r="D19" s="57"/>
      <c r="E19" s="58"/>
      <c r="H19" s="15" t="s">
        <v>346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325</v>
      </c>
      <c r="E20" s="15" t="s">
        <v>120</v>
      </c>
      <c r="H20" s="15" t="s">
        <v>347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6" t="s">
        <v>8</v>
      </c>
      <c r="C24" s="57"/>
      <c r="D24" s="57"/>
      <c r="E24" s="58"/>
      <c r="H24" s="54" t="s">
        <v>348</v>
      </c>
      <c r="I24" s="55"/>
      <c r="K24" s="54" t="s">
        <v>349</v>
      </c>
      <c r="L24" s="55"/>
    </row>
    <row r="25" spans="2:17">
      <c r="B25" s="15" t="s">
        <v>118</v>
      </c>
      <c r="C25" s="15" t="s">
        <v>119</v>
      </c>
      <c r="D25" s="15" t="s">
        <v>325</v>
      </c>
      <c r="E25" s="15" t="s">
        <v>120</v>
      </c>
      <c r="H25" s="14" t="s">
        <v>346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6" t="s">
        <v>7</v>
      </c>
      <c r="C30" s="57"/>
      <c r="D30" s="57"/>
      <c r="E30" s="58"/>
      <c r="H30" s="61" t="s">
        <v>350</v>
      </c>
      <c r="I30" s="62"/>
      <c r="J30" s="62"/>
      <c r="K30" s="62"/>
      <c r="L30" s="62"/>
      <c r="M30" s="62"/>
      <c r="N30" s="62"/>
    </row>
    <row r="31" spans="2:17">
      <c r="B31" s="15" t="s">
        <v>118</v>
      </c>
      <c r="C31" s="15" t="s">
        <v>119</v>
      </c>
      <c r="D31" s="15" t="s">
        <v>325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335</v>
      </c>
      <c r="O31" s="16" t="s">
        <v>336</v>
      </c>
      <c r="P31" s="32" t="s">
        <v>337</v>
      </c>
      <c r="Q31" s="32" t="s">
        <v>334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353</v>
      </c>
      <c r="I32" s="15">
        <v>37.5</v>
      </c>
      <c r="J32" s="15" t="s">
        <v>129</v>
      </c>
      <c r="K32" s="15">
        <v>18.75</v>
      </c>
      <c r="L32" s="15" t="s">
        <v>352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351</v>
      </c>
      <c r="I33" s="15">
        <v>2</v>
      </c>
      <c r="J33" s="15" t="s">
        <v>353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4" t="s">
        <v>354</v>
      </c>
      <c r="I36" s="55"/>
      <c r="K36" s="54" t="s">
        <v>355</v>
      </c>
      <c r="L36" s="55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357</v>
      </c>
      <c r="I37" s="15">
        <f>Q32-O33</f>
        <v>169.99124999999998</v>
      </c>
      <c r="K37" s="14" t="s">
        <v>352</v>
      </c>
      <c r="L37" s="15">
        <f>I25-P32</f>
        <v>-3.7500000000022737E-2</v>
      </c>
    </row>
    <row r="38" spans="2:17">
      <c r="H38" s="14" t="s">
        <v>351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356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61" t="s">
        <v>358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360</v>
      </c>
      <c r="H43" s="16" t="s">
        <v>361</v>
      </c>
      <c r="I43" s="16" t="s">
        <v>362</v>
      </c>
      <c r="J43" s="16" t="s">
        <v>363</v>
      </c>
      <c r="K43" s="16" t="s">
        <v>112</v>
      </c>
      <c r="L43" s="16" t="s">
        <v>335</v>
      </c>
      <c r="M43" s="16" t="s">
        <v>336</v>
      </c>
      <c r="N43" s="32" t="s">
        <v>337</v>
      </c>
      <c r="O43" s="16" t="s">
        <v>364</v>
      </c>
      <c r="P43" s="32" t="s">
        <v>365</v>
      </c>
      <c r="Q43" s="32" t="s">
        <v>334</v>
      </c>
    </row>
    <row r="44" spans="2:17">
      <c r="B44" s="15" t="s">
        <v>359</v>
      </c>
      <c r="C44" s="15">
        <v>7.5</v>
      </c>
      <c r="D44" s="15" t="s">
        <v>351</v>
      </c>
      <c r="E44" s="15">
        <v>9.375</v>
      </c>
      <c r="F44" s="15" t="s">
        <v>356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4" t="s">
        <v>366</v>
      </c>
      <c r="C46" s="55"/>
      <c r="E46" s="54" t="s">
        <v>367</v>
      </c>
      <c r="F46" s="55"/>
    </row>
    <row r="47" spans="2:17">
      <c r="B47" s="14" t="s">
        <v>357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352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351</v>
      </c>
      <c r="F57" s="15">
        <f>I38-M44</f>
        <v>-1.5000000000014779E-2</v>
      </c>
    </row>
    <row r="58" spans="2:6">
      <c r="E58" s="14" t="s">
        <v>356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357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1" zoomScale="85" zoomScaleNormal="85" workbookViewId="0">
      <selection activeCell="I25" sqref="I25:J28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7.1406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59" t="s">
        <v>172</v>
      </c>
      <c r="C2" s="60"/>
      <c r="D2" s="60"/>
      <c r="E2" s="60"/>
      <c r="F2" s="60"/>
      <c r="G2" s="47"/>
      <c r="I2" s="61" t="s">
        <v>326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2:22">
      <c r="B3" s="14" t="s">
        <v>59</v>
      </c>
      <c r="C3" s="14" t="s">
        <v>24</v>
      </c>
      <c r="D3" s="14" t="s">
        <v>373</v>
      </c>
      <c r="E3" s="14" t="s">
        <v>374</v>
      </c>
      <c r="F3" s="14" t="s">
        <v>17</v>
      </c>
      <c r="G3" s="30" t="s">
        <v>10</v>
      </c>
      <c r="I3" s="14" t="s">
        <v>59</v>
      </c>
      <c r="J3" s="16" t="s">
        <v>109</v>
      </c>
      <c r="K3" s="16" t="s">
        <v>155</v>
      </c>
      <c r="L3" s="16" t="s">
        <v>110</v>
      </c>
      <c r="M3" s="16" t="s">
        <v>158</v>
      </c>
      <c r="N3" s="16" t="s">
        <v>336</v>
      </c>
      <c r="O3" s="32" t="s">
        <v>337</v>
      </c>
      <c r="P3" s="16" t="s">
        <v>335</v>
      </c>
      <c r="Q3" s="16" t="s">
        <v>381</v>
      </c>
      <c r="R3" s="16" t="s">
        <v>378</v>
      </c>
      <c r="S3" s="32" t="s">
        <v>377</v>
      </c>
      <c r="T3" s="16" t="s">
        <v>382</v>
      </c>
      <c r="U3" s="16" t="s">
        <v>379</v>
      </c>
      <c r="V3" s="32" t="s">
        <v>380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375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376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383</v>
      </c>
      <c r="R5" s="15">
        <v>130</v>
      </c>
      <c r="S5" s="15">
        <f>R5*P5</f>
        <v>1600.3</v>
      </c>
      <c r="T5" s="15" t="s">
        <v>384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385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383</v>
      </c>
      <c r="R6" s="15">
        <v>20</v>
      </c>
      <c r="S6" s="15">
        <f>R6*P6</f>
        <v>576.19999999999993</v>
      </c>
      <c r="T6" s="15" t="s">
        <v>384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386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384</v>
      </c>
      <c r="U7" s="15">
        <v>10</v>
      </c>
      <c r="V7" s="15">
        <f>U7*P7</f>
        <v>65.7</v>
      </c>
    </row>
    <row r="8" spans="2:22">
      <c r="B8" s="54" t="s">
        <v>117</v>
      </c>
      <c r="C8" s="55"/>
      <c r="D8" s="55"/>
      <c r="E8" s="55"/>
      <c r="I8" s="15" t="s">
        <v>387</v>
      </c>
      <c r="J8" s="15">
        <v>200</v>
      </c>
      <c r="K8" s="15" t="s">
        <v>388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389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56" t="s">
        <v>24</v>
      </c>
      <c r="C9" s="57"/>
      <c r="D9" s="57"/>
      <c r="E9" s="58"/>
    </row>
    <row r="10" spans="2:22">
      <c r="B10" s="15" t="s">
        <v>118</v>
      </c>
      <c r="C10" s="15" t="s">
        <v>119</v>
      </c>
      <c r="D10" s="15" t="s">
        <v>325</v>
      </c>
      <c r="E10" s="15" t="s">
        <v>120</v>
      </c>
      <c r="I10" s="54" t="s">
        <v>339</v>
      </c>
      <c r="J10" s="55"/>
      <c r="L10" s="54" t="s">
        <v>367</v>
      </c>
      <c r="M10" s="55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341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111</v>
      </c>
      <c r="C12" s="15"/>
      <c r="D12" s="15"/>
      <c r="E12" s="15">
        <f>SUM(E11:E11)</f>
        <v>600</v>
      </c>
      <c r="I12" s="14" t="s">
        <v>390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56" t="s">
        <v>373</v>
      </c>
      <c r="C13" s="57"/>
      <c r="D13" s="57"/>
      <c r="E13" s="58"/>
      <c r="I13" s="14" t="s">
        <v>391</v>
      </c>
      <c r="J13" s="15">
        <f>SUM(V5:V7)</f>
        <v>1464.3</v>
      </c>
      <c r="L13" s="14" t="s">
        <v>373</v>
      </c>
      <c r="M13" s="15">
        <f>SUM(D7-N8)</f>
        <v>0</v>
      </c>
    </row>
    <row r="14" spans="2:22">
      <c r="B14" s="15" t="s">
        <v>118</v>
      </c>
      <c r="C14" s="15" t="s">
        <v>119</v>
      </c>
      <c r="D14" s="15" t="s">
        <v>325</v>
      </c>
      <c r="E14" s="15" t="s">
        <v>120</v>
      </c>
      <c r="I14" s="14" t="s">
        <v>392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393</v>
      </c>
      <c r="J15" s="15">
        <f>S8</f>
        <v>2592</v>
      </c>
      <c r="L15" s="48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61" t="s">
        <v>345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 spans="2:22">
      <c r="B18" s="15" t="s">
        <v>111</v>
      </c>
      <c r="C18" s="15"/>
      <c r="D18" s="15"/>
      <c r="E18" s="15">
        <f>SUM(SUM(E15:E17)-360)</f>
        <v>2160</v>
      </c>
      <c r="I18" s="14" t="s">
        <v>59</v>
      </c>
      <c r="J18" s="16" t="s">
        <v>109</v>
      </c>
      <c r="K18" s="16" t="s">
        <v>155</v>
      </c>
      <c r="L18" s="16" t="s">
        <v>110</v>
      </c>
      <c r="M18" s="16" t="s">
        <v>158</v>
      </c>
      <c r="N18" s="16" t="s">
        <v>336</v>
      </c>
      <c r="O18" s="32" t="s">
        <v>337</v>
      </c>
      <c r="P18" s="16" t="s">
        <v>335</v>
      </c>
      <c r="Q18" s="16" t="s">
        <v>381</v>
      </c>
      <c r="R18" s="16" t="s">
        <v>378</v>
      </c>
      <c r="S18" s="32" t="s">
        <v>377</v>
      </c>
      <c r="T18" s="32" t="s">
        <v>382</v>
      </c>
      <c r="U18" s="32" t="s">
        <v>409</v>
      </c>
      <c r="V18" s="32" t="s">
        <v>380</v>
      </c>
    </row>
    <row r="19" spans="2:22">
      <c r="B19" s="56" t="s">
        <v>374</v>
      </c>
      <c r="C19" s="57"/>
      <c r="D19" s="57"/>
      <c r="E19" s="58"/>
      <c r="I19" s="15" t="s">
        <v>394</v>
      </c>
      <c r="J19" s="15">
        <v>80</v>
      </c>
      <c r="K19" s="15" t="s">
        <v>383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127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118</v>
      </c>
      <c r="C20" s="15" t="s">
        <v>119</v>
      </c>
      <c r="D20" s="15" t="s">
        <v>325</v>
      </c>
      <c r="E20" s="15" t="s">
        <v>120</v>
      </c>
      <c r="I20" s="15" t="s">
        <v>395</v>
      </c>
      <c r="J20" s="15">
        <v>60</v>
      </c>
      <c r="K20" s="15" t="s">
        <v>383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396</v>
      </c>
      <c r="J21" s="15">
        <v>40</v>
      </c>
      <c r="K21" s="15" t="s">
        <v>384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396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397</v>
      </c>
      <c r="J22" s="15">
        <v>180</v>
      </c>
      <c r="K22" s="15" t="s">
        <v>389</v>
      </c>
      <c r="L22" s="15">
        <v>60</v>
      </c>
      <c r="M22" s="15" t="s">
        <v>396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139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398</v>
      </c>
      <c r="J23" s="15">
        <v>60</v>
      </c>
      <c r="K23" s="15" t="s">
        <v>139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140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111</v>
      </c>
      <c r="C25" s="15"/>
      <c r="D25" s="15"/>
      <c r="E25" s="15">
        <f>SUM(E21:E24)</f>
        <v>1800</v>
      </c>
      <c r="I25" s="54" t="s">
        <v>348</v>
      </c>
      <c r="J25" s="55"/>
      <c r="L25" s="54" t="s">
        <v>367</v>
      </c>
      <c r="M25" s="55"/>
    </row>
    <row r="26" spans="2:22">
      <c r="B26" s="56" t="s">
        <v>17</v>
      </c>
      <c r="C26" s="57"/>
      <c r="D26" s="57"/>
      <c r="E26" s="58"/>
      <c r="I26" s="14" t="s">
        <v>127</v>
      </c>
      <c r="J26" s="15">
        <f>S19</f>
        <v>100</v>
      </c>
      <c r="L26" s="14" t="s">
        <v>383</v>
      </c>
      <c r="M26" s="15">
        <f>SUM(J12-(N19+N20))</f>
        <v>0.5</v>
      </c>
    </row>
    <row r="27" spans="2:22">
      <c r="B27" s="15" t="s">
        <v>118</v>
      </c>
      <c r="C27" s="15" t="s">
        <v>119</v>
      </c>
      <c r="D27" s="15" t="s">
        <v>325</v>
      </c>
      <c r="E27" s="15" t="s">
        <v>120</v>
      </c>
      <c r="I27" s="14" t="s">
        <v>11</v>
      </c>
      <c r="J27" s="15">
        <f>S20+J14</f>
        <v>323.39999999999998</v>
      </c>
      <c r="L27" s="14" t="s">
        <v>399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140</v>
      </c>
      <c r="J28" s="15">
        <f>S23</f>
        <v>2088</v>
      </c>
      <c r="L28" s="14" t="s">
        <v>400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396</v>
      </c>
      <c r="M29" s="15">
        <f>S21-O22</f>
        <v>0</v>
      </c>
    </row>
    <row r="30" spans="2:22">
      <c r="B30" s="15" t="s">
        <v>111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393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61" t="s">
        <v>350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spans="9:25">
      <c r="I36" s="14" t="s">
        <v>59</v>
      </c>
      <c r="J36" s="16" t="s">
        <v>109</v>
      </c>
      <c r="K36" s="16" t="s">
        <v>155</v>
      </c>
      <c r="L36" s="16" t="s">
        <v>110</v>
      </c>
      <c r="M36" s="16" t="s">
        <v>158</v>
      </c>
      <c r="N36" s="16" t="s">
        <v>360</v>
      </c>
      <c r="O36" s="16" t="s">
        <v>406</v>
      </c>
      <c r="P36" s="16" t="s">
        <v>336</v>
      </c>
      <c r="Q36" s="32" t="s">
        <v>337</v>
      </c>
      <c r="R36" s="32" t="s">
        <v>364</v>
      </c>
      <c r="S36" s="16" t="s">
        <v>335</v>
      </c>
      <c r="T36" s="16" t="s">
        <v>381</v>
      </c>
      <c r="U36" s="16" t="s">
        <v>378</v>
      </c>
      <c r="V36" s="32" t="s">
        <v>377</v>
      </c>
      <c r="W36" s="32" t="s">
        <v>382</v>
      </c>
      <c r="X36" s="32" t="s">
        <v>409</v>
      </c>
      <c r="Y36" s="32" t="s">
        <v>380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403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401</v>
      </c>
      <c r="J39" s="15">
        <v>30</v>
      </c>
      <c r="K39" s="15" t="s">
        <v>403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404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129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129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231</v>
      </c>
      <c r="J41" s="15">
        <v>50</v>
      </c>
      <c r="K41" s="15" t="s">
        <v>38</v>
      </c>
      <c r="L41" s="15">
        <v>20</v>
      </c>
      <c r="M41" s="15" t="s">
        <v>407</v>
      </c>
      <c r="N41" s="15">
        <v>40</v>
      </c>
      <c r="O41" s="15" t="s">
        <v>408</v>
      </c>
      <c r="P41" s="15" t="e">
        <f t="shared" si="2"/>
        <v>#VALUE!</v>
      </c>
      <c r="Q41" s="15" t="e">
        <f>L41*S41</f>
        <v>#VALUE!</v>
      </c>
      <c r="R41" s="15" t="e">
        <f>S41*N41</f>
        <v>#VALUE!</v>
      </c>
      <c r="S41" s="15" t="s">
        <v>416</v>
      </c>
      <c r="T41" s="15" t="s">
        <v>231</v>
      </c>
      <c r="U41" s="15">
        <v>20</v>
      </c>
      <c r="V41" s="15" t="e">
        <f t="shared" si="3"/>
        <v>#VALUE!</v>
      </c>
      <c r="W41" s="15" t="s">
        <v>10</v>
      </c>
      <c r="X41" s="15">
        <v>30</v>
      </c>
      <c r="Y41" s="15" t="e">
        <f>S41*X41</f>
        <v>#VALUE!</v>
      </c>
    </row>
    <row r="42" spans="9:25">
      <c r="I42" s="15" t="s">
        <v>402</v>
      </c>
      <c r="J42" s="15">
        <v>50</v>
      </c>
      <c r="K42" s="15" t="s">
        <v>384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405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4" t="s">
        <v>354</v>
      </c>
      <c r="J44" s="55"/>
      <c r="L44" s="54" t="s">
        <v>367</v>
      </c>
      <c r="M44" s="55"/>
    </row>
    <row r="45" spans="9:25" ht="15.75" thickBot="1">
      <c r="I45" s="14" t="s">
        <v>127</v>
      </c>
      <c r="J45" s="15">
        <f>J26</f>
        <v>100</v>
      </c>
      <c r="L45" s="14" t="s">
        <v>10</v>
      </c>
      <c r="M45" s="15" t="e">
        <f>SUM(M32-Q37+Y41-Q42)</f>
        <v>#VALUE!</v>
      </c>
    </row>
    <row r="46" spans="9:25" ht="15.75" thickBot="1">
      <c r="I46" s="14" t="s">
        <v>11</v>
      </c>
      <c r="J46" s="15">
        <f>J27</f>
        <v>323.39999999999998</v>
      </c>
      <c r="L46" s="14" t="s">
        <v>399</v>
      </c>
      <c r="M46" s="49">
        <f>M27-P42</f>
        <v>186.4000000000002</v>
      </c>
      <c r="N46" s="65" t="s">
        <v>410</v>
      </c>
      <c r="O46" s="66"/>
      <c r="P46" s="66"/>
      <c r="Q46" s="66"/>
      <c r="R46" s="66"/>
      <c r="S46" s="66"/>
      <c r="T46" s="67"/>
    </row>
    <row r="47" spans="9:25">
      <c r="I47" s="14" t="s">
        <v>140</v>
      </c>
      <c r="J47" s="15">
        <f>J28-P38-P39</f>
        <v>763.2</v>
      </c>
      <c r="L47" s="14" t="s">
        <v>393</v>
      </c>
      <c r="M47" s="15" t="e">
        <f>M31-R41</f>
        <v>#VALUE!</v>
      </c>
    </row>
    <row r="48" spans="9:25">
      <c r="I48" s="14" t="s">
        <v>129</v>
      </c>
      <c r="J48" s="15">
        <f>V40</f>
        <v>2160</v>
      </c>
      <c r="L48" s="14" t="s">
        <v>10</v>
      </c>
      <c r="M48" s="15" t="e">
        <f>SUM(M32+Y41-Q37-Q42)</f>
        <v>#VALUE!</v>
      </c>
    </row>
    <row r="49" spans="9:25">
      <c r="I49" s="14" t="s">
        <v>231</v>
      </c>
      <c r="J49" s="15" t="e">
        <f>V41</f>
        <v>#VALUE!</v>
      </c>
      <c r="L49" s="14" t="s">
        <v>65</v>
      </c>
      <c r="M49" s="15">
        <f>M33-P40-Q39</f>
        <v>0</v>
      </c>
    </row>
    <row r="50" spans="9:25">
      <c r="I50" s="14" t="s">
        <v>405</v>
      </c>
      <c r="J50" s="15">
        <f>V42</f>
        <v>1998.9999999999998</v>
      </c>
      <c r="L50" s="48" t="s">
        <v>38</v>
      </c>
      <c r="M50" s="15" t="e">
        <f>V37-P41</f>
        <v>#VALUE!</v>
      </c>
    </row>
    <row r="51" spans="9:25">
      <c r="I51" s="48" t="s">
        <v>401</v>
      </c>
      <c r="J51" s="15">
        <f>V39</f>
        <v>1260</v>
      </c>
      <c r="L51" s="48" t="s">
        <v>43</v>
      </c>
      <c r="M51" s="15" t="e">
        <f>V38-Q41</f>
        <v>#VALUE!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5" t="s">
        <v>413</v>
      </c>
      <c r="O53" s="66"/>
      <c r="P53" s="66"/>
      <c r="Q53" s="66"/>
      <c r="R53" s="66"/>
      <c r="S53" s="66"/>
      <c r="T53" s="67"/>
    </row>
    <row r="54" spans="9:25">
      <c r="I54" s="61" t="s">
        <v>414</v>
      </c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spans="9:25">
      <c r="I55" s="14" t="s">
        <v>59</v>
      </c>
      <c r="J55" s="16" t="s">
        <v>109</v>
      </c>
      <c r="K55" s="16" t="s">
        <v>155</v>
      </c>
      <c r="L55" s="16" t="s">
        <v>110</v>
      </c>
      <c r="M55" s="16" t="s">
        <v>158</v>
      </c>
      <c r="N55" s="16" t="s">
        <v>360</v>
      </c>
      <c r="O55" s="16" t="s">
        <v>406</v>
      </c>
      <c r="P55" s="16" t="s">
        <v>362</v>
      </c>
      <c r="Q55" s="16" t="s">
        <v>363</v>
      </c>
      <c r="R55" s="16" t="s">
        <v>336</v>
      </c>
      <c r="S55" s="32" t="s">
        <v>337</v>
      </c>
      <c r="T55" s="32" t="s">
        <v>364</v>
      </c>
      <c r="U55" s="32" t="s">
        <v>365</v>
      </c>
      <c r="V55" s="16" t="s">
        <v>335</v>
      </c>
      <c r="W55" s="16" t="s">
        <v>381</v>
      </c>
      <c r="X55" s="16" t="s">
        <v>378</v>
      </c>
      <c r="Y55" s="32" t="s">
        <v>377</v>
      </c>
    </row>
    <row r="56" spans="9:25">
      <c r="I56" s="15" t="s">
        <v>411</v>
      </c>
      <c r="J56" s="15">
        <v>30</v>
      </c>
      <c r="K56" s="15" t="s">
        <v>11</v>
      </c>
      <c r="L56" s="15">
        <v>30</v>
      </c>
      <c r="M56" s="15" t="s">
        <v>405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412</v>
      </c>
      <c r="J57" s="15">
        <v>30</v>
      </c>
      <c r="K57" s="15" t="s">
        <v>14</v>
      </c>
      <c r="L57" s="15">
        <v>30</v>
      </c>
      <c r="M57" s="15" t="s">
        <v>405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262</v>
      </c>
      <c r="J58" s="15">
        <v>45</v>
      </c>
      <c r="K58" s="15" t="s">
        <v>17</v>
      </c>
      <c r="L58" s="15">
        <v>52.5</v>
      </c>
      <c r="M58" s="15" t="s">
        <v>401</v>
      </c>
      <c r="N58" s="15">
        <v>60</v>
      </c>
      <c r="O58" s="15" t="s">
        <v>11</v>
      </c>
      <c r="P58" s="15">
        <v>90</v>
      </c>
      <c r="Q58" s="15" t="s">
        <v>129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404</v>
      </c>
      <c r="X58" s="15">
        <v>30</v>
      </c>
      <c r="Y58" s="15">
        <f>X58*V58</f>
        <v>720</v>
      </c>
    </row>
    <row r="60" spans="9:25">
      <c r="I60" s="63" t="s">
        <v>415</v>
      </c>
      <c r="J60" s="64"/>
      <c r="L60" s="54" t="s">
        <v>367</v>
      </c>
      <c r="M60" s="55"/>
    </row>
    <row r="61" spans="9:25">
      <c r="I61" s="14" t="s">
        <v>127</v>
      </c>
      <c r="J61" s="15">
        <f>J45</f>
        <v>100</v>
      </c>
      <c r="L61" s="14" t="s">
        <v>129</v>
      </c>
      <c r="M61" s="15">
        <f>J48-U58</f>
        <v>0</v>
      </c>
    </row>
    <row r="62" spans="9:25">
      <c r="I62" s="14" t="s">
        <v>14</v>
      </c>
      <c r="J62" s="15">
        <f>Y56-R57</f>
        <v>763.5</v>
      </c>
      <c r="L62" s="14" t="s">
        <v>401</v>
      </c>
      <c r="M62" s="15">
        <f>J51-S58</f>
        <v>0</v>
      </c>
    </row>
    <row r="63" spans="9:25">
      <c r="I63" s="14" t="s">
        <v>140</v>
      </c>
      <c r="J63" s="15">
        <f>J47</f>
        <v>763.2</v>
      </c>
      <c r="L63" s="14" t="s">
        <v>17</v>
      </c>
      <c r="M63" s="15">
        <f>J52-R58</f>
        <v>0</v>
      </c>
    </row>
    <row r="64" spans="9:25">
      <c r="I64" s="14" t="s">
        <v>231</v>
      </c>
      <c r="J64" s="15" t="e">
        <f>V41+Y58</f>
        <v>#VALUE!</v>
      </c>
      <c r="L64" s="14" t="s">
        <v>405</v>
      </c>
      <c r="M64" s="15">
        <f>J50-R56-R57</f>
        <v>19.299999999999955</v>
      </c>
    </row>
    <row r="65" spans="9:13">
      <c r="I65" s="14" t="s">
        <v>11</v>
      </c>
      <c r="J65" s="15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  <mergeCell ref="I54:Y54"/>
    <mergeCell ref="L60:M60"/>
    <mergeCell ref="I60:J60"/>
    <mergeCell ref="N53:T53"/>
    <mergeCell ref="L44:M44"/>
    <mergeCell ref="I44:J44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tabSelected="1" workbookViewId="0">
      <selection activeCell="F27" sqref="F27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59" t="s">
        <v>172</v>
      </c>
      <c r="C2" s="60"/>
      <c r="D2" s="60"/>
    </row>
    <row r="3" spans="2:5">
      <c r="B3" s="14" t="s">
        <v>59</v>
      </c>
      <c r="C3" s="14" t="s">
        <v>8</v>
      </c>
      <c r="D3" s="14" t="s">
        <v>434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4" t="s">
        <v>117</v>
      </c>
      <c r="C9" s="55"/>
      <c r="D9" s="55"/>
      <c r="E9" s="55"/>
    </row>
    <row r="10" spans="2:5">
      <c r="B10" s="56" t="s">
        <v>8</v>
      </c>
      <c r="C10" s="57"/>
      <c r="D10" s="57"/>
      <c r="E10" s="58"/>
    </row>
    <row r="11" spans="2:5">
      <c r="B11" s="15" t="s">
        <v>118</v>
      </c>
      <c r="C11" s="15" t="s">
        <v>119</v>
      </c>
      <c r="D11" s="15" t="s">
        <v>325</v>
      </c>
      <c r="E11" s="15" t="s">
        <v>120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111</v>
      </c>
      <c r="C13" s="15"/>
      <c r="D13" s="15"/>
      <c r="E13" s="15">
        <f>SUM(E12:E12)</f>
        <v>782.4</v>
      </c>
    </row>
    <row r="14" spans="2:5">
      <c r="B14" s="56" t="s">
        <v>13</v>
      </c>
      <c r="C14" s="57"/>
      <c r="D14" s="57"/>
      <c r="E14" s="58"/>
    </row>
    <row r="15" spans="2:5">
      <c r="B15" s="15" t="s">
        <v>118</v>
      </c>
      <c r="C15" s="15" t="s">
        <v>119</v>
      </c>
      <c r="D15" s="15" t="s">
        <v>325</v>
      </c>
      <c r="E15" s="15" t="s">
        <v>120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111</v>
      </c>
      <c r="C18" s="15"/>
      <c r="D18" s="15"/>
      <c r="E18" s="15">
        <f>SUM(SUM(E16:E17))</f>
        <v>1564.8</v>
      </c>
    </row>
    <row r="20" spans="2:12">
      <c r="B20" s="61" t="s">
        <v>326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1" spans="2:12">
      <c r="B21" s="14" t="s">
        <v>59</v>
      </c>
      <c r="C21" s="16" t="s">
        <v>109</v>
      </c>
      <c r="D21" s="16" t="s">
        <v>155</v>
      </c>
      <c r="E21" s="16" t="s">
        <v>110</v>
      </c>
      <c r="F21" s="16" t="s">
        <v>158</v>
      </c>
      <c r="G21" s="16" t="s">
        <v>336</v>
      </c>
      <c r="H21" s="32" t="s">
        <v>337</v>
      </c>
      <c r="I21" s="16" t="s">
        <v>335</v>
      </c>
      <c r="J21" s="16" t="s">
        <v>381</v>
      </c>
      <c r="K21" s="16" t="s">
        <v>378</v>
      </c>
      <c r="L21" s="32" t="s">
        <v>377</v>
      </c>
    </row>
    <row r="22" spans="2:12">
      <c r="B22" s="15" t="s">
        <v>435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437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436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3:H24" si="1">E24*I24</f>
        <v>502.125</v>
      </c>
      <c r="I24" s="15">
        <v>13.39</v>
      </c>
      <c r="J24" s="15" t="s">
        <v>206</v>
      </c>
      <c r="K24" s="15">
        <v>52.5</v>
      </c>
      <c r="L24" s="15">
        <f>K24*I24</f>
        <v>702.97500000000002</v>
      </c>
    </row>
    <row r="26" spans="2:12">
      <c r="B26" s="54" t="s">
        <v>348</v>
      </c>
      <c r="C26" s="55"/>
    </row>
    <row r="27" spans="2:12">
      <c r="B27" s="14" t="s">
        <v>18</v>
      </c>
      <c r="C27" s="15">
        <f>L23+L22</f>
        <v>1405.875</v>
      </c>
    </row>
    <row r="28" spans="2:12">
      <c r="B28" s="14" t="s">
        <v>206</v>
      </c>
      <c r="C28" s="15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K14" sqref="K14"/>
    </sheetView>
  </sheetViews>
  <sheetFormatPr defaultRowHeight="15"/>
  <cols>
    <col min="11" max="11" width="28.28515625" bestFit="1" customWidth="1"/>
  </cols>
  <sheetData>
    <row r="5" spans="11:11">
      <c r="K5" t="s">
        <v>141</v>
      </c>
    </row>
    <row r="6" spans="11:11">
      <c r="K6" t="s">
        <v>424</v>
      </c>
    </row>
    <row r="7" spans="11:11">
      <c r="K7" t="s">
        <v>425</v>
      </c>
    </row>
    <row r="8" spans="11:11">
      <c r="K8" t="s">
        <v>426</v>
      </c>
    </row>
    <row r="9" spans="11:11">
      <c r="K9" t="s">
        <v>427</v>
      </c>
    </row>
    <row r="10" spans="11:11">
      <c r="K10" t="s">
        <v>428</v>
      </c>
    </row>
    <row r="13" spans="11:11">
      <c r="K13" t="s">
        <v>142</v>
      </c>
    </row>
    <row r="15" spans="11:11">
      <c r="K15" t="s">
        <v>429</v>
      </c>
    </row>
    <row r="16" spans="11:11">
      <c r="K16" t="s">
        <v>430</v>
      </c>
    </row>
    <row r="17" spans="11:11">
      <c r="K17" t="s">
        <v>431</v>
      </c>
    </row>
    <row r="18" spans="11:11">
      <c r="K18" t="s">
        <v>432</v>
      </c>
    </row>
    <row r="19" spans="11:11">
      <c r="K19" t="s">
        <v>433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B36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8" t="s">
        <v>208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Y2" s="69" t="s">
        <v>209</v>
      </c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</row>
    <row r="3" spans="1:52" ht="16.5" customHeight="1" thickTop="1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</row>
    <row r="4" spans="1:52" ht="16.5" customHeight="1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ht="15.75" thickTop="1"/>
    <row r="19" ht="9.75" customHeight="1"/>
    <row r="39" spans="25:52" ht="12" customHeight="1"/>
    <row r="42" spans="25:52">
      <c r="Y42" s="69" t="s">
        <v>225</v>
      </c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25:52"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25:52"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OffshoreMegaRefinery</vt:lpstr>
      <vt:lpstr>SilicaCaveSite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2022-04-26T06:09:46Z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