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itories\CodeBase\Documents\"/>
    </mc:Choice>
  </mc:AlternateContent>
  <xr:revisionPtr revIDLastSave="0" documentId="13_ncr:1_{16BF008B-5FB9-4BDA-A411-73199878E449}" xr6:coauthVersionLast="46" xr6:coauthVersionMax="47" xr10:uidLastSave="{00000000-0000-0000-0000-000000000000}"/>
  <bookViews>
    <workbookView xWindow="-28920" yWindow="-120" windowWidth="29040" windowHeight="15840" tabRatio="748" xr2:uid="{A1294762-A08D-4520-BAFF-EE0B8EF3DC4E}"/>
  </bookViews>
  <sheets>
    <sheet name="AgendaToDo" sheetId="8" r:id="rId1"/>
    <sheet name="TurboFuelPowerProject" sheetId="10" r:id="rId2"/>
    <sheet name="AluminumFacility" sheetId="12" r:id="rId3"/>
    <sheet name="RubberFacility" sheetId="11" r:id="rId4"/>
    <sheet name="TierLocationOrganization" sheetId="1" r:id="rId5"/>
    <sheet name="DiagramLayout" sheetId="2" r:id="rId6"/>
    <sheet name="GrasslandRegionalProduction" sheetId="6" r:id="rId7"/>
    <sheet name="GrasslandTrainHubStations" sheetId="9" r:id="rId8"/>
    <sheet name="MinerOutputValues" sheetId="5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3" i="10" l="1"/>
  <c r="J13" i="10"/>
  <c r="K13" i="10"/>
  <c r="L13" i="10"/>
  <c r="M13" i="10"/>
  <c r="N13" i="10"/>
  <c r="O13" i="10"/>
  <c r="P13" i="10"/>
  <c r="Q13" i="10"/>
  <c r="R13" i="10"/>
  <c r="S13" i="10"/>
  <c r="T13" i="10"/>
  <c r="H13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H12" i="10"/>
  <c r="K11" i="10"/>
  <c r="N11" i="10"/>
  <c r="T11" i="10"/>
  <c r="S11" i="10"/>
  <c r="R11" i="10"/>
  <c r="M10" i="10"/>
  <c r="Q10" i="10"/>
  <c r="L10" i="10"/>
  <c r="K10" i="10"/>
  <c r="P9" i="10"/>
  <c r="O9" i="10"/>
  <c r="N9" i="10"/>
  <c r="K9" i="10"/>
  <c r="M8" i="10"/>
  <c r="I8" i="10"/>
  <c r="H8" i="10"/>
  <c r="J6" i="10"/>
  <c r="L6" i="10"/>
  <c r="K6" i="10"/>
  <c r="J7" i="10"/>
  <c r="I7" i="10"/>
  <c r="H7" i="10"/>
  <c r="N7" i="6"/>
  <c r="N8" i="6"/>
  <c r="M8" i="6"/>
  <c r="M7" i="6"/>
  <c r="O7" i="6" s="1"/>
  <c r="Q7" i="6" s="1"/>
  <c r="P7" i="6"/>
  <c r="L8" i="6"/>
  <c r="K8" i="6"/>
  <c r="K7" i="6"/>
  <c r="E71" i="6"/>
  <c r="E70" i="6"/>
  <c r="E66" i="6"/>
  <c r="E65" i="6"/>
  <c r="E64" i="6"/>
  <c r="E63" i="6"/>
  <c r="E62" i="6"/>
  <c r="E61" i="6"/>
  <c r="E60" i="6"/>
  <c r="E59" i="6"/>
  <c r="E58" i="6"/>
  <c r="E57" i="6"/>
  <c r="E56" i="6"/>
  <c r="E55" i="6"/>
  <c r="E67" i="6" s="1"/>
  <c r="F9" i="6" s="1"/>
  <c r="E54" i="6"/>
  <c r="E50" i="6"/>
  <c r="E49" i="6"/>
  <c r="E48" i="6"/>
  <c r="E47" i="6"/>
  <c r="E26" i="6"/>
  <c r="E44" i="6" s="1"/>
  <c r="D9" i="6" s="1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25" i="6"/>
  <c r="E72" i="6" l="1"/>
  <c r="G9" i="6" s="1"/>
  <c r="E51" i="6"/>
  <c r="E9" i="6" s="1"/>
  <c r="D11" i="6"/>
  <c r="E11" i="6"/>
  <c r="F17" i="6" s="1"/>
  <c r="G10" i="6"/>
  <c r="E18" i="6" s="1"/>
  <c r="F10" i="6"/>
  <c r="E16" i="6" s="1"/>
  <c r="L7" i="6" s="1"/>
  <c r="E10" i="6"/>
  <c r="E17" i="6" s="1"/>
  <c r="D10" i="6"/>
  <c r="E19" i="6" s="1"/>
  <c r="E20" i="6" s="1"/>
  <c r="D17" i="6"/>
  <c r="D16" i="6"/>
  <c r="D18" i="6"/>
  <c r="F11" i="6"/>
  <c r="F16" i="6" s="1"/>
  <c r="G11" i="6"/>
  <c r="F18" i="6" s="1"/>
  <c r="F19" i="6" l="1"/>
  <c r="F20" i="6" s="1"/>
  <c r="D19" i="6"/>
  <c r="D20" i="6" s="1"/>
</calcChain>
</file>

<file path=xl/sharedStrings.xml><?xml version="1.0" encoding="utf-8"?>
<sst xmlns="http://schemas.openxmlformats.org/spreadsheetml/2006/main" count="652" uniqueCount="367">
  <si>
    <t>Raw Materials</t>
  </si>
  <si>
    <t>Basic Materials (Tier 3)</t>
  </si>
  <si>
    <t>Transport (Train) to Tier 2 processing centers</t>
  </si>
  <si>
    <t>Intermediate Materials Processing (Tier 2)</t>
  </si>
  <si>
    <t>Transport (Train) to Central Tier 1 Center</t>
  </si>
  <si>
    <t>Advanced Materials Processing (Tier 1)</t>
  </si>
  <si>
    <t>Iron Ore</t>
  </si>
  <si>
    <t>--&gt;</t>
  </si>
  <si>
    <t>Steel Beams</t>
  </si>
  <si>
    <t>Copper Ore</t>
  </si>
  <si>
    <t>Caterium Ingots</t>
  </si>
  <si>
    <t>Steel Pipe</t>
  </si>
  <si>
    <t>Coal</t>
  </si>
  <si>
    <t>Limestone</t>
  </si>
  <si>
    <t>Cable</t>
  </si>
  <si>
    <t>Crude Oil</t>
  </si>
  <si>
    <t>Water</t>
  </si>
  <si>
    <t>Plastic</t>
  </si>
  <si>
    <t>Motors</t>
  </si>
  <si>
    <t>Raw Quartz</t>
  </si>
  <si>
    <t>Rubber</t>
  </si>
  <si>
    <t>Caterium Ore</t>
  </si>
  <si>
    <t>Concrete</t>
  </si>
  <si>
    <t>Sulfur</t>
  </si>
  <si>
    <t>Silica</t>
  </si>
  <si>
    <r>
      <t>*</t>
    </r>
    <r>
      <rPr>
        <b/>
        <i/>
        <sz val="11"/>
        <color rgb="FF1A1A1B"/>
        <rFont val="Inherit"/>
      </rPr>
      <t>Compacted Coal</t>
    </r>
    <r>
      <rPr>
        <sz val="11"/>
        <color rgb="FF1A1A1B"/>
        <rFont val="Noto Sans"/>
        <family val="2"/>
      </rPr>
      <t> </t>
    </r>
    <r>
      <rPr>
        <i/>
        <sz val="11"/>
        <color rgb="FF1A1A1B"/>
        <rFont val="Inherit"/>
      </rPr>
      <t>(only for turbofuel)</t>
    </r>
  </si>
  <si>
    <t>Copper Sheets</t>
  </si>
  <si>
    <t>Stators</t>
  </si>
  <si>
    <t>Crystal Oscillators</t>
  </si>
  <si>
    <t>Alclad Aluminum Sheets</t>
  </si>
  <si>
    <t>Iron</t>
  </si>
  <si>
    <t>Copper</t>
  </si>
  <si>
    <t>Steel Ingots (Solid Steel Ingots)</t>
  </si>
  <si>
    <t>^^^^, 100% to Steel</t>
  </si>
  <si>
    <t>Copper Ingots (Copper Alloy)</t>
  </si>
  <si>
    <t>Wire (Fused w / Caterium)</t>
  </si>
  <si>
    <t>Reinforced Iron Plate (Stitched Iron plate</t>
  </si>
  <si>
    <t>Encased Industrial Beams (Encased Industrial Pipes)</t>
  </si>
  <si>
    <t>Heavy Modular Frame (Heavy Encased Frame)</t>
  </si>
  <si>
    <t>Screws (Iron Leftover)</t>
  </si>
  <si>
    <t>Rods (Iron Leftover)</t>
  </si>
  <si>
    <t>Iron Plate (Iron Leftover)</t>
  </si>
  <si>
    <t>Circuit Boards (Silicon Circuit Boards)</t>
  </si>
  <si>
    <t>Rotors (Steel Rotors)</t>
  </si>
  <si>
    <t>Modular Frame (Steeled Frame)</t>
  </si>
  <si>
    <t>Sulfuric Acid</t>
  </si>
  <si>
    <t>Battery</t>
  </si>
  <si>
    <t>Aluminum Scrap(Electrode Aluminum Scrap)</t>
  </si>
  <si>
    <t>Heavy Oil - &gt;Petroleum Coke</t>
  </si>
  <si>
    <t>Pure Aluminum Ingot</t>
  </si>
  <si>
    <t>Empty Fluid Tank</t>
  </si>
  <si>
    <t>Aluminum Casing</t>
  </si>
  <si>
    <t>Heat Sink(Heat Exchanger)</t>
  </si>
  <si>
    <t>Computer(Caterium Computer</t>
  </si>
  <si>
    <t>Super Computer(Super-State Computer)</t>
  </si>
  <si>
    <t>Electro Control Rod (Electromagnetic Control Rod)</t>
  </si>
  <si>
    <t>Radio Control Unit ( Radio Connection Unit)</t>
  </si>
  <si>
    <t>High-Speed Connector (Silicon High-Speed Connector)</t>
  </si>
  <si>
    <t>Turbo Motor(Turbo Pressure Motor)</t>
  </si>
  <si>
    <t>2. Copper : Iron at 2:1 for Copper Ingots</t>
  </si>
  <si>
    <t xml:space="preserve">1. All Coal goes to Steel, 1:1 with Iron </t>
  </si>
  <si>
    <t>3. Remaining Iron goes to Rods, Screws, Plates</t>
  </si>
  <si>
    <t>4. All Limestone = Concrete. Goes to Beams and Frames</t>
  </si>
  <si>
    <t xml:space="preserve">5. Caterium Ore to Fused Wire, Quickwire </t>
  </si>
  <si>
    <t>Multiplier</t>
  </si>
  <si>
    <t>Mk</t>
  </si>
  <si>
    <t>Miner Mk Multiplier</t>
  </si>
  <si>
    <t>Shards</t>
  </si>
  <si>
    <t>Shard Multiplier</t>
  </si>
  <si>
    <t>Pure</t>
  </si>
  <si>
    <t>Normal</t>
  </si>
  <si>
    <t>Impure</t>
  </si>
  <si>
    <t>Value</t>
  </si>
  <si>
    <t>Type</t>
  </si>
  <si>
    <t>Base Output</t>
  </si>
  <si>
    <t>Miner Output Values and Multipliers</t>
  </si>
  <si>
    <t>Steel Ingot</t>
  </si>
  <si>
    <t>Iron Ingot from Excess</t>
  </si>
  <si>
    <t>Remainder Iron Ore</t>
  </si>
  <si>
    <t>Copper Ingot</t>
  </si>
  <si>
    <t>Amount</t>
  </si>
  <si>
    <t>Current Output</t>
  </si>
  <si>
    <t>Iron Ignot Modules</t>
  </si>
  <si>
    <t xml:space="preserve">Concrete Modules </t>
  </si>
  <si>
    <t>Building Output</t>
  </si>
  <si>
    <t>BuildingsForMax</t>
  </si>
  <si>
    <t>FloorsForMax</t>
  </si>
  <si>
    <t>Floor Output</t>
  </si>
  <si>
    <t>Module Type</t>
  </si>
  <si>
    <t>Production Amounts</t>
  </si>
  <si>
    <t>Stitched Plates</t>
  </si>
  <si>
    <t>Fused Wire</t>
  </si>
  <si>
    <t>Fused Quickwire</t>
  </si>
  <si>
    <t>Quickwire (Fused Quickwire)</t>
  </si>
  <si>
    <t>Steel Pipes</t>
  </si>
  <si>
    <t>A.I. Limiters(Storage Leftover)</t>
  </si>
  <si>
    <t xml:space="preserve">Fused Wire </t>
  </si>
  <si>
    <t>Steeled Frame</t>
  </si>
  <si>
    <t>Computers</t>
  </si>
  <si>
    <t>Motors (Stator + Rotor)</t>
  </si>
  <si>
    <t>Steel Rotors (Pipes, Wire)</t>
  </si>
  <si>
    <t>Stator (Pipes + Wire)</t>
  </si>
  <si>
    <t>Rotors</t>
  </si>
  <si>
    <t>Steel Frame</t>
  </si>
  <si>
    <t xml:space="preserve">Wire </t>
  </si>
  <si>
    <t>QuickWire</t>
  </si>
  <si>
    <t>Steel Beams (Excess Only)</t>
  </si>
  <si>
    <t>Encased Industrial Pipes</t>
  </si>
  <si>
    <t>Silica (Smelter Start)</t>
  </si>
  <si>
    <t>Quartz Crystals (Smelter Start)</t>
  </si>
  <si>
    <t xml:space="preserve">Sites to Build , Intermediate Production Center: </t>
  </si>
  <si>
    <t xml:space="preserve">Sites to Build , Oil Production Center: </t>
  </si>
  <si>
    <t>Copper Sheet</t>
  </si>
  <si>
    <t>Pickup 2</t>
  </si>
  <si>
    <t>Dropoff Input</t>
  </si>
  <si>
    <t>H.Frames</t>
  </si>
  <si>
    <t>Steel (2 Sites)</t>
  </si>
  <si>
    <t>Iron (1 Site)</t>
  </si>
  <si>
    <t>Caterium</t>
  </si>
  <si>
    <t>Concrete 2 Int Sites</t>
  </si>
  <si>
    <t>Pickup Intermediate Low</t>
  </si>
  <si>
    <t>Pickup Intermediate High</t>
  </si>
  <si>
    <t>Steel Inogt Module</t>
  </si>
  <si>
    <t>Copper Ingot Module</t>
  </si>
  <si>
    <t>Iron Rod Module</t>
  </si>
  <si>
    <t>Cable Module</t>
  </si>
  <si>
    <t>Iron Plate Module</t>
  </si>
  <si>
    <t>Screws Production</t>
  </si>
  <si>
    <t>Reinforced Plate Production</t>
  </si>
  <si>
    <t>Steel Pipe Production</t>
  </si>
  <si>
    <t>Steel Beam Production</t>
  </si>
  <si>
    <t>Copper Sheet Production</t>
  </si>
  <si>
    <t>Wire Production</t>
  </si>
  <si>
    <t>Quickwire Production</t>
  </si>
  <si>
    <t>Processing Output</t>
  </si>
  <si>
    <t xml:space="preserve">Input </t>
  </si>
  <si>
    <t>Input 2</t>
  </si>
  <si>
    <t>Total Output</t>
  </si>
  <si>
    <t>OutputPer</t>
  </si>
  <si>
    <t>Production#</t>
  </si>
  <si>
    <t>480 Copper</t>
  </si>
  <si>
    <t>180 Steel</t>
  </si>
  <si>
    <t>360 Steel</t>
  </si>
  <si>
    <t>192 Copper</t>
  </si>
  <si>
    <t>525 Copper</t>
  </si>
  <si>
    <t>48 Caterium</t>
  </si>
  <si>
    <t>105 Caterium</t>
  </si>
  <si>
    <t>480 Iron</t>
  </si>
  <si>
    <t>Grassland Regional Production</t>
  </si>
  <si>
    <t>Current Max</t>
  </si>
  <si>
    <t>Max w/ Mk3 Miners</t>
  </si>
  <si>
    <t>Add to Line:</t>
  </si>
  <si>
    <t>1 Copper</t>
  </si>
  <si>
    <t>2 LS Lines</t>
  </si>
  <si>
    <t>Upgrade 1 Copper to Mk2</t>
  </si>
  <si>
    <t>Smelting Output Potential</t>
  </si>
  <si>
    <t>CurrentMax</t>
  </si>
  <si>
    <t>Mk3Max</t>
  </si>
  <si>
    <t>Current Miner Production</t>
  </si>
  <si>
    <t>Quality</t>
  </si>
  <si>
    <t>Shard Multiplyer</t>
  </si>
  <si>
    <t>Output Total</t>
  </si>
  <si>
    <t>Current Production</t>
  </si>
  <si>
    <t>3 Floors Per Building</t>
  </si>
  <si>
    <t>Total OutputMax</t>
  </si>
  <si>
    <t>FloorsForCurrent</t>
  </si>
  <si>
    <t>FloorsPerLineCurrent</t>
  </si>
  <si>
    <t>FloorsPer600Line</t>
  </si>
  <si>
    <t>IronIngot</t>
  </si>
  <si>
    <t>CopperIngot</t>
  </si>
  <si>
    <t>CateriumIngot</t>
  </si>
  <si>
    <t>SteelIngot</t>
  </si>
  <si>
    <t>Quartz</t>
  </si>
  <si>
    <t>Fabric</t>
  </si>
  <si>
    <t>CopperSheet</t>
  </si>
  <si>
    <t>Wire</t>
  </si>
  <si>
    <t>Quickwire</t>
  </si>
  <si>
    <t>R.Plate</t>
  </si>
  <si>
    <t>SteelPipes</t>
  </si>
  <si>
    <t>SteelBeams</t>
  </si>
  <si>
    <t>EncasedBeams</t>
  </si>
  <si>
    <t>ModFrames</t>
  </si>
  <si>
    <t>CircuitBoards</t>
  </si>
  <si>
    <t>Supercomputers</t>
  </si>
  <si>
    <t>High-Speed Connectors</t>
  </si>
  <si>
    <t>Electromagnetic Connection Rod</t>
  </si>
  <si>
    <t>Radio Connection Unit</t>
  </si>
  <si>
    <t>Heat Exchanger</t>
  </si>
  <si>
    <t>Sulfiric Acid</t>
  </si>
  <si>
    <t>Aluminum Scrap</t>
  </si>
  <si>
    <t>Aluminum Ingot</t>
  </si>
  <si>
    <t>SloppyAlumina</t>
  </si>
  <si>
    <t>Fused Frame</t>
  </si>
  <si>
    <t>PackagedNitrogen</t>
  </si>
  <si>
    <t>CoolingDevice</t>
  </si>
  <si>
    <t>ConversionCube</t>
  </si>
  <si>
    <t>In</t>
  </si>
  <si>
    <t>Out</t>
  </si>
  <si>
    <t>----&gt;</t>
  </si>
  <si>
    <t>Station 1</t>
  </si>
  <si>
    <t>Station 2</t>
  </si>
  <si>
    <t>Station 3</t>
  </si>
  <si>
    <t>Station 4</t>
  </si>
  <si>
    <t>Station 5</t>
  </si>
  <si>
    <t>Station 6</t>
  </si>
  <si>
    <t>Station 7</t>
  </si>
  <si>
    <t>Station 8</t>
  </si>
  <si>
    <t>TurboMotor</t>
  </si>
  <si>
    <t>Station 9</t>
  </si>
  <si>
    <t>Station 10</t>
  </si>
  <si>
    <t>Station 11</t>
  </si>
  <si>
    <t>Station 12</t>
  </si>
  <si>
    <t>Station 13</t>
  </si>
  <si>
    <t>Station 14</t>
  </si>
  <si>
    <t>AI-Limiters</t>
  </si>
  <si>
    <t>In From Oil Site</t>
  </si>
  <si>
    <t>Station 15</t>
  </si>
  <si>
    <t>Boards</t>
  </si>
  <si>
    <t>Computer Out</t>
  </si>
  <si>
    <t>H.Frame Out</t>
  </si>
  <si>
    <t>Circuit Boards</t>
  </si>
  <si>
    <t>Split from Above into Specialty Sites</t>
  </si>
  <si>
    <t>Modular Frames</t>
  </si>
  <si>
    <t>Encased Beam</t>
  </si>
  <si>
    <t>Pipes</t>
  </si>
  <si>
    <t xml:space="preserve">High Speed Connector Out </t>
  </si>
  <si>
    <t xml:space="preserve">In </t>
  </si>
  <si>
    <t>Aluminum Eventually at Oil Fields, Soon, Almost out of Belts</t>
  </si>
  <si>
    <t>Requirements to Build:</t>
  </si>
  <si>
    <t xml:space="preserve">1. Compact Coal, 550/Minute </t>
  </si>
  <si>
    <t>b.550/M Coal, 2 Normals Brought in @ Mk2 w/3 Shards Each = 6 shards</t>
  </si>
  <si>
    <t>a. 550/M Sulfer, 2 Normals Brought In @ Mk2 w/3 Shards Each = 6 Shards. Far north one will be spaghetti.</t>
  </si>
  <si>
    <t>Bring Train Track over to Site Location .</t>
  </si>
  <si>
    <t xml:space="preserve">c. 22 Assemblers to create the Coal. </t>
  </si>
  <si>
    <t xml:space="preserve">2. 300 ml/M Oil. 1 Extractor with a single Shard nearby site. </t>
  </si>
  <si>
    <t xml:space="preserve">b.550/M Coal, 2 Normals Brought in @ Mk2 w/3 Shards Each = 6 shards, Maybe 4 Normal at 100%. </t>
  </si>
  <si>
    <t xml:space="preserve">Level 1 </t>
  </si>
  <si>
    <t>Level 2</t>
  </si>
  <si>
    <t xml:space="preserve">Oil Comes in here. </t>
  </si>
  <si>
    <t xml:space="preserve">10 Refineries , making Heavy Oil Residue.  1 Awesome sink for resin, Heavy up middle to lvl 3. </t>
  </si>
  <si>
    <t>Level 3</t>
  </si>
  <si>
    <t xml:space="preserve">Heavy Residue In. Water In this level. </t>
  </si>
  <si>
    <t>48 Power Storage</t>
  </si>
  <si>
    <t>8 Blenders, Residue + Water in, Diluted Fuel Out up to Levels 4 &amp; 5</t>
  </si>
  <si>
    <t>Level 4</t>
  </si>
  <si>
    <t>Diluted Fuel into this Level. Compacted Coal into this Level</t>
  </si>
  <si>
    <t>8 Water Extractors Level 1 , Mk1 Pipes, pipe to Level 3, Send Coal to Level 5</t>
  </si>
  <si>
    <t>18 Refineries, Coal + Fuel in, Turbofuel out. Pipe Fuel up to level 6+</t>
  </si>
  <si>
    <t>Diluted Fuel into this Level. Compacted Coal into this Level, Compacted Coal split up to level 5</t>
  </si>
  <si>
    <t>Level 5</t>
  </si>
  <si>
    <t>Level 6 - 15</t>
  </si>
  <si>
    <t>16 Fuel Generators, 150MW per Generator, 2400MW per Floor</t>
  </si>
  <si>
    <t>x9 = 150 Fuel Generators</t>
  </si>
  <si>
    <t xml:space="preserve">Assemblers </t>
  </si>
  <si>
    <t>Water Extractors</t>
  </si>
  <si>
    <t>Refineries</t>
  </si>
  <si>
    <t>Blenders</t>
  </si>
  <si>
    <t>Oil Extractor</t>
  </si>
  <si>
    <t xml:space="preserve">Turbofuel into these levels. Mk2 pipes carry Turbofuel </t>
  </si>
  <si>
    <t>ReinforcedIronPlates</t>
  </si>
  <si>
    <t>Cables</t>
  </si>
  <si>
    <t>HeavyFrames</t>
  </si>
  <si>
    <t>RadioControlUnit</t>
  </si>
  <si>
    <t>Fuel Generators(PerFloor)</t>
  </si>
  <si>
    <t>Totals w/ All Floors</t>
  </si>
  <si>
    <t>Totals w/1 Floor</t>
  </si>
  <si>
    <t>Shopping List To Start</t>
  </si>
  <si>
    <t>40 Radio Control Units</t>
  </si>
  <si>
    <t>Heavy Frames</t>
  </si>
  <si>
    <t xml:space="preserve">To Focus: </t>
  </si>
  <si>
    <t>CrystalOscilator</t>
  </si>
  <si>
    <t>AluminumCasing</t>
  </si>
  <si>
    <t>Each Added Floor</t>
  </si>
  <si>
    <t>Adding Computer + Heavy Sites will Feed Growing This</t>
  </si>
  <si>
    <t>Special Tier 3 Sites</t>
  </si>
  <si>
    <t xml:space="preserve">Computers </t>
  </si>
  <si>
    <t>Modular Frame</t>
  </si>
  <si>
    <t>Special Train Dropoff</t>
  </si>
  <si>
    <t>5. Heavy Frames Site</t>
  </si>
  <si>
    <t>6. Computer Production</t>
  </si>
  <si>
    <t>Shopping List To Start Turbofuel</t>
  </si>
  <si>
    <t>240 Coke made by 2 Refineries using 80 Heavy Residue</t>
  </si>
  <si>
    <t>1 Mk2 , 3 shards</t>
  </si>
  <si>
    <t>5 Water Extractors</t>
  </si>
  <si>
    <t>3 Refineries</t>
  </si>
  <si>
    <t>720 Solution Out</t>
  </si>
  <si>
    <t>4 Scrap Refineries, 1200 Scrap / Minute, 240 Coke Needed</t>
  </si>
  <si>
    <t>420 Water Out - &gt; Feedback Loop to get rid Of , 1 Industrial Buffer</t>
  </si>
  <si>
    <t>5 Extractors</t>
  </si>
  <si>
    <t>9 Refineries</t>
  </si>
  <si>
    <t>To Train</t>
  </si>
  <si>
    <t xml:space="preserve">10 refineries making poymer resin heavy oil </t>
  </si>
  <si>
    <t>send off in 2 pipes w/200 heavy oil each</t>
  </si>
  <si>
    <t>polymer resin merged off</t>
  </si>
  <si>
    <t>14 refineries packaging water</t>
  </si>
  <si>
    <t>empty cannisters feeding (preset amount)</t>
  </si>
  <si>
    <t>water coming into this part</t>
  </si>
  <si>
    <t>3 pipes of water split across this</t>
  </si>
  <si>
    <t>14 refineries to make the packaged diluted fuel</t>
  </si>
  <si>
    <t>heavy oil comes in here</t>
  </si>
  <si>
    <t>each line of 200 splits across a set of 7</t>
  </si>
  <si>
    <t>filled water into these</t>
  </si>
  <si>
    <t>840 water requirement</t>
  </si>
  <si>
    <t>14 to unpack the fuel into pipes</t>
  </si>
  <si>
    <t>empty cannisters go back around to package water</t>
  </si>
  <si>
    <t>5 go into a pipe</t>
  </si>
  <si>
    <t>next 5 go into a complex pump intersection</t>
  </si>
  <si>
    <t>pppp&lt;-PPppp</t>
  </si>
  <si>
    <t xml:space="preserve"> ppp&lt;-PPppppp--&gt;PP</t>
  </si>
  <si>
    <t>Turns into a 300 line alongside the first</t>
  </si>
  <si>
    <t>right side of pipe combines with the final 4 refineries</t>
  </si>
  <si>
    <t>turns into a 267 line</t>
  </si>
  <si>
    <t>5 refineries getting the polymer resin + water</t>
  </si>
  <si>
    <t>making residual rubber</t>
  </si>
  <si>
    <t>200 water requirement for above</t>
  </si>
  <si>
    <t>rubber out</t>
  </si>
  <si>
    <t>goes to 9 refineries making recycled plastic</t>
  </si>
  <si>
    <t>gets the rubber from the above 5</t>
  </si>
  <si>
    <t>plus fuel from third set of 4 refineries</t>
  </si>
  <si>
    <t>plastic towards 18 rubber refineries</t>
  </si>
  <si>
    <t>full line from fuel goes to 10</t>
  </si>
  <si>
    <t>partial line to the other 8</t>
  </si>
  <si>
    <t>18 refineries using the 2 lines of fuel</t>
  </si>
  <si>
    <t>inputting plastic from above step</t>
  </si>
  <si>
    <t>will create 2 lines from 9 each</t>
  </si>
  <si>
    <t>each line producing 450/rubber minute</t>
  </si>
  <si>
    <t>Rubber Facility</t>
  </si>
  <si>
    <t>300 Oil IN</t>
  </si>
  <si>
    <t>1040 Water Requirement</t>
  </si>
  <si>
    <t xml:space="preserve"> p                p</t>
  </si>
  <si>
    <t xml:space="preserve">                  p</t>
  </si>
  <si>
    <t>Packaged Water</t>
  </si>
  <si>
    <t>Packaged Diluted Fuel</t>
  </si>
  <si>
    <t>Unpackage Diluted Fuel</t>
  </si>
  <si>
    <t>Recycled Plastic</t>
  </si>
  <si>
    <t>Residual Rubber</t>
  </si>
  <si>
    <t>Recycled Rubber</t>
  </si>
  <si>
    <t>Final Output</t>
  </si>
  <si>
    <t>Sink for Excess</t>
  </si>
  <si>
    <t>36L</t>
  </si>
  <si>
    <t>28 W</t>
  </si>
  <si>
    <t>Rig Size:</t>
  </si>
  <si>
    <t>IN</t>
  </si>
  <si>
    <t>840 Canisters</t>
  </si>
  <si>
    <t>840 Water</t>
  </si>
  <si>
    <t>840 Packaged Water</t>
  </si>
  <si>
    <t>Crude to Heavy Oil Residue</t>
  </si>
  <si>
    <t>200 Resin</t>
  </si>
  <si>
    <t>400 H. Oil</t>
  </si>
  <si>
    <t>840 Packaged Fuel</t>
  </si>
  <si>
    <t>840 Pacakged Fuel</t>
  </si>
  <si>
    <t>840 Fuel</t>
  </si>
  <si>
    <t>840 Cannisters</t>
  </si>
  <si>
    <t>300 Oil</t>
  </si>
  <si>
    <t>200 Polymer Resin</t>
  </si>
  <si>
    <t>200 Water</t>
  </si>
  <si>
    <t>100 Rubber</t>
  </si>
  <si>
    <t>270 Fuel</t>
  </si>
  <si>
    <t>270Rubber</t>
  </si>
  <si>
    <t>540 Plastic</t>
  </si>
  <si>
    <t>540 Fuel</t>
  </si>
  <si>
    <t>1080 Rubber</t>
  </si>
  <si>
    <t>Route 180 to Recycled Plastic</t>
  </si>
  <si>
    <t>900 True Rubber Out</t>
  </si>
  <si>
    <t>4. Turbofuel Powerplant</t>
  </si>
  <si>
    <t>7. Revised Rubber Site</t>
  </si>
  <si>
    <t>8. Revised Aluminum 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</si>
</sst>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Calibri"/>
      <family val="2"/>
      <scheme val="minor"/>
    </font>
    <font>
      <b/>
      <i/>
      <sz val="11"/>
      <color rgb="FF1A1A1B"/>
      <name val="Inherit"/>
    </font>
    <font>
      <sz val="11"/>
      <color rgb="FF1A1A1B"/>
      <name val="Noto Sans"/>
      <family val="2"/>
    </font>
    <font>
      <i/>
      <sz val="11"/>
      <color rgb="FF1A1A1B"/>
      <name val="Inherit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4"/>
      <color rgb="FF1A1A1B"/>
      <name val="Inherit"/>
    </font>
    <font>
      <b/>
      <sz val="14"/>
      <color rgb="FF1A1A1B"/>
      <name val="Noto Sans"/>
      <family val="2"/>
    </font>
    <font>
      <b/>
      <sz val="14"/>
      <color theme="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0000"/>
        <bgColor indexed="64"/>
      </patternFill>
    </fill>
  </fills>
  <borders count="20">
    <border>
      <left/>
      <right/>
      <top/>
      <bottom/>
      <diagonal/>
    </border>
    <border>
      <left style="medium">
        <color rgb="FFEEEEEE"/>
      </left>
      <right style="medium">
        <color rgb="FFEEEEEE"/>
      </right>
      <top style="medium">
        <color rgb="FFEEEEEE"/>
      </top>
      <bottom style="medium">
        <color rgb="FFEEEEEE"/>
      </bottom>
      <diagonal/>
    </border>
    <border>
      <left style="thick">
        <color rgb="FFEEEEEE"/>
      </left>
      <right style="medium">
        <color rgb="FFEEEEEE"/>
      </right>
      <top style="thick">
        <color rgb="FFEEEEEE"/>
      </top>
      <bottom style="thick">
        <color rgb="FFEEEEEE"/>
      </bottom>
      <diagonal/>
    </border>
    <border>
      <left style="medium">
        <color rgb="FFEEEEEE"/>
      </left>
      <right style="medium">
        <color rgb="FFEEEEEE"/>
      </right>
      <top style="thick">
        <color rgb="FFEEEEEE"/>
      </top>
      <bottom style="thick">
        <color rgb="FFEEEEEE"/>
      </bottom>
      <diagonal/>
    </border>
    <border>
      <left style="medium">
        <color rgb="FFEEEEEE"/>
      </left>
      <right style="thick">
        <color rgb="FFEEEEEE"/>
      </right>
      <top style="thick">
        <color rgb="FFEEEEEE"/>
      </top>
      <bottom style="thick">
        <color rgb="FFEEEEEE"/>
      </bottom>
      <diagonal/>
    </border>
    <border>
      <left style="thick">
        <color rgb="FFEEEEEE"/>
      </left>
      <right style="medium">
        <color rgb="FFEEEEEE"/>
      </right>
      <top style="thick">
        <color rgb="FFEEEEEE"/>
      </top>
      <bottom style="medium">
        <color rgb="FFEEEEEE"/>
      </bottom>
      <diagonal/>
    </border>
    <border>
      <left style="medium">
        <color rgb="FFEEEEEE"/>
      </left>
      <right style="medium">
        <color rgb="FFEEEEEE"/>
      </right>
      <top style="thick">
        <color rgb="FFEEEEEE"/>
      </top>
      <bottom style="medium">
        <color rgb="FFEEEEEE"/>
      </bottom>
      <diagonal/>
    </border>
    <border>
      <left style="medium">
        <color rgb="FFEEEEEE"/>
      </left>
      <right style="thick">
        <color rgb="FFEEEEEE"/>
      </right>
      <top style="thick">
        <color rgb="FFEEEEEE"/>
      </top>
      <bottom style="medium">
        <color rgb="FFEEEEEE"/>
      </bottom>
      <diagonal/>
    </border>
    <border>
      <left style="thick">
        <color rgb="FFEEEEEE"/>
      </left>
      <right style="medium">
        <color rgb="FFEEEEEE"/>
      </right>
      <top style="medium">
        <color rgb="FFEEEEEE"/>
      </top>
      <bottom style="thick">
        <color rgb="FFEEEEEE"/>
      </bottom>
      <diagonal/>
    </border>
    <border>
      <left style="medium">
        <color rgb="FFEEEEEE"/>
      </left>
      <right style="medium">
        <color rgb="FFEEEEEE"/>
      </right>
      <top style="medium">
        <color rgb="FFEEEEEE"/>
      </top>
      <bottom style="thick">
        <color rgb="FFEEEEEE"/>
      </bottom>
      <diagonal/>
    </border>
    <border>
      <left style="medium">
        <color rgb="FFEEEEEE"/>
      </left>
      <right style="thick">
        <color rgb="FFEEEEEE"/>
      </right>
      <top style="medium">
        <color rgb="FFEEEEEE"/>
      </top>
      <bottom style="thick">
        <color rgb="FFEEEEEE"/>
      </bottom>
      <diagonal/>
    </border>
    <border>
      <left style="thick">
        <color rgb="FFEEEEEE"/>
      </left>
      <right style="medium">
        <color rgb="FFEEEEEE"/>
      </right>
      <top style="medium">
        <color rgb="FFEEEEEE"/>
      </top>
      <bottom style="medium">
        <color rgb="FFEEEEEE"/>
      </bottom>
      <diagonal/>
    </border>
    <border>
      <left style="medium">
        <color rgb="FFEEEEEE"/>
      </left>
      <right style="thick">
        <color rgb="FFEEEEEE"/>
      </right>
      <top style="medium">
        <color rgb="FFEEEEEE"/>
      </top>
      <bottom style="medium">
        <color rgb="FFEEEEEE"/>
      </bottom>
      <diagonal/>
    </border>
    <border>
      <left/>
      <right/>
      <top/>
      <bottom style="thick">
        <color theme="4"/>
      </bottom>
      <diagonal/>
    </border>
    <border>
      <left style="medium">
        <color rgb="FFEEEEEE"/>
      </left>
      <right style="medium">
        <color rgb="FFEEEEEE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8">
    <xf numFmtId="0" fontId="0" fillId="0" borderId="0"/>
    <xf numFmtId="0" fontId="5" fillId="0" borderId="13" applyNumberFormat="0" applyFill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4" fillId="5" borderId="0" applyNumberFormat="0" applyBorder="0" applyAlignment="0" applyProtection="0"/>
    <xf numFmtId="0" fontId="8" fillId="7" borderId="0" applyNumberFormat="0" applyBorder="0" applyAlignment="0" applyProtection="0"/>
    <xf numFmtId="0" fontId="9" fillId="8" borderId="0" applyNumberFormat="0" applyBorder="0" applyAlignment="0" applyProtection="0"/>
    <xf numFmtId="0" fontId="10" fillId="9" borderId="0" applyNumberFormat="0" applyBorder="0" applyAlignment="0" applyProtection="0"/>
  </cellStyleXfs>
  <cellXfs count="67">
    <xf numFmtId="0" fontId="0" fillId="0" borderId="0" xfId="0"/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2" fillId="2" borderId="5" xfId="0" applyFont="1" applyFill="1" applyBorder="1" applyAlignment="1">
      <alignment horizontal="left" vertical="center" wrapText="1"/>
    </xf>
    <xf numFmtId="0" fontId="2" fillId="2" borderId="6" xfId="0" applyFont="1" applyFill="1" applyBorder="1" applyAlignment="1">
      <alignment horizontal="left" vertical="center" wrapText="1"/>
    </xf>
    <xf numFmtId="0" fontId="2" fillId="2" borderId="7" xfId="0" applyFont="1" applyFill="1" applyBorder="1" applyAlignment="1">
      <alignment horizontal="left" vertical="center" wrapText="1"/>
    </xf>
    <xf numFmtId="0" fontId="2" fillId="2" borderId="8" xfId="0" applyFont="1" applyFill="1" applyBorder="1" applyAlignment="1">
      <alignment horizontal="left" vertical="center" wrapText="1"/>
    </xf>
    <xf numFmtId="0" fontId="2" fillId="2" borderId="9" xfId="0" applyFont="1" applyFill="1" applyBorder="1" applyAlignment="1">
      <alignment horizontal="left" vertical="center" wrapText="1"/>
    </xf>
    <xf numFmtId="0" fontId="2" fillId="2" borderId="10" xfId="0" applyFont="1" applyFill="1" applyBorder="1" applyAlignment="1">
      <alignment horizontal="left" vertical="center" wrapText="1"/>
    </xf>
    <xf numFmtId="0" fontId="2" fillId="2" borderId="11" xfId="0" applyFont="1" applyFill="1" applyBorder="1" applyAlignment="1">
      <alignment horizontal="left" vertical="center" wrapText="1"/>
    </xf>
    <xf numFmtId="0" fontId="2" fillId="2" borderId="12" xfId="0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2" fillId="2" borderId="3" xfId="0" applyFont="1" applyFill="1" applyBorder="1" applyAlignment="1">
      <alignment horizontal="left" vertical="center" wrapText="1"/>
    </xf>
    <xf numFmtId="0" fontId="2" fillId="2" borderId="4" xfId="0" applyFont="1" applyFill="1" applyBorder="1" applyAlignment="1">
      <alignment horizontal="left" vertical="center" wrapText="1"/>
    </xf>
    <xf numFmtId="2" fontId="4" fillId="5" borderId="0" xfId="4" applyNumberFormat="1" applyAlignment="1">
      <alignment horizontal="left"/>
    </xf>
    <xf numFmtId="0" fontId="4" fillId="5" borderId="0" xfId="4" applyAlignment="1">
      <alignment horizontal="left"/>
    </xf>
    <xf numFmtId="0" fontId="0" fillId="5" borderId="0" xfId="4" applyFont="1" applyAlignment="1">
      <alignment horizontal="left"/>
    </xf>
    <xf numFmtId="0" fontId="0" fillId="5" borderId="0" xfId="4" applyFont="1"/>
    <xf numFmtId="0" fontId="8" fillId="7" borderId="6" xfId="5" applyBorder="1" applyAlignment="1">
      <alignment horizontal="left" vertical="center" wrapText="1"/>
    </xf>
    <xf numFmtId="0" fontId="8" fillId="7" borderId="0" xfId="5"/>
    <xf numFmtId="0" fontId="8" fillId="7" borderId="3" xfId="5" applyBorder="1" applyAlignment="1">
      <alignment horizontal="left" vertical="center" wrapText="1"/>
    </xf>
    <xf numFmtId="0" fontId="8" fillId="7" borderId="1" xfId="5" applyBorder="1" applyAlignment="1">
      <alignment horizontal="left" vertical="center" wrapText="1"/>
    </xf>
    <xf numFmtId="0" fontId="9" fillId="8" borderId="6" xfId="6" applyBorder="1" applyAlignment="1">
      <alignment horizontal="left" vertical="center" wrapText="1"/>
    </xf>
    <xf numFmtId="0" fontId="10" fillId="9" borderId="6" xfId="7" applyBorder="1" applyAlignment="1">
      <alignment horizontal="left" vertical="center" wrapText="1"/>
    </xf>
    <xf numFmtId="0" fontId="2" fillId="2" borderId="14" xfId="0" applyFont="1" applyFill="1" applyBorder="1" applyAlignment="1">
      <alignment horizontal="left" vertical="center" wrapText="1"/>
    </xf>
    <xf numFmtId="0" fontId="0" fillId="10" borderId="0" xfId="0" applyFill="1"/>
    <xf numFmtId="0" fontId="6" fillId="4" borderId="15" xfId="3" applyBorder="1"/>
    <xf numFmtId="0" fontId="4" fillId="5" borderId="15" xfId="4" applyBorder="1"/>
    <xf numFmtId="0" fontId="6" fillId="4" borderId="15" xfId="3" applyBorder="1" applyAlignment="1">
      <alignment horizontal="center"/>
    </xf>
    <xf numFmtId="0" fontId="0" fillId="5" borderId="15" xfId="4" applyFont="1" applyBorder="1"/>
    <xf numFmtId="2" fontId="0" fillId="0" borderId="0" xfId="0" applyNumberFormat="1"/>
    <xf numFmtId="1" fontId="0" fillId="0" borderId="0" xfId="0" applyNumberFormat="1"/>
    <xf numFmtId="1" fontId="0" fillId="0" borderId="0" xfId="0" applyNumberFormat="1" applyAlignment="1">
      <alignment horizontal="right"/>
    </xf>
    <xf numFmtId="2" fontId="6" fillId="4" borderId="0" xfId="3" applyNumberFormat="1" applyAlignment="1">
      <alignment horizontal="center"/>
    </xf>
    <xf numFmtId="0" fontId="0" fillId="0" borderId="0" xfId="0" quotePrefix="1"/>
    <xf numFmtId="0" fontId="0" fillId="15" borderId="0" xfId="0" applyFill="1"/>
    <xf numFmtId="0" fontId="0" fillId="6" borderId="0" xfId="0" applyFill="1"/>
    <xf numFmtId="0" fontId="6" fillId="14" borderId="0" xfId="0" applyFont="1" applyFill="1"/>
    <xf numFmtId="0" fontId="6" fillId="16" borderId="0" xfId="0" applyFont="1" applyFill="1"/>
    <xf numFmtId="0" fontId="6" fillId="14" borderId="15" xfId="0" applyFont="1" applyFill="1" applyBorder="1"/>
    <xf numFmtId="0" fontId="6" fillId="16" borderId="15" xfId="0" applyFont="1" applyFill="1" applyBorder="1"/>
    <xf numFmtId="0" fontId="6" fillId="14" borderId="19" xfId="0" applyFont="1" applyFill="1" applyBorder="1"/>
    <xf numFmtId="0" fontId="11" fillId="0" borderId="0" xfId="0" applyFont="1"/>
    <xf numFmtId="0" fontId="12" fillId="2" borderId="4" xfId="0" applyFont="1" applyFill="1" applyBorder="1" applyAlignment="1">
      <alignment horizontal="center" vertical="center" wrapText="1"/>
    </xf>
    <xf numFmtId="0" fontId="13" fillId="2" borderId="9" xfId="0" applyFont="1" applyFill="1" applyBorder="1" applyAlignment="1">
      <alignment horizontal="left" vertical="center" wrapText="1"/>
    </xf>
    <xf numFmtId="0" fontId="11" fillId="13" borderId="0" xfId="0" applyFont="1" applyFill="1"/>
    <xf numFmtId="0" fontId="11" fillId="11" borderId="0" xfId="0" applyFont="1" applyFill="1"/>
    <xf numFmtId="0" fontId="11" fillId="10" borderId="0" xfId="0" applyFont="1" applyFill="1"/>
    <xf numFmtId="0" fontId="14" fillId="17" borderId="0" xfId="0" applyFont="1" applyFill="1"/>
    <xf numFmtId="0" fontId="11" fillId="12" borderId="0" xfId="0" applyFont="1" applyFill="1"/>
    <xf numFmtId="0" fontId="13" fillId="2" borderId="0" xfId="0" applyFont="1" applyFill="1" applyBorder="1" applyAlignment="1">
      <alignment horizontal="left" vertical="center" wrapText="1"/>
    </xf>
    <xf numFmtId="0" fontId="13" fillId="14" borderId="6" xfId="0" applyFont="1" applyFill="1" applyBorder="1" applyAlignment="1">
      <alignment horizontal="left" vertical="center" wrapText="1"/>
    </xf>
    <xf numFmtId="0" fontId="14" fillId="14" borderId="15" xfId="0" applyFont="1" applyFill="1" applyBorder="1"/>
    <xf numFmtId="0" fontId="14" fillId="16" borderId="15" xfId="0" applyFont="1" applyFill="1" applyBorder="1" applyAlignment="1">
      <alignment horizontal="left"/>
    </xf>
    <xf numFmtId="0" fontId="6" fillId="4" borderId="16" xfId="3" applyBorder="1" applyAlignment="1">
      <alignment horizontal="center"/>
    </xf>
    <xf numFmtId="0" fontId="6" fillId="4" borderId="17" xfId="3" applyBorder="1" applyAlignment="1">
      <alignment horizontal="center"/>
    </xf>
    <xf numFmtId="0" fontId="6" fillId="4" borderId="18" xfId="3" applyBorder="1" applyAlignment="1">
      <alignment horizontal="center"/>
    </xf>
    <xf numFmtId="0" fontId="7" fillId="6" borderId="0" xfId="1" applyFont="1" applyFill="1" applyBorder="1" applyAlignment="1">
      <alignment horizontal="center"/>
    </xf>
    <xf numFmtId="2" fontId="6" fillId="3" borderId="0" xfId="2" applyNumberFormat="1" applyAlignment="1">
      <alignment horizontal="center"/>
    </xf>
    <xf numFmtId="0" fontId="6" fillId="3" borderId="15" xfId="2" applyBorder="1" applyAlignment="1">
      <alignment horizontal="center"/>
    </xf>
    <xf numFmtId="0" fontId="6" fillId="3" borderId="16" xfId="2" applyBorder="1" applyAlignment="1">
      <alignment horizontal="center"/>
    </xf>
    <xf numFmtId="0" fontId="6" fillId="3" borderId="17" xfId="2" applyBorder="1" applyAlignment="1">
      <alignment horizontal="center"/>
    </xf>
    <xf numFmtId="0" fontId="5" fillId="0" borderId="13" xfId="1" applyAlignment="1">
      <alignment horizontal="center"/>
    </xf>
    <xf numFmtId="0" fontId="6" fillId="4" borderId="0" xfId="3" applyAlignment="1">
      <alignment horizontal="center"/>
    </xf>
    <xf numFmtId="0" fontId="14" fillId="17" borderId="15" xfId="0" applyFont="1" applyFill="1" applyBorder="1" applyAlignment="1">
      <alignment horizontal="left"/>
    </xf>
  </cellXfs>
  <cellStyles count="8">
    <cellStyle name="40% - Accent3" xfId="4" builtinId="39"/>
    <cellStyle name="Accent1" xfId="2" builtinId="29"/>
    <cellStyle name="Accent2" xfId="3" builtinId="33"/>
    <cellStyle name="Bad" xfId="6" builtinId="27"/>
    <cellStyle name="Good" xfId="5" builtinId="26"/>
    <cellStyle name="Heading 1" xfId="1" builtinId="16"/>
    <cellStyle name="Neutral" xfId="7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11</xdr:col>
      <xdr:colOff>39609</xdr:colOff>
      <xdr:row>17</xdr:row>
      <xdr:rowOff>76201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CC0E8A8-CF39-4595-B8CD-0C33F411E5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0"/>
          <a:ext cx="6135609" cy="3314701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</xdr:row>
      <xdr:rowOff>0</xdr:rowOff>
    </xdr:from>
    <xdr:to>
      <xdr:col>19</xdr:col>
      <xdr:colOff>272143</xdr:colOff>
      <xdr:row>18</xdr:row>
      <xdr:rowOff>98640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EAA087E-250C-49D5-B313-3790D70593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347857" y="190500"/>
          <a:ext cx="4558393" cy="3337140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19</xdr:row>
      <xdr:rowOff>0</xdr:rowOff>
    </xdr:from>
    <xdr:to>
      <xdr:col>10</xdr:col>
      <xdr:colOff>610046</xdr:colOff>
      <xdr:row>38</xdr:row>
      <xdr:rowOff>81643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2023671-3175-4599-A9AD-548B10C70C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12322" y="3619500"/>
          <a:ext cx="6120938" cy="3701143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19</xdr:row>
      <xdr:rowOff>0</xdr:rowOff>
    </xdr:from>
    <xdr:to>
      <xdr:col>23</xdr:col>
      <xdr:colOff>379182</xdr:colOff>
      <xdr:row>38</xdr:row>
      <xdr:rowOff>68035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24FAEF69-4102-4B1F-A173-221E7896A4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844393" y="3551464"/>
          <a:ext cx="7114718" cy="368753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39</xdr:row>
      <xdr:rowOff>1</xdr:rowOff>
    </xdr:from>
    <xdr:to>
      <xdr:col>11</xdr:col>
      <xdr:colOff>40821</xdr:colOff>
      <xdr:row>47</xdr:row>
      <xdr:rowOff>65521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D84C3C92-FB09-4412-AD29-CD8F5CF228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12321" y="7361465"/>
          <a:ext cx="6164036" cy="1589520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39</xdr:row>
      <xdr:rowOff>0</xdr:rowOff>
    </xdr:from>
    <xdr:to>
      <xdr:col>16</xdr:col>
      <xdr:colOff>544285</xdr:colOff>
      <xdr:row>47</xdr:row>
      <xdr:rowOff>71651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A28AC772-A39C-41B7-9B83-48930C9765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844393" y="7320643"/>
          <a:ext cx="2993571" cy="159565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49</xdr:row>
      <xdr:rowOff>0</xdr:rowOff>
    </xdr:from>
    <xdr:to>
      <xdr:col>88</xdr:col>
      <xdr:colOff>4319</xdr:colOff>
      <xdr:row>181</xdr:row>
      <xdr:rowOff>149238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6D28591-B352-4A92-AFE0-089B7C46F1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09600" y="9231086"/>
          <a:ext cx="52533333" cy="252952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AA758-A5B7-4FA8-94DC-BA3EAA457D3D}">
  <sheetPr>
    <pageSetUpPr fitToPage="1"/>
  </sheetPr>
  <dimension ref="C1:U45"/>
  <sheetViews>
    <sheetView tabSelected="1" zoomScale="70" zoomScaleNormal="70" workbookViewId="0">
      <selection activeCell="G24" sqref="G24"/>
    </sheetView>
  </sheetViews>
  <sheetFormatPr defaultRowHeight="18.75"/>
  <cols>
    <col min="1" max="2" width="9.140625" style="44"/>
    <col min="3" max="3" width="70.140625" style="44" bestFit="1" customWidth="1"/>
    <col min="4" max="4" width="20.7109375" style="44" customWidth="1"/>
    <col min="5" max="5" width="37.85546875" style="44" bestFit="1" customWidth="1"/>
    <col min="6" max="6" width="31.5703125" style="44" bestFit="1" customWidth="1"/>
    <col min="7" max="7" width="21.5703125" style="44" bestFit="1" customWidth="1"/>
    <col min="8" max="8" width="11.5703125" style="44" bestFit="1" customWidth="1"/>
    <col min="9" max="9" width="22.7109375" style="44" bestFit="1" customWidth="1"/>
    <col min="10" max="10" width="11.5703125" style="44" bestFit="1" customWidth="1"/>
    <col min="11" max="11" width="30.140625" style="44" bestFit="1" customWidth="1"/>
    <col min="12" max="12" width="7.85546875" style="44" bestFit="1" customWidth="1"/>
    <col min="13" max="13" width="26" style="44" bestFit="1" customWidth="1"/>
    <col min="14" max="14" width="9.42578125" style="44" customWidth="1"/>
    <col min="15" max="15" width="24" style="44" bestFit="1" customWidth="1"/>
    <col min="16" max="16384" width="9.140625" style="44"/>
  </cols>
  <sheetData>
    <row r="1" spans="3:19" ht="19.5" thickBot="1"/>
    <row r="2" spans="3:19" ht="20.25" thickTop="1" thickBot="1">
      <c r="D2" s="45"/>
      <c r="E2"/>
      <c r="F2"/>
      <c r="G2"/>
      <c r="H2"/>
      <c r="I2"/>
      <c r="J2"/>
      <c r="K2"/>
      <c r="L2"/>
      <c r="M2"/>
      <c r="N2"/>
      <c r="O2"/>
      <c r="P2"/>
    </row>
    <row r="3" spans="3:19" ht="19.5" thickTop="1">
      <c r="E3"/>
      <c r="F3"/>
      <c r="G3"/>
      <c r="H3"/>
      <c r="I3"/>
      <c r="J3"/>
      <c r="K3"/>
      <c r="L3"/>
      <c r="M3"/>
      <c r="N3"/>
      <c r="O3"/>
      <c r="P3"/>
    </row>
    <row r="4" spans="3:19">
      <c r="C4"/>
      <c r="E4"/>
      <c r="F4"/>
      <c r="G4"/>
      <c r="H4"/>
      <c r="I4"/>
      <c r="J4"/>
      <c r="K4"/>
      <c r="L4"/>
      <c r="M4"/>
      <c r="N4"/>
      <c r="O4"/>
      <c r="P4"/>
    </row>
    <row r="5" spans="3:19">
      <c r="C5" s="47" t="s">
        <v>364</v>
      </c>
      <c r="E5" s="43" t="s">
        <v>280</v>
      </c>
      <c r="F5" s="41" t="s">
        <v>259</v>
      </c>
      <c r="G5" s="41" t="s">
        <v>102</v>
      </c>
      <c r="H5" s="41" t="s">
        <v>260</v>
      </c>
      <c r="I5" s="41" t="s">
        <v>18</v>
      </c>
      <c r="J5" s="41" t="s">
        <v>180</v>
      </c>
      <c r="K5" s="41" t="s">
        <v>174</v>
      </c>
      <c r="L5" s="41" t="s">
        <v>261</v>
      </c>
      <c r="M5" s="41" t="s">
        <v>51</v>
      </c>
      <c r="N5" s="43" t="s">
        <v>262</v>
      </c>
      <c r="O5" s="43" t="s">
        <v>94</v>
      </c>
      <c r="P5" s="43" t="s">
        <v>20</v>
      </c>
      <c r="Q5" s="43" t="s">
        <v>98</v>
      </c>
      <c r="R5" s="43" t="s">
        <v>176</v>
      </c>
      <c r="S5" s="43" t="s">
        <v>270</v>
      </c>
    </row>
    <row r="6" spans="3:19">
      <c r="C6" s="47" t="s">
        <v>278</v>
      </c>
      <c r="E6"/>
      <c r="F6" s="42">
        <v>256</v>
      </c>
      <c r="G6" s="42">
        <v>112</v>
      </c>
      <c r="H6" s="42">
        <v>280</v>
      </c>
      <c r="I6" s="42">
        <v>770</v>
      </c>
      <c r="J6" s="42">
        <v>480</v>
      </c>
      <c r="K6" s="42">
        <v>1080</v>
      </c>
      <c r="L6" s="42">
        <v>170</v>
      </c>
      <c r="M6" s="42">
        <v>656</v>
      </c>
      <c r="N6" s="42">
        <v>40</v>
      </c>
      <c r="O6" s="42">
        <v>1380</v>
      </c>
      <c r="P6" s="42">
        <v>450</v>
      </c>
      <c r="Q6" s="42">
        <v>85</v>
      </c>
      <c r="R6" s="42">
        <v>450</v>
      </c>
      <c r="S6" s="42">
        <v>40</v>
      </c>
    </row>
    <row r="7" spans="3:19">
      <c r="C7" s="47" t="s">
        <v>279</v>
      </c>
      <c r="E7" s="43" t="s">
        <v>269</v>
      </c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3:19">
      <c r="C8" s="47" t="s">
        <v>365</v>
      </c>
      <c r="E8" s="42" t="s">
        <v>267</v>
      </c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3:19">
      <c r="C9" s="47" t="s">
        <v>366</v>
      </c>
      <c r="E9" s="42" t="s">
        <v>268</v>
      </c>
      <c r="F9" s="43" t="s">
        <v>270</v>
      </c>
      <c r="G9" s="43" t="s">
        <v>271</v>
      </c>
      <c r="H9" s="43" t="s">
        <v>98</v>
      </c>
      <c r="I9"/>
      <c r="J9"/>
      <c r="K9"/>
      <c r="L9"/>
      <c r="M9"/>
      <c r="N9"/>
      <c r="O9"/>
      <c r="P9"/>
      <c r="Q9"/>
      <c r="R9"/>
      <c r="S9"/>
    </row>
    <row r="10" spans="3:19" ht="19.5" thickBot="1">
      <c r="E10" s="42" t="s">
        <v>98</v>
      </c>
      <c r="F10" s="42">
        <v>40</v>
      </c>
      <c r="G10" s="42">
        <v>256</v>
      </c>
      <c r="H10" s="42">
        <v>40</v>
      </c>
      <c r="I10"/>
      <c r="J10"/>
      <c r="K10"/>
      <c r="L10"/>
      <c r="M10"/>
      <c r="N10"/>
      <c r="O10"/>
      <c r="P10"/>
      <c r="Q10"/>
      <c r="R10"/>
      <c r="S10"/>
    </row>
    <row r="11" spans="3:19" ht="20.25" thickTop="1" thickBot="1">
      <c r="C11" s="45" t="s">
        <v>111</v>
      </c>
      <c r="E11" s="42" t="s">
        <v>51</v>
      </c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3:19" ht="22.5" thickTop="1" thickBot="1">
      <c r="C12" s="53" t="s">
        <v>20</v>
      </c>
      <c r="E12"/>
      <c r="F12"/>
      <c r="G12"/>
      <c r="H12"/>
      <c r="I12"/>
      <c r="J12"/>
      <c r="K12"/>
      <c r="L12"/>
      <c r="M12"/>
      <c r="N12"/>
      <c r="O12"/>
      <c r="P12"/>
    </row>
    <row r="13" spans="3:19" ht="43.5" thickTop="1" thickBot="1">
      <c r="C13" s="53" t="s">
        <v>227</v>
      </c>
      <c r="E13"/>
      <c r="F13"/>
      <c r="G13"/>
      <c r="H13"/>
      <c r="I13"/>
      <c r="J13"/>
      <c r="K13"/>
      <c r="L13"/>
      <c r="M13"/>
      <c r="N13"/>
      <c r="O13"/>
      <c r="P13"/>
    </row>
    <row r="14" spans="3:19" ht="22.5" thickTop="1" thickBot="1">
      <c r="C14" s="53" t="s">
        <v>98</v>
      </c>
      <c r="E14"/>
      <c r="F14"/>
      <c r="G14"/>
      <c r="H14"/>
      <c r="I14"/>
      <c r="J14"/>
      <c r="K14"/>
      <c r="L14"/>
      <c r="M14"/>
      <c r="N14"/>
      <c r="O14"/>
      <c r="P14"/>
    </row>
    <row r="15" spans="3:19" ht="22.5" thickTop="1" thickBot="1">
      <c r="C15" s="53" t="s">
        <v>268</v>
      </c>
      <c r="E15"/>
      <c r="F15"/>
      <c r="G15"/>
      <c r="H15"/>
      <c r="I15"/>
      <c r="J15"/>
      <c r="K15"/>
      <c r="L15"/>
      <c r="M15"/>
      <c r="N15"/>
      <c r="O15"/>
      <c r="P15"/>
    </row>
    <row r="16" spans="3:19">
      <c r="E16"/>
      <c r="F16"/>
      <c r="G16"/>
      <c r="H16"/>
      <c r="I16"/>
      <c r="J16"/>
      <c r="K16"/>
      <c r="L16"/>
      <c r="M16"/>
      <c r="N16"/>
      <c r="O16"/>
      <c r="P16"/>
    </row>
    <row r="17" spans="3:16">
      <c r="E17"/>
      <c r="F17"/>
      <c r="G17"/>
      <c r="H17"/>
      <c r="I17"/>
      <c r="J17"/>
      <c r="K17"/>
      <c r="L17"/>
      <c r="M17"/>
      <c r="N17"/>
      <c r="O17"/>
      <c r="P17"/>
    </row>
    <row r="18" spans="3:16">
      <c r="E18"/>
      <c r="F18"/>
      <c r="G18"/>
      <c r="H18"/>
      <c r="I18"/>
      <c r="J18"/>
      <c r="K18"/>
      <c r="L18"/>
      <c r="M18"/>
      <c r="N18"/>
      <c r="O18"/>
      <c r="P18"/>
    </row>
    <row r="19" spans="3:16">
      <c r="E19"/>
      <c r="F19"/>
      <c r="G19"/>
      <c r="H19"/>
      <c r="I19"/>
      <c r="J19"/>
      <c r="K19"/>
      <c r="L19"/>
      <c r="M19"/>
      <c r="N19"/>
      <c r="O19"/>
      <c r="P19"/>
    </row>
    <row r="20" spans="3:16">
      <c r="E20"/>
      <c r="F20"/>
      <c r="G20"/>
      <c r="H20"/>
      <c r="I20"/>
      <c r="J20"/>
      <c r="K20"/>
      <c r="L20"/>
      <c r="M20"/>
      <c r="N20"/>
      <c r="O20"/>
      <c r="P20"/>
    </row>
    <row r="21" spans="3:16">
      <c r="E21"/>
      <c r="F21"/>
      <c r="G21"/>
      <c r="H21"/>
      <c r="I21"/>
      <c r="J21"/>
      <c r="K21"/>
      <c r="L21"/>
      <c r="M21"/>
      <c r="N21"/>
      <c r="O21"/>
      <c r="P21"/>
    </row>
    <row r="22" spans="3:16">
      <c r="C22"/>
      <c r="E22"/>
      <c r="F22"/>
      <c r="G22"/>
      <c r="H22"/>
      <c r="I22"/>
      <c r="J22"/>
      <c r="K22"/>
      <c r="L22"/>
      <c r="M22"/>
      <c r="N22"/>
      <c r="O22"/>
      <c r="P22"/>
    </row>
    <row r="23" spans="3:16">
      <c r="C23"/>
      <c r="E23"/>
      <c r="F23"/>
      <c r="G23"/>
      <c r="H23"/>
      <c r="I23"/>
      <c r="J23"/>
      <c r="K23"/>
      <c r="L23"/>
      <c r="M23"/>
      <c r="N23"/>
      <c r="O23"/>
      <c r="P23"/>
    </row>
    <row r="24" spans="3:16">
      <c r="C24"/>
      <c r="E24"/>
      <c r="F24"/>
      <c r="G24"/>
      <c r="H24"/>
      <c r="I24"/>
      <c r="J24"/>
      <c r="K24"/>
      <c r="L24"/>
      <c r="M24"/>
      <c r="N24"/>
      <c r="O24"/>
      <c r="P24"/>
    </row>
    <row r="25" spans="3:16">
      <c r="C25"/>
      <c r="E25"/>
      <c r="F25"/>
      <c r="G25"/>
      <c r="H25"/>
      <c r="I25"/>
      <c r="J25"/>
      <c r="K25"/>
      <c r="L25"/>
      <c r="M25"/>
      <c r="N25"/>
      <c r="O25"/>
      <c r="P25"/>
    </row>
    <row r="26" spans="3:16">
      <c r="C26"/>
      <c r="E26"/>
      <c r="F26"/>
      <c r="G26"/>
      <c r="H26"/>
      <c r="I26"/>
      <c r="J26"/>
      <c r="K26"/>
      <c r="L26"/>
      <c r="M26"/>
      <c r="N26"/>
      <c r="O26"/>
      <c r="P26"/>
    </row>
    <row r="27" spans="3:16">
      <c r="C27"/>
      <c r="E27"/>
      <c r="F27"/>
      <c r="G27"/>
      <c r="H27"/>
      <c r="I27"/>
      <c r="J27"/>
      <c r="K27"/>
      <c r="L27"/>
      <c r="M27"/>
      <c r="N27"/>
      <c r="O27"/>
      <c r="P27"/>
    </row>
    <row r="28" spans="3:16">
      <c r="C28"/>
      <c r="E28"/>
      <c r="F28"/>
      <c r="G28"/>
      <c r="H28"/>
      <c r="I28"/>
      <c r="J28"/>
      <c r="K28"/>
      <c r="L28"/>
      <c r="M28"/>
      <c r="N28"/>
      <c r="O28"/>
      <c r="P28"/>
    </row>
    <row r="29" spans="3:16">
      <c r="C29"/>
      <c r="E29"/>
      <c r="F29"/>
      <c r="G29"/>
      <c r="H29"/>
      <c r="I29"/>
      <c r="J29"/>
      <c r="K29"/>
      <c r="L29"/>
      <c r="M29"/>
      <c r="N29"/>
      <c r="O29"/>
      <c r="P29"/>
    </row>
    <row r="30" spans="3:16">
      <c r="C30"/>
      <c r="E30"/>
      <c r="F30"/>
      <c r="G30"/>
      <c r="H30"/>
      <c r="I30"/>
      <c r="J30"/>
      <c r="K30"/>
      <c r="L30"/>
      <c r="M30"/>
      <c r="N30"/>
      <c r="O30"/>
      <c r="P30"/>
    </row>
    <row r="31" spans="3:16">
      <c r="C31"/>
      <c r="E31"/>
      <c r="F31"/>
      <c r="G31"/>
      <c r="H31"/>
      <c r="I31"/>
      <c r="J31"/>
      <c r="K31"/>
      <c r="L31"/>
      <c r="M31"/>
      <c r="N31"/>
      <c r="O31"/>
      <c r="P31"/>
    </row>
    <row r="32" spans="3:16">
      <c r="C32"/>
    </row>
    <row r="33" spans="3:21">
      <c r="C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</row>
    <row r="34" spans="3:21">
      <c r="C34"/>
      <c r="E34"/>
      <c r="F34"/>
      <c r="G34"/>
    </row>
    <row r="37" spans="3:21">
      <c r="T37"/>
      <c r="U37"/>
    </row>
    <row r="44" spans="3:21">
      <c r="T44"/>
      <c r="U44"/>
    </row>
    <row r="45" spans="3:21">
      <c r="T45"/>
      <c r="U45"/>
    </row>
  </sheetData>
  <pageMargins left="0.7" right="0.7" top="0.75" bottom="0.75" header="0.3" footer="0.3"/>
  <pageSetup scale="3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64A97-F3A0-43AE-B1BD-70344C117AC7}">
  <dimension ref="C3:U40"/>
  <sheetViews>
    <sheetView topLeftCell="D1" workbookViewId="0">
      <selection activeCell="E80" sqref="E80"/>
    </sheetView>
  </sheetViews>
  <sheetFormatPr defaultRowHeight="15"/>
  <cols>
    <col min="1" max="2" width="0.28515625" customWidth="1"/>
    <col min="3" max="3" width="95.28515625" bestFit="1" customWidth="1"/>
    <col min="4" max="4" width="3.5703125" customWidth="1"/>
    <col min="5" max="5" width="50.42578125" bestFit="1" customWidth="1"/>
    <col min="7" max="7" width="2.140625" customWidth="1"/>
    <col min="8" max="8" width="20" bestFit="1" customWidth="1"/>
    <col min="9" max="9" width="16.140625" bestFit="1" customWidth="1"/>
    <col min="12" max="12" width="14.140625" bestFit="1" customWidth="1"/>
    <col min="13" max="13" width="12.5703125" bestFit="1" customWidth="1"/>
    <col min="14" max="14" width="12.85546875" bestFit="1" customWidth="1"/>
    <col min="15" max="15" width="16.5703125" bestFit="1" customWidth="1"/>
    <col min="16" max="16" width="16.42578125" bestFit="1" customWidth="1"/>
    <col min="17" max="17" width="10.85546875" bestFit="1" customWidth="1"/>
    <col min="19" max="19" width="14.85546875" bestFit="1" customWidth="1"/>
    <col min="20" max="20" width="10" bestFit="1" customWidth="1"/>
    <col min="21" max="21" width="15" bestFit="1" customWidth="1"/>
  </cols>
  <sheetData>
    <row r="3" spans="3:21">
      <c r="C3" t="s">
        <v>228</v>
      </c>
    </row>
    <row r="5" spans="3:21">
      <c r="C5" t="s">
        <v>232</v>
      </c>
      <c r="H5" s="41" t="s">
        <v>259</v>
      </c>
      <c r="I5" s="41" t="s">
        <v>102</v>
      </c>
      <c r="J5" s="41" t="s">
        <v>260</v>
      </c>
      <c r="K5" s="41" t="s">
        <v>18</v>
      </c>
      <c r="L5" s="41" t="s">
        <v>180</v>
      </c>
      <c r="M5" s="41" t="s">
        <v>174</v>
      </c>
      <c r="N5" s="41" t="s">
        <v>261</v>
      </c>
      <c r="O5" s="41" t="s">
        <v>51</v>
      </c>
      <c r="P5" s="43" t="s">
        <v>262</v>
      </c>
      <c r="Q5" s="43" t="s">
        <v>94</v>
      </c>
      <c r="R5" s="43" t="s">
        <v>20</v>
      </c>
      <c r="S5" s="43" t="s">
        <v>98</v>
      </c>
      <c r="T5" s="43" t="s">
        <v>176</v>
      </c>
    </row>
    <row r="6" spans="3:21">
      <c r="E6" s="41" t="s">
        <v>257</v>
      </c>
      <c r="F6" s="42">
        <v>1</v>
      </c>
      <c r="H6" s="42"/>
      <c r="I6" s="42"/>
      <c r="J6" s="42">
        <f>F6*60</f>
        <v>60</v>
      </c>
      <c r="K6" s="42">
        <f>F6*15</f>
        <v>15</v>
      </c>
      <c r="L6" s="42">
        <f>F6*20</f>
        <v>20</v>
      </c>
      <c r="M6" s="42"/>
      <c r="N6" s="42"/>
      <c r="O6" s="42"/>
      <c r="P6" s="42"/>
      <c r="Q6" s="42"/>
      <c r="R6" s="42"/>
      <c r="S6" s="42"/>
      <c r="T6" s="42"/>
    </row>
    <row r="7" spans="3:21">
      <c r="C7" s="39" t="s">
        <v>229</v>
      </c>
      <c r="E7" s="41" t="s">
        <v>253</v>
      </c>
      <c r="F7" s="42">
        <v>22</v>
      </c>
      <c r="H7" s="42">
        <f>F7*8</f>
        <v>176</v>
      </c>
      <c r="I7" s="42">
        <f>F8*4</f>
        <v>32</v>
      </c>
      <c r="J7" s="42">
        <f>F7*10</f>
        <v>220</v>
      </c>
      <c r="K7" s="42"/>
      <c r="L7" s="42"/>
      <c r="M7" s="42"/>
      <c r="N7" s="42"/>
      <c r="O7" s="42"/>
      <c r="P7" s="42"/>
      <c r="Q7" s="42"/>
      <c r="R7" s="42"/>
      <c r="S7" s="42"/>
      <c r="T7" s="42"/>
    </row>
    <row r="8" spans="3:21">
      <c r="C8" s="40" t="s">
        <v>231</v>
      </c>
      <c r="E8" s="41" t="s">
        <v>254</v>
      </c>
      <c r="F8" s="42">
        <v>8</v>
      </c>
      <c r="H8" s="42">
        <f>F8*10</f>
        <v>80</v>
      </c>
      <c r="I8" s="42">
        <f>F8*10</f>
        <v>80</v>
      </c>
      <c r="J8" s="42"/>
      <c r="K8" s="42"/>
      <c r="L8" s="42"/>
      <c r="M8" s="42">
        <f>F8*20</f>
        <v>160</v>
      </c>
      <c r="N8" s="42"/>
      <c r="O8" s="42"/>
      <c r="P8" s="42"/>
      <c r="Q8" s="42"/>
      <c r="R8" s="42"/>
      <c r="S8" s="42"/>
      <c r="T8" s="42"/>
    </row>
    <row r="9" spans="3:21">
      <c r="C9" s="40" t="s">
        <v>235</v>
      </c>
      <c r="E9" s="41" t="s">
        <v>256</v>
      </c>
      <c r="F9" s="42">
        <v>8</v>
      </c>
      <c r="H9" s="42"/>
      <c r="I9" s="42"/>
      <c r="J9" s="42"/>
      <c r="K9" s="42">
        <f>F9*20</f>
        <v>160</v>
      </c>
      <c r="L9" s="42"/>
      <c r="M9" s="42"/>
      <c r="N9" s="42">
        <f>F9*10</f>
        <v>80</v>
      </c>
      <c r="O9" s="42">
        <f>F9*50</f>
        <v>400</v>
      </c>
      <c r="P9" s="42">
        <f>F9*5</f>
        <v>40</v>
      </c>
      <c r="Q9" s="42"/>
      <c r="R9" s="42"/>
      <c r="S9" s="42"/>
      <c r="T9" s="42"/>
    </row>
    <row r="10" spans="3:21">
      <c r="C10" s="40" t="s">
        <v>233</v>
      </c>
      <c r="E10" s="41" t="s">
        <v>255</v>
      </c>
      <c r="F10" s="42">
        <v>46</v>
      </c>
      <c r="H10" s="42"/>
      <c r="I10" s="42"/>
      <c r="J10" s="42"/>
      <c r="K10" s="42">
        <f>F10*10</f>
        <v>460</v>
      </c>
      <c r="L10" s="42">
        <f>F10*10</f>
        <v>460</v>
      </c>
      <c r="M10" s="42">
        <f>F10*20</f>
        <v>920</v>
      </c>
      <c r="N10" s="42"/>
      <c r="O10" s="42"/>
      <c r="P10" s="42"/>
      <c r="Q10" s="42">
        <f>F10*30</f>
        <v>1380</v>
      </c>
      <c r="R10" s="42"/>
      <c r="S10" s="42"/>
      <c r="T10" s="42"/>
    </row>
    <row r="11" spans="3:21">
      <c r="E11" s="41" t="s">
        <v>263</v>
      </c>
      <c r="F11" s="42">
        <v>9</v>
      </c>
      <c r="H11" s="42"/>
      <c r="I11" s="42"/>
      <c r="J11" s="42"/>
      <c r="K11" s="42">
        <f>F11*15</f>
        <v>135</v>
      </c>
      <c r="L11" s="42"/>
      <c r="M11" s="42"/>
      <c r="N11" s="42">
        <f>F11*10</f>
        <v>90</v>
      </c>
      <c r="O11" s="42"/>
      <c r="P11" s="42"/>
      <c r="Q11" s="42"/>
      <c r="R11" s="42">
        <f>F11*50</f>
        <v>450</v>
      </c>
      <c r="S11" s="42">
        <f>F11*5</f>
        <v>45</v>
      </c>
      <c r="T11" s="42">
        <f>F11*50</f>
        <v>450</v>
      </c>
    </row>
    <row r="12" spans="3:21">
      <c r="C12" s="39" t="s">
        <v>234</v>
      </c>
      <c r="E12" s="43" t="s">
        <v>265</v>
      </c>
      <c r="F12" s="42"/>
      <c r="H12" s="42">
        <f t="shared" ref="H12:T12" si="0">SUM(H6:H11)</f>
        <v>256</v>
      </c>
      <c r="I12" s="42">
        <f t="shared" si="0"/>
        <v>112</v>
      </c>
      <c r="J12" s="42">
        <f t="shared" si="0"/>
        <v>280</v>
      </c>
      <c r="K12" s="42">
        <f t="shared" si="0"/>
        <v>770</v>
      </c>
      <c r="L12" s="42">
        <f t="shared" si="0"/>
        <v>480</v>
      </c>
      <c r="M12" s="42">
        <f t="shared" si="0"/>
        <v>1080</v>
      </c>
      <c r="N12" s="42">
        <f t="shared" si="0"/>
        <v>170</v>
      </c>
      <c r="O12" s="42">
        <f t="shared" si="0"/>
        <v>400</v>
      </c>
      <c r="P12" s="42">
        <f t="shared" si="0"/>
        <v>40</v>
      </c>
      <c r="Q12" s="42">
        <f t="shared" si="0"/>
        <v>1380</v>
      </c>
      <c r="R12" s="42">
        <f t="shared" si="0"/>
        <v>450</v>
      </c>
      <c r="S12" s="42">
        <f t="shared" si="0"/>
        <v>45</v>
      </c>
      <c r="T12" s="42">
        <f t="shared" si="0"/>
        <v>450</v>
      </c>
    </row>
    <row r="13" spans="3:21">
      <c r="C13" s="40" t="s">
        <v>231</v>
      </c>
      <c r="E13" s="43" t="s">
        <v>264</v>
      </c>
      <c r="F13" s="42"/>
      <c r="H13" s="42">
        <f>H12+(H11*8)</f>
        <v>256</v>
      </c>
      <c r="I13" s="42">
        <f t="shared" ref="I13:T13" si="1">I12+(I11*8)</f>
        <v>112</v>
      </c>
      <c r="J13" s="42">
        <f t="shared" si="1"/>
        <v>280</v>
      </c>
      <c r="K13" s="42">
        <f t="shared" si="1"/>
        <v>1850</v>
      </c>
      <c r="L13" s="42">
        <f t="shared" si="1"/>
        <v>480</v>
      </c>
      <c r="M13" s="42">
        <f t="shared" si="1"/>
        <v>1080</v>
      </c>
      <c r="N13" s="42">
        <f t="shared" si="1"/>
        <v>890</v>
      </c>
      <c r="O13" s="42">
        <f t="shared" si="1"/>
        <v>400</v>
      </c>
      <c r="P13" s="42">
        <f t="shared" si="1"/>
        <v>40</v>
      </c>
      <c r="Q13" s="42">
        <f t="shared" si="1"/>
        <v>1380</v>
      </c>
      <c r="R13" s="42">
        <f t="shared" si="1"/>
        <v>4050</v>
      </c>
      <c r="S13" s="42">
        <f t="shared" si="1"/>
        <v>405</v>
      </c>
      <c r="T13" s="42">
        <f t="shared" si="1"/>
        <v>4050</v>
      </c>
    </row>
    <row r="14" spans="3:21">
      <c r="C14" s="40" t="s">
        <v>230</v>
      </c>
    </row>
    <row r="15" spans="3:21">
      <c r="C15" s="40" t="s">
        <v>233</v>
      </c>
    </row>
    <row r="16" spans="3:21">
      <c r="H16" s="41" t="s">
        <v>259</v>
      </c>
      <c r="I16" s="41" t="s">
        <v>102</v>
      </c>
      <c r="J16" s="41" t="s">
        <v>260</v>
      </c>
      <c r="K16" s="41" t="s">
        <v>18</v>
      </c>
      <c r="L16" s="41" t="s">
        <v>180</v>
      </c>
      <c r="M16" s="41" t="s">
        <v>174</v>
      </c>
      <c r="N16" s="41" t="s">
        <v>261</v>
      </c>
      <c r="O16" s="41" t="s">
        <v>51</v>
      </c>
      <c r="P16" s="43" t="s">
        <v>262</v>
      </c>
      <c r="Q16" s="43" t="s">
        <v>94</v>
      </c>
      <c r="R16" s="43" t="s">
        <v>20</v>
      </c>
      <c r="S16" s="43" t="s">
        <v>98</v>
      </c>
      <c r="T16" s="43" t="s">
        <v>176</v>
      </c>
      <c r="U16" s="43" t="s">
        <v>270</v>
      </c>
    </row>
    <row r="17" spans="3:21">
      <c r="C17" s="39" t="s">
        <v>236</v>
      </c>
      <c r="E17" s="43" t="s">
        <v>266</v>
      </c>
      <c r="H17" s="42">
        <v>256</v>
      </c>
      <c r="I17" s="42">
        <v>112</v>
      </c>
      <c r="J17" s="42">
        <v>280</v>
      </c>
      <c r="K17" s="42">
        <v>770</v>
      </c>
      <c r="L17" s="42">
        <v>480</v>
      </c>
      <c r="M17" s="42">
        <v>1080</v>
      </c>
      <c r="N17" s="42">
        <v>170</v>
      </c>
      <c r="O17" s="42">
        <v>656</v>
      </c>
      <c r="P17" s="42">
        <v>40</v>
      </c>
      <c r="Q17" s="42">
        <v>1380</v>
      </c>
      <c r="R17" s="42">
        <v>450</v>
      </c>
      <c r="S17" s="42">
        <v>85</v>
      </c>
      <c r="T17" s="42">
        <v>450</v>
      </c>
      <c r="U17" s="42">
        <v>40</v>
      </c>
    </row>
    <row r="18" spans="3:21">
      <c r="C18" s="40" t="s">
        <v>246</v>
      </c>
    </row>
    <row r="19" spans="3:21">
      <c r="E19" s="43" t="s">
        <v>269</v>
      </c>
    </row>
    <row r="20" spans="3:21">
      <c r="C20" s="39" t="s">
        <v>237</v>
      </c>
      <c r="E20" s="42" t="s">
        <v>267</v>
      </c>
      <c r="H20" s="43" t="s">
        <v>270</v>
      </c>
      <c r="I20" s="43" t="s">
        <v>271</v>
      </c>
      <c r="J20" s="43" t="s">
        <v>98</v>
      </c>
    </row>
    <row r="21" spans="3:21">
      <c r="C21" s="40" t="s">
        <v>238</v>
      </c>
      <c r="E21" s="42" t="s">
        <v>268</v>
      </c>
      <c r="H21" s="42">
        <v>40</v>
      </c>
      <c r="I21" s="42">
        <v>256</v>
      </c>
      <c r="J21" s="42">
        <v>40</v>
      </c>
    </row>
    <row r="22" spans="3:21">
      <c r="C22" s="40" t="s">
        <v>239</v>
      </c>
      <c r="E22" s="42" t="s">
        <v>98</v>
      </c>
    </row>
    <row r="23" spans="3:21">
      <c r="E23" s="42" t="s">
        <v>51</v>
      </c>
    </row>
    <row r="24" spans="3:21">
      <c r="C24" s="39" t="s">
        <v>240</v>
      </c>
    </row>
    <row r="25" spans="3:21">
      <c r="C25" s="40" t="s">
        <v>241</v>
      </c>
    </row>
    <row r="26" spans="3:21">
      <c r="C26" s="40" t="s">
        <v>243</v>
      </c>
      <c r="H26" s="41" t="s">
        <v>18</v>
      </c>
      <c r="I26" s="41" t="s">
        <v>261</v>
      </c>
      <c r="J26" s="43" t="s">
        <v>20</v>
      </c>
      <c r="K26" s="43" t="s">
        <v>98</v>
      </c>
      <c r="L26" s="43" t="s">
        <v>176</v>
      </c>
    </row>
    <row r="27" spans="3:21">
      <c r="C27" s="40" t="s">
        <v>242</v>
      </c>
      <c r="E27" s="43" t="s">
        <v>272</v>
      </c>
      <c r="F27" s="42"/>
      <c r="H27" s="42">
        <v>135</v>
      </c>
      <c r="I27" s="42">
        <v>90</v>
      </c>
      <c r="J27" s="42">
        <v>450</v>
      </c>
      <c r="K27" s="42">
        <v>45</v>
      </c>
      <c r="L27" s="42">
        <v>450</v>
      </c>
    </row>
    <row r="29" spans="3:21">
      <c r="C29" s="39" t="s">
        <v>244</v>
      </c>
      <c r="E29" s="43" t="s">
        <v>273</v>
      </c>
    </row>
    <row r="30" spans="3:21">
      <c r="C30" s="40" t="s">
        <v>248</v>
      </c>
    </row>
    <row r="31" spans="3:21">
      <c r="C31" s="40" t="s">
        <v>247</v>
      </c>
    </row>
    <row r="33" spans="3:3">
      <c r="C33" s="39" t="s">
        <v>249</v>
      </c>
    </row>
    <row r="34" spans="3:3">
      <c r="C34" s="40" t="s">
        <v>245</v>
      </c>
    </row>
    <row r="35" spans="3:3">
      <c r="C35" s="40" t="s">
        <v>247</v>
      </c>
    </row>
    <row r="37" spans="3:3">
      <c r="C37" s="39" t="s">
        <v>250</v>
      </c>
    </row>
    <row r="38" spans="3:3">
      <c r="C38" s="40" t="s">
        <v>258</v>
      </c>
    </row>
    <row r="39" spans="3:3">
      <c r="C39" s="40" t="s">
        <v>251</v>
      </c>
    </row>
    <row r="40" spans="3:3">
      <c r="C40" s="40" t="s">
        <v>252</v>
      </c>
    </row>
  </sheetData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07375-7A9E-448C-B8C0-7FEB668F6097}">
  <dimension ref="C5:D13"/>
  <sheetViews>
    <sheetView workbookViewId="0">
      <selection activeCell="P23" sqref="P23"/>
    </sheetView>
  </sheetViews>
  <sheetFormatPr defaultRowHeight="15"/>
  <sheetData>
    <row r="5" spans="3:4">
      <c r="C5" t="s">
        <v>282</v>
      </c>
    </row>
    <row r="6" spans="3:4">
      <c r="C6" t="s">
        <v>283</v>
      </c>
      <c r="D6" t="s">
        <v>288</v>
      </c>
    </row>
    <row r="7" spans="3:4">
      <c r="C7" t="s">
        <v>284</v>
      </c>
      <c r="D7" t="s">
        <v>289</v>
      </c>
    </row>
    <row r="8" spans="3:4">
      <c r="C8" t="s">
        <v>285</v>
      </c>
    </row>
    <row r="10" spans="3:4">
      <c r="C10" t="s">
        <v>286</v>
      </c>
      <c r="D10" t="s">
        <v>290</v>
      </c>
    </row>
    <row r="11" spans="3:4">
      <c r="C11" t="s">
        <v>287</v>
      </c>
    </row>
    <row r="13" spans="3:4">
      <c r="C13" t="s">
        <v>281</v>
      </c>
    </row>
  </sheetData>
  <pageMargins left="0.7" right="0.7" top="0.75" bottom="0.75" header="0.3" footer="0.3"/>
  <pageSetup orientation="portrait" horizontalDpi="90" verticalDpi="9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72F07-7FC2-48EA-B4C4-87606FFA9C77}">
  <dimension ref="A2:N32"/>
  <sheetViews>
    <sheetView topLeftCell="A19" workbookViewId="0">
      <selection activeCell="E17" sqref="E17"/>
    </sheetView>
  </sheetViews>
  <sheetFormatPr defaultRowHeight="15"/>
  <cols>
    <col min="3" max="3" width="69.140625" bestFit="1" customWidth="1"/>
    <col min="4" max="4" width="2.28515625" customWidth="1"/>
    <col min="5" max="5" width="22.5703125" bestFit="1" customWidth="1"/>
    <col min="6" max="7" width="14" bestFit="1" customWidth="1"/>
    <col min="8" max="8" width="13.85546875" bestFit="1" customWidth="1"/>
    <col min="9" max="9" width="3.42578125" customWidth="1"/>
    <col min="10" max="10" width="56.42578125" bestFit="1" customWidth="1"/>
    <col min="11" max="11" width="4" customWidth="1"/>
    <col min="12" max="12" width="24.85546875" bestFit="1" customWidth="1"/>
    <col min="13" max="13" width="13.42578125" bestFit="1" customWidth="1"/>
    <col min="14" max="14" width="24.85546875" bestFit="1" customWidth="1"/>
  </cols>
  <sheetData>
    <row r="2" spans="1:14" ht="18.75">
      <c r="A2" s="54" t="s">
        <v>341</v>
      </c>
    </row>
    <row r="3" spans="1:14" ht="18.75">
      <c r="A3" s="55" t="s">
        <v>339</v>
      </c>
      <c r="C3" s="54" t="s">
        <v>326</v>
      </c>
      <c r="E3" s="54" t="s">
        <v>342</v>
      </c>
      <c r="F3" s="54" t="s">
        <v>342</v>
      </c>
      <c r="G3" s="54" t="s">
        <v>197</v>
      </c>
      <c r="H3" s="54" t="s">
        <v>197</v>
      </c>
      <c r="J3" s="54" t="s">
        <v>331</v>
      </c>
      <c r="L3" s="54" t="s">
        <v>342</v>
      </c>
      <c r="M3" s="54" t="s">
        <v>342</v>
      </c>
      <c r="N3" s="54" t="s">
        <v>197</v>
      </c>
    </row>
    <row r="4" spans="1:14" ht="18.75">
      <c r="A4" s="55" t="s">
        <v>340</v>
      </c>
      <c r="C4" s="55" t="s">
        <v>327</v>
      </c>
      <c r="J4" s="55" t="s">
        <v>294</v>
      </c>
      <c r="L4" s="55" t="s">
        <v>343</v>
      </c>
      <c r="M4" s="55" t="s">
        <v>344</v>
      </c>
      <c r="N4" s="55" t="s">
        <v>345</v>
      </c>
    </row>
    <row r="5" spans="1:14" ht="18.75">
      <c r="C5" s="66" t="s">
        <v>328</v>
      </c>
      <c r="J5" s="55" t="s">
        <v>295</v>
      </c>
    </row>
    <row r="6" spans="1:14" ht="18.75">
      <c r="J6" s="55" t="s">
        <v>296</v>
      </c>
    </row>
    <row r="7" spans="1:14" ht="18.75">
      <c r="C7" s="54" t="s">
        <v>346</v>
      </c>
      <c r="E7" s="54" t="s">
        <v>342</v>
      </c>
      <c r="F7" s="54" t="s">
        <v>342</v>
      </c>
      <c r="G7" s="54" t="s">
        <v>197</v>
      </c>
      <c r="H7" s="54" t="s">
        <v>197</v>
      </c>
      <c r="J7" s="55" t="s">
        <v>297</v>
      </c>
    </row>
    <row r="8" spans="1:14" ht="18.75">
      <c r="C8" s="55" t="s">
        <v>291</v>
      </c>
      <c r="E8" s="55" t="s">
        <v>353</v>
      </c>
      <c r="F8" s="55"/>
      <c r="G8" s="55" t="s">
        <v>347</v>
      </c>
      <c r="H8" s="55" t="s">
        <v>348</v>
      </c>
    </row>
    <row r="9" spans="1:14" ht="18.75">
      <c r="C9" s="55" t="s">
        <v>292</v>
      </c>
      <c r="J9" s="54" t="s">
        <v>332</v>
      </c>
      <c r="L9" s="54" t="s">
        <v>342</v>
      </c>
      <c r="M9" s="54" t="s">
        <v>342</v>
      </c>
      <c r="N9" s="54" t="s">
        <v>197</v>
      </c>
    </row>
    <row r="10" spans="1:14" ht="18.75">
      <c r="C10" s="55" t="s">
        <v>293</v>
      </c>
      <c r="J10" s="55" t="s">
        <v>298</v>
      </c>
      <c r="L10" s="55" t="s">
        <v>345</v>
      </c>
      <c r="M10" s="55" t="s">
        <v>348</v>
      </c>
      <c r="N10" s="55" t="s">
        <v>349</v>
      </c>
    </row>
    <row r="11" spans="1:14" ht="18.75">
      <c r="J11" s="55" t="s">
        <v>299</v>
      </c>
    </row>
    <row r="12" spans="1:14" ht="18.75">
      <c r="C12" s="54" t="s">
        <v>333</v>
      </c>
      <c r="E12" s="54" t="s">
        <v>342</v>
      </c>
      <c r="F12" s="54" t="s">
        <v>342</v>
      </c>
      <c r="G12" s="54" t="s">
        <v>197</v>
      </c>
      <c r="H12" s="54" t="s">
        <v>197</v>
      </c>
      <c r="J12" s="55" t="s">
        <v>300</v>
      </c>
    </row>
    <row r="13" spans="1:14" ht="18.75">
      <c r="C13" s="55" t="s">
        <v>303</v>
      </c>
      <c r="E13" s="55" t="s">
        <v>350</v>
      </c>
      <c r="F13" s="55"/>
      <c r="G13" s="55" t="s">
        <v>351</v>
      </c>
      <c r="H13" s="55" t="s">
        <v>352</v>
      </c>
      <c r="J13" s="55" t="s">
        <v>301</v>
      </c>
    </row>
    <row r="14" spans="1:14" ht="18.75">
      <c r="C14" s="55" t="s">
        <v>304</v>
      </c>
      <c r="J14" s="55" t="s">
        <v>302</v>
      </c>
    </row>
    <row r="15" spans="1:14" ht="18.75">
      <c r="C15" s="55" t="s">
        <v>305</v>
      </c>
    </row>
    <row r="16" spans="1:14" ht="18.75">
      <c r="C16" s="55" t="s">
        <v>306</v>
      </c>
      <c r="J16" s="54" t="s">
        <v>335</v>
      </c>
      <c r="L16" s="54" t="s">
        <v>342</v>
      </c>
      <c r="M16" s="54" t="s">
        <v>342</v>
      </c>
      <c r="N16" s="54" t="s">
        <v>197</v>
      </c>
    </row>
    <row r="17" spans="3:14" ht="18.75">
      <c r="C17" s="55" t="s">
        <v>307</v>
      </c>
      <c r="J17" s="55" t="s">
        <v>312</v>
      </c>
      <c r="L17" s="55" t="s">
        <v>354</v>
      </c>
      <c r="M17" s="55" t="s">
        <v>355</v>
      </c>
      <c r="N17" s="55" t="s">
        <v>356</v>
      </c>
    </row>
    <row r="18" spans="3:14" ht="18.75">
      <c r="C18" s="55" t="s">
        <v>329</v>
      </c>
      <c r="J18" s="55" t="s">
        <v>313</v>
      </c>
    </row>
    <row r="19" spans="3:14" ht="18.75">
      <c r="C19" s="55" t="s">
        <v>308</v>
      </c>
      <c r="J19" s="55" t="s">
        <v>314</v>
      </c>
    </row>
    <row r="20" spans="3:14" ht="18.75">
      <c r="C20" s="55" t="s">
        <v>330</v>
      </c>
      <c r="J20" s="55" t="s">
        <v>315</v>
      </c>
    </row>
    <row r="21" spans="3:14" ht="18.75">
      <c r="C21" s="55" t="s">
        <v>330</v>
      </c>
    </row>
    <row r="22" spans="3:14" ht="18.75">
      <c r="C22" s="55" t="s">
        <v>309</v>
      </c>
      <c r="J22" s="54" t="s">
        <v>336</v>
      </c>
      <c r="L22" s="54" t="s">
        <v>342</v>
      </c>
      <c r="M22" s="54" t="s">
        <v>342</v>
      </c>
      <c r="N22" s="54" t="s">
        <v>197</v>
      </c>
    </row>
    <row r="23" spans="3:14" ht="18.75">
      <c r="C23" s="55" t="s">
        <v>310</v>
      </c>
      <c r="J23" s="55" t="s">
        <v>322</v>
      </c>
      <c r="L23" s="55" t="s">
        <v>359</v>
      </c>
      <c r="M23" s="55" t="s">
        <v>360</v>
      </c>
      <c r="N23" s="55" t="s">
        <v>361</v>
      </c>
    </row>
    <row r="24" spans="3:14" ht="18.75">
      <c r="C24" s="55" t="s">
        <v>311</v>
      </c>
      <c r="J24" s="55" t="s">
        <v>323</v>
      </c>
    </row>
    <row r="25" spans="3:14" ht="18.75">
      <c r="N25" s="55" t="s">
        <v>362</v>
      </c>
    </row>
    <row r="26" spans="3:14" ht="18.75">
      <c r="C26" s="54" t="s">
        <v>334</v>
      </c>
      <c r="E26" s="54" t="s">
        <v>342</v>
      </c>
      <c r="F26" s="54" t="s">
        <v>342</v>
      </c>
      <c r="G26" s="54" t="s">
        <v>197</v>
      </c>
      <c r="J26" s="54" t="s">
        <v>337</v>
      </c>
      <c r="N26" s="55" t="s">
        <v>363</v>
      </c>
    </row>
    <row r="27" spans="3:14" ht="18.75">
      <c r="C27" s="55" t="s">
        <v>316</v>
      </c>
      <c r="E27" s="55" t="s">
        <v>357</v>
      </c>
      <c r="F27" s="55" t="s">
        <v>358</v>
      </c>
      <c r="G27" s="55" t="s">
        <v>359</v>
      </c>
      <c r="J27" s="55" t="s">
        <v>324</v>
      </c>
    </row>
    <row r="28" spans="3:14" ht="18.75">
      <c r="C28" s="55" t="s">
        <v>317</v>
      </c>
      <c r="J28" s="55" t="s">
        <v>325</v>
      </c>
    </row>
    <row r="29" spans="3:14" ht="18.75">
      <c r="C29" s="55" t="s">
        <v>318</v>
      </c>
      <c r="J29" s="55" t="s">
        <v>338</v>
      </c>
    </row>
    <row r="30" spans="3:14" ht="18.75">
      <c r="C30" s="55" t="s">
        <v>319</v>
      </c>
    </row>
    <row r="31" spans="3:14" ht="18.75">
      <c r="C31" s="55" t="s">
        <v>320</v>
      </c>
    </row>
    <row r="32" spans="3:14" ht="18.75">
      <c r="C32" s="55" t="s">
        <v>321</v>
      </c>
    </row>
  </sheetData>
  <pageMargins left="0.7" right="0.7" top="0.75" bottom="0.75" header="0.3" footer="0.3"/>
  <pageSetup orientation="portrait" horizontalDpi="90" verticalDpi="9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2FF9CB-C54B-4DF7-BCB6-6C966AE969A7}">
  <sheetPr>
    <pageSetUpPr fitToPage="1"/>
  </sheetPr>
  <dimension ref="C1:T79"/>
  <sheetViews>
    <sheetView topLeftCell="F1" workbookViewId="0">
      <selection activeCell="K17" sqref="K17"/>
    </sheetView>
  </sheetViews>
  <sheetFormatPr defaultRowHeight="15"/>
  <cols>
    <col min="1" max="2" width="1.7109375" customWidth="1"/>
    <col min="3" max="3" width="14.42578125" bestFit="1" customWidth="1"/>
    <col min="4" max="4" width="42.7109375" bestFit="1" customWidth="1"/>
    <col min="5" max="5" width="15.28515625" bestFit="1" customWidth="1"/>
    <col min="6" max="6" width="31.5703125" bestFit="1" customWidth="1"/>
    <col min="7" max="7" width="13" customWidth="1"/>
    <col min="8" max="8" width="23.5703125" bestFit="1" customWidth="1"/>
    <col min="10" max="10" width="23.85546875" bestFit="1" customWidth="1"/>
    <col min="11" max="11" width="31.5703125" bestFit="1" customWidth="1"/>
    <col min="12" max="13" width="4.85546875" bestFit="1" customWidth="1"/>
    <col min="14" max="14" width="18.5703125" bestFit="1" customWidth="1"/>
    <col min="15" max="15" width="4.85546875" bestFit="1" customWidth="1"/>
    <col min="16" max="16" width="29.140625" bestFit="1" customWidth="1"/>
    <col min="17" max="17" width="9" customWidth="1"/>
    <col min="18" max="18" width="25.28515625" bestFit="1" customWidth="1"/>
    <col min="19" max="19" width="4.85546875" bestFit="1" customWidth="1"/>
    <col min="20" max="20" width="22.85546875" bestFit="1" customWidth="1"/>
  </cols>
  <sheetData>
    <row r="1" spans="3:20" ht="9" customHeight="1"/>
    <row r="2" spans="3:20" ht="9" customHeight="1" thickBot="1"/>
    <row r="3" spans="3:20" ht="63.75" customHeight="1" thickTop="1" thickBot="1">
      <c r="C3" s="1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3" t="s">
        <v>5</v>
      </c>
      <c r="J3" s="45" t="s">
        <v>114</v>
      </c>
      <c r="K3" s="45" t="s">
        <v>110</v>
      </c>
      <c r="L3" s="46" t="s">
        <v>7</v>
      </c>
      <c r="M3" s="46" t="s">
        <v>7</v>
      </c>
      <c r="N3" s="45" t="s">
        <v>120</v>
      </c>
      <c r="O3" s="44"/>
      <c r="P3" s="45" t="s">
        <v>121</v>
      </c>
      <c r="Q3" s="44"/>
      <c r="R3" s="44" t="s">
        <v>277</v>
      </c>
      <c r="S3" s="44"/>
      <c r="T3" s="44" t="s">
        <v>274</v>
      </c>
    </row>
    <row r="4" spans="3:20" ht="34.5" thickTop="1" thickBot="1">
      <c r="C4" s="5" t="s">
        <v>6</v>
      </c>
      <c r="D4" s="20" t="s">
        <v>32</v>
      </c>
      <c r="E4" s="6" t="s">
        <v>7</v>
      </c>
      <c r="F4" s="6" t="s">
        <v>8</v>
      </c>
      <c r="G4" s="6" t="s">
        <v>7</v>
      </c>
      <c r="H4" s="7" t="s">
        <v>53</v>
      </c>
      <c r="J4" s="47" t="s">
        <v>117</v>
      </c>
      <c r="K4" s="48" t="s">
        <v>90</v>
      </c>
      <c r="L4" s="44"/>
      <c r="M4" s="44"/>
      <c r="N4" s="48" t="s">
        <v>90</v>
      </c>
      <c r="O4" s="44"/>
      <c r="P4" s="44"/>
      <c r="Q4" s="44"/>
      <c r="R4" s="44"/>
      <c r="S4" s="44"/>
      <c r="T4" s="44"/>
    </row>
    <row r="5" spans="3:20" ht="51" thickTop="1" thickBot="1">
      <c r="C5" s="13" t="s">
        <v>12</v>
      </c>
      <c r="D5" s="21" t="s">
        <v>33</v>
      </c>
      <c r="E5" s="9" t="s">
        <v>7</v>
      </c>
      <c r="F5" s="6" t="s">
        <v>11</v>
      </c>
      <c r="G5" s="9" t="s">
        <v>7</v>
      </c>
      <c r="H5" s="10" t="s">
        <v>57</v>
      </c>
      <c r="J5" s="44"/>
      <c r="K5" s="44"/>
      <c r="L5" s="44"/>
      <c r="M5" s="44"/>
      <c r="N5" s="44"/>
      <c r="O5" s="44"/>
      <c r="P5" s="44"/>
      <c r="Q5" s="44"/>
      <c r="R5" s="49" t="s">
        <v>220</v>
      </c>
      <c r="S5" s="46" t="s">
        <v>7</v>
      </c>
      <c r="T5" s="50" t="s">
        <v>275</v>
      </c>
    </row>
    <row r="6" spans="3:20" ht="34.5" thickTop="1" thickBot="1">
      <c r="D6" s="13" t="s">
        <v>25</v>
      </c>
      <c r="F6" s="6" t="s">
        <v>36</v>
      </c>
      <c r="J6" s="47" t="s">
        <v>31</v>
      </c>
      <c r="K6" s="48" t="s">
        <v>26</v>
      </c>
      <c r="L6" s="44"/>
      <c r="M6" s="44"/>
      <c r="N6" s="48" t="s">
        <v>112</v>
      </c>
      <c r="O6" s="44"/>
      <c r="P6" s="44"/>
      <c r="Q6" s="44"/>
      <c r="R6" s="48" t="s">
        <v>105</v>
      </c>
      <c r="S6" s="44"/>
      <c r="T6" s="44"/>
    </row>
    <row r="7" spans="3:20" ht="51" thickTop="1" thickBot="1">
      <c r="F7" s="25" t="s">
        <v>39</v>
      </c>
      <c r="H7" s="7" t="s">
        <v>56</v>
      </c>
      <c r="J7" s="47" t="s">
        <v>118</v>
      </c>
      <c r="K7" s="48" t="s">
        <v>91</v>
      </c>
      <c r="L7" s="44"/>
      <c r="M7" s="44"/>
      <c r="N7" s="48" t="s">
        <v>104</v>
      </c>
      <c r="O7" s="44"/>
      <c r="P7" s="44"/>
      <c r="Q7" s="44"/>
      <c r="R7" s="47" t="s">
        <v>20</v>
      </c>
      <c r="S7" s="44"/>
      <c r="T7" s="44"/>
    </row>
    <row r="8" spans="3:20" ht="51" thickTop="1" thickBot="1">
      <c r="F8" s="25" t="s">
        <v>40</v>
      </c>
      <c r="H8" s="12" t="s">
        <v>55</v>
      </c>
      <c r="J8" s="44"/>
      <c r="K8" s="48" t="s">
        <v>92</v>
      </c>
      <c r="L8" s="44"/>
      <c r="M8" s="44"/>
      <c r="N8" s="48" t="s">
        <v>105</v>
      </c>
      <c r="O8" s="44"/>
      <c r="P8" s="44"/>
      <c r="Q8" s="44"/>
      <c r="R8" s="44"/>
      <c r="S8" s="44"/>
      <c r="T8" s="44"/>
    </row>
    <row r="9" spans="3:20" ht="34.5" thickTop="1" thickBot="1">
      <c r="F9" s="25" t="s">
        <v>41</v>
      </c>
      <c r="H9" s="15" t="s">
        <v>58</v>
      </c>
      <c r="J9" s="44"/>
      <c r="K9" s="44"/>
      <c r="L9" s="44"/>
      <c r="M9" s="44"/>
      <c r="N9" s="44"/>
      <c r="O9" s="44"/>
      <c r="P9" s="44"/>
      <c r="Q9" s="44"/>
      <c r="R9" s="49" t="s">
        <v>276</v>
      </c>
      <c r="S9" s="44"/>
      <c r="T9" s="50" t="s">
        <v>268</v>
      </c>
    </row>
    <row r="10" spans="3:20" ht="20.25" thickTop="1" thickBot="1">
      <c r="F10" s="6" t="s">
        <v>27</v>
      </c>
      <c r="J10" s="47" t="s">
        <v>116</v>
      </c>
      <c r="K10" s="48" t="s">
        <v>94</v>
      </c>
      <c r="L10" s="44"/>
      <c r="M10" s="44"/>
      <c r="N10" s="48" t="s">
        <v>94</v>
      </c>
      <c r="O10" s="44"/>
      <c r="P10" s="44"/>
      <c r="Q10" s="44"/>
      <c r="R10" s="49" t="s">
        <v>223</v>
      </c>
      <c r="S10" s="44"/>
      <c r="T10" s="44"/>
    </row>
    <row r="11" spans="3:20" ht="51" thickTop="1" thickBot="1">
      <c r="F11" s="6" t="s">
        <v>43</v>
      </c>
      <c r="H11" s="10" t="s">
        <v>54</v>
      </c>
      <c r="J11" s="44"/>
      <c r="K11" s="48" t="s">
        <v>106</v>
      </c>
      <c r="L11" s="44"/>
      <c r="M11" s="44"/>
      <c r="N11" s="48" t="s">
        <v>8</v>
      </c>
      <c r="O11" s="44"/>
      <c r="P11" s="45" t="s">
        <v>113</v>
      </c>
      <c r="Q11" s="44"/>
      <c r="R11" s="48" t="s">
        <v>94</v>
      </c>
      <c r="S11" s="44"/>
      <c r="T11" s="44"/>
    </row>
    <row r="12" spans="3:20" ht="20.25" thickTop="1" thickBot="1">
      <c r="F12" s="6" t="s">
        <v>18</v>
      </c>
      <c r="H12" s="12"/>
      <c r="J12" s="44"/>
      <c r="K12" s="44"/>
      <c r="L12" s="44"/>
      <c r="M12" s="44"/>
      <c r="N12" s="44"/>
      <c r="O12" s="44"/>
      <c r="P12" s="44"/>
      <c r="Q12" s="44"/>
      <c r="R12" s="47" t="s">
        <v>22</v>
      </c>
      <c r="S12" s="44"/>
      <c r="T12" s="44"/>
    </row>
    <row r="13" spans="3:20" ht="51" thickTop="1" thickBot="1">
      <c r="F13" s="6" t="s">
        <v>44</v>
      </c>
      <c r="H13" s="6" t="s">
        <v>38</v>
      </c>
      <c r="J13" s="47" t="s">
        <v>119</v>
      </c>
      <c r="K13" s="49" t="s">
        <v>101</v>
      </c>
      <c r="L13" s="44"/>
      <c r="M13" s="44"/>
      <c r="N13" s="48" t="s">
        <v>104</v>
      </c>
      <c r="O13" s="46" t="s">
        <v>7</v>
      </c>
      <c r="P13" s="49" t="s">
        <v>27</v>
      </c>
      <c r="Q13" s="46"/>
      <c r="R13" s="52"/>
      <c r="S13" s="52"/>
      <c r="T13" s="44"/>
    </row>
    <row r="14" spans="3:20" ht="20.25" thickTop="1" thickBot="1">
      <c r="C14" s="8" t="s">
        <v>9</v>
      </c>
      <c r="D14" s="22" t="s">
        <v>34</v>
      </c>
      <c r="E14" s="14" t="s">
        <v>7</v>
      </c>
      <c r="F14" s="6" t="s">
        <v>35</v>
      </c>
      <c r="G14" s="6" t="s">
        <v>7</v>
      </c>
      <c r="J14" s="44"/>
      <c r="K14" s="49" t="s">
        <v>100</v>
      </c>
      <c r="L14" s="44"/>
      <c r="M14" s="44"/>
      <c r="N14" s="48" t="s">
        <v>94</v>
      </c>
      <c r="O14" s="44"/>
      <c r="P14" s="49" t="s">
        <v>102</v>
      </c>
      <c r="Q14" s="44"/>
      <c r="R14" s="44"/>
      <c r="S14" s="44"/>
      <c r="T14" s="44"/>
    </row>
    <row r="15" spans="3:20" ht="20.25" thickTop="1" thickBot="1">
      <c r="F15" s="6" t="s">
        <v>26</v>
      </c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</row>
    <row r="16" spans="3:20" ht="20.25" thickTop="1" thickBot="1">
      <c r="F16" s="6" t="s">
        <v>14</v>
      </c>
      <c r="J16" s="44"/>
      <c r="K16" s="49" t="s">
        <v>97</v>
      </c>
      <c r="L16" s="44"/>
      <c r="M16" s="44"/>
      <c r="N16" s="48" t="s">
        <v>94</v>
      </c>
      <c r="O16" s="44"/>
      <c r="P16" s="49" t="s">
        <v>103</v>
      </c>
      <c r="Q16" s="44"/>
      <c r="R16" s="44"/>
      <c r="S16" s="44"/>
      <c r="T16" s="44"/>
    </row>
    <row r="17" spans="3:20" ht="34.5" thickTop="1" thickBot="1">
      <c r="C17" s="5" t="s">
        <v>13</v>
      </c>
      <c r="D17" s="23" t="s">
        <v>22</v>
      </c>
      <c r="E17" s="6" t="s">
        <v>7</v>
      </c>
      <c r="F17" s="6" t="s">
        <v>37</v>
      </c>
      <c r="J17" s="44"/>
      <c r="K17" s="49" t="s">
        <v>107</v>
      </c>
      <c r="L17" s="44"/>
      <c r="M17" s="44"/>
      <c r="N17" s="48" t="s">
        <v>90</v>
      </c>
      <c r="O17" s="44"/>
      <c r="P17" s="44"/>
      <c r="Q17" s="44"/>
      <c r="R17" s="44"/>
      <c r="S17" s="44"/>
      <c r="T17" s="44"/>
    </row>
    <row r="18" spans="3:20" ht="19.5" thickBot="1"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</row>
    <row r="19" spans="3:20" ht="22.5" thickTop="1" thickBot="1">
      <c r="C19" s="11" t="s">
        <v>21</v>
      </c>
      <c r="D19" s="9" t="s">
        <v>10</v>
      </c>
      <c r="E19" s="9" t="s">
        <v>7</v>
      </c>
      <c r="F19" s="6" t="s">
        <v>93</v>
      </c>
      <c r="G19" s="15" t="s">
        <v>7</v>
      </c>
      <c r="J19" s="44"/>
      <c r="K19" s="51" t="s">
        <v>99</v>
      </c>
      <c r="L19" s="44"/>
      <c r="M19" s="44"/>
      <c r="N19" s="48" t="s">
        <v>94</v>
      </c>
      <c r="O19" s="46" t="s">
        <v>7</v>
      </c>
      <c r="P19" s="49" t="s">
        <v>107</v>
      </c>
      <c r="Q19" s="44"/>
      <c r="R19" s="44"/>
      <c r="S19" s="44"/>
      <c r="T19" s="44"/>
    </row>
    <row r="20" spans="3:20" ht="19.5" thickBot="1">
      <c r="F20" s="26" t="s">
        <v>96</v>
      </c>
      <c r="G20" s="9" t="s">
        <v>7</v>
      </c>
      <c r="J20" s="44"/>
      <c r="K20" s="44"/>
      <c r="L20" s="44"/>
      <c r="M20" s="44"/>
      <c r="N20" s="47" t="s">
        <v>22</v>
      </c>
      <c r="O20" s="44"/>
      <c r="P20" s="44"/>
      <c r="Q20" s="44"/>
      <c r="R20" s="44"/>
      <c r="S20" s="44"/>
      <c r="T20" s="44"/>
    </row>
    <row r="21" spans="3:20" ht="20.25" thickTop="1" thickBot="1">
      <c r="F21" s="25" t="s">
        <v>95</v>
      </c>
      <c r="J21" s="47" t="s">
        <v>24</v>
      </c>
      <c r="K21" s="49" t="s">
        <v>220</v>
      </c>
      <c r="L21" s="44"/>
      <c r="M21" s="44"/>
      <c r="N21" s="44"/>
      <c r="O21" s="44"/>
      <c r="P21" s="44"/>
      <c r="Q21" s="44"/>
      <c r="R21" s="44"/>
      <c r="S21" s="44"/>
      <c r="T21" s="44"/>
    </row>
    <row r="22" spans="3:20" ht="21.75" thickBot="1">
      <c r="J22" s="44"/>
      <c r="K22" s="44"/>
      <c r="L22" s="44"/>
      <c r="M22" s="44"/>
      <c r="N22" s="49" t="s">
        <v>26</v>
      </c>
      <c r="O22" s="46" t="s">
        <v>7</v>
      </c>
      <c r="P22" s="49" t="s">
        <v>220</v>
      </c>
      <c r="Q22" s="44"/>
      <c r="R22" s="44"/>
      <c r="S22" s="44"/>
      <c r="T22" s="44"/>
    </row>
    <row r="23" spans="3:20" ht="20.25" thickTop="1" thickBot="1">
      <c r="C23" s="11" t="s">
        <v>19</v>
      </c>
      <c r="D23" s="9" t="s">
        <v>109</v>
      </c>
      <c r="E23" s="9" t="s">
        <v>7</v>
      </c>
      <c r="F23" s="24" t="s">
        <v>24</v>
      </c>
      <c r="G23" s="4" t="s">
        <v>7</v>
      </c>
      <c r="J23" s="44"/>
      <c r="K23" s="44"/>
      <c r="L23" s="44"/>
      <c r="M23" s="44"/>
      <c r="N23" s="47" t="s">
        <v>24</v>
      </c>
      <c r="O23" s="44"/>
      <c r="P23" s="44"/>
      <c r="Q23" s="44"/>
      <c r="R23" s="44"/>
      <c r="S23" s="44"/>
      <c r="T23" s="44"/>
    </row>
    <row r="24" spans="3:20" ht="20.25" thickTop="1" thickBot="1">
      <c r="D24" s="4" t="s">
        <v>108</v>
      </c>
      <c r="E24" s="4" t="s">
        <v>7</v>
      </c>
      <c r="F24" s="24" t="s">
        <v>17</v>
      </c>
      <c r="G24" s="4" t="s">
        <v>7</v>
      </c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4"/>
    </row>
    <row r="25" spans="3:20" ht="22.5" thickTop="1" thickBot="1">
      <c r="F25" s="6" t="s">
        <v>28</v>
      </c>
      <c r="J25" s="44"/>
      <c r="K25" s="44"/>
      <c r="L25" s="44"/>
      <c r="M25" s="44"/>
      <c r="N25" s="49" t="s">
        <v>27</v>
      </c>
      <c r="O25" s="46" t="s">
        <v>7</v>
      </c>
      <c r="P25" s="51" t="s">
        <v>18</v>
      </c>
      <c r="Q25" s="44"/>
      <c r="R25" s="44"/>
      <c r="S25" s="44"/>
      <c r="T25" s="44"/>
    </row>
    <row r="26" spans="3:20" ht="34.5" thickTop="1" thickBot="1">
      <c r="F26" s="6" t="s">
        <v>42</v>
      </c>
      <c r="J26" s="44"/>
      <c r="K26" s="44"/>
      <c r="L26" s="44"/>
      <c r="M26" s="44"/>
      <c r="N26" s="49" t="s">
        <v>102</v>
      </c>
      <c r="O26" s="44"/>
      <c r="P26" s="44"/>
      <c r="Q26" s="44"/>
      <c r="R26" s="44"/>
      <c r="S26" s="44"/>
      <c r="T26" s="44"/>
    </row>
    <row r="27" spans="3:20" ht="18" thickTop="1" thickBot="1">
      <c r="C27" s="8" t="s">
        <v>15</v>
      </c>
      <c r="D27" s="4" t="s">
        <v>17</v>
      </c>
      <c r="E27" s="4" t="s">
        <v>7</v>
      </c>
      <c r="F27" s="6" t="s">
        <v>20</v>
      </c>
      <c r="G27" s="4" t="s">
        <v>7</v>
      </c>
    </row>
    <row r="28" spans="3:20" ht="18" thickTop="1" thickBot="1">
      <c r="D28" s="4" t="s">
        <v>20</v>
      </c>
      <c r="E28" s="4" t="s">
        <v>7</v>
      </c>
      <c r="F28" s="6"/>
      <c r="G28" s="4" t="s">
        <v>7</v>
      </c>
    </row>
    <row r="29" spans="3:20" ht="18" thickTop="1" thickBot="1">
      <c r="D29" s="6" t="s">
        <v>48</v>
      </c>
      <c r="E29" s="4" t="s">
        <v>7</v>
      </c>
      <c r="G29" s="9" t="s">
        <v>7</v>
      </c>
    </row>
    <row r="30" spans="3:20" ht="15.75" thickBot="1"/>
    <row r="31" spans="3:20" ht="34.5" thickTop="1" thickBot="1">
      <c r="C31" s="11" t="s">
        <v>23</v>
      </c>
      <c r="F31" s="6" t="s">
        <v>47</v>
      </c>
      <c r="H31" s="6" t="s">
        <v>46</v>
      </c>
    </row>
    <row r="32" spans="3:20" ht="18" thickTop="1" thickBot="1">
      <c r="C32" s="11" t="s">
        <v>16</v>
      </c>
      <c r="F32" s="6" t="s">
        <v>49</v>
      </c>
    </row>
    <row r="33" spans="4:6" ht="18" thickTop="1" thickBot="1">
      <c r="F33" s="6" t="s">
        <v>50</v>
      </c>
    </row>
    <row r="34" spans="4:6" ht="18" thickTop="1" thickBot="1">
      <c r="F34" s="6" t="s">
        <v>51</v>
      </c>
    </row>
    <row r="35" spans="4:6" ht="18" thickTop="1" thickBot="1">
      <c r="F35" s="6" t="s">
        <v>52</v>
      </c>
    </row>
    <row r="36" spans="4:6" ht="18" thickTop="1" thickBot="1">
      <c r="F36" s="6" t="s">
        <v>29</v>
      </c>
    </row>
    <row r="37" spans="4:6" ht="17.25" thickBot="1">
      <c r="F37" s="9" t="s">
        <v>45</v>
      </c>
    </row>
    <row r="38" spans="4:6" ht="15.75" thickTop="1"/>
    <row r="40" spans="4:6">
      <c r="D40" t="s">
        <v>60</v>
      </c>
    </row>
    <row r="41" spans="4:6">
      <c r="D41" t="s">
        <v>59</v>
      </c>
    </row>
    <row r="42" spans="4:6">
      <c r="D42" t="s">
        <v>61</v>
      </c>
    </row>
    <row r="43" spans="4:6">
      <c r="D43" t="s">
        <v>62</v>
      </c>
    </row>
    <row r="44" spans="4:6">
      <c r="D44" t="s">
        <v>63</v>
      </c>
    </row>
    <row r="68" spans="5:7" ht="15.75" thickBot="1"/>
    <row r="69" spans="5:7" ht="18" thickTop="1" thickBot="1">
      <c r="E69" s="13"/>
      <c r="G69" s="15"/>
    </row>
    <row r="70" spans="5:7" ht="18" thickTop="1" thickBot="1">
      <c r="E70" s="13"/>
      <c r="G70" s="15"/>
    </row>
    <row r="71" spans="5:7" ht="18" thickTop="1" thickBot="1">
      <c r="E71" s="13"/>
      <c r="G71" s="15"/>
    </row>
    <row r="72" spans="5:7" ht="18" thickTop="1" thickBot="1">
      <c r="E72" s="13"/>
      <c r="G72" s="15"/>
    </row>
    <row r="73" spans="5:7" ht="18" thickTop="1" thickBot="1">
      <c r="E73" s="13"/>
      <c r="G73" s="15"/>
    </row>
    <row r="74" spans="5:7" ht="18" thickTop="1" thickBot="1">
      <c r="E74" s="13"/>
      <c r="G74" s="15"/>
    </row>
    <row r="75" spans="5:7" ht="18" thickTop="1" thickBot="1">
      <c r="E75" s="13"/>
      <c r="G75" s="15"/>
    </row>
    <row r="76" spans="5:7" ht="18" thickTop="1" thickBot="1">
      <c r="E76" s="13"/>
      <c r="G76" s="15"/>
    </row>
    <row r="77" spans="5:7" ht="18" thickTop="1" thickBot="1">
      <c r="E77" s="13"/>
      <c r="G77" s="15"/>
    </row>
    <row r="78" spans="5:7" ht="18" thickTop="1" thickBot="1">
      <c r="E78" s="13"/>
    </row>
    <row r="79" spans="5:7" ht="15.75" thickTop="1"/>
  </sheetData>
  <pageMargins left="0.7" right="0.7" top="0.75" bottom="0.75" header="0.3" footer="0.3"/>
  <pageSetup scale="65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799F3-40C0-4069-9E55-C2D3A52CF011}">
  <dimension ref="A19:A39"/>
  <sheetViews>
    <sheetView topLeftCell="G1" zoomScale="235" zoomScaleNormal="235" workbookViewId="0">
      <selection activeCell="B50" sqref="B50"/>
    </sheetView>
  </sheetViews>
  <sheetFormatPr defaultRowHeight="15"/>
  <cols>
    <col min="11" max="11" width="9.140625" customWidth="1"/>
    <col min="12" max="12" width="1.5703125" customWidth="1"/>
  </cols>
  <sheetData>
    <row r="19" ht="9.75" customHeight="1"/>
    <row r="39" ht="12" customHeight="1"/>
  </sheetData>
  <pageMargins left="0.7" right="0.7" top="0.75" bottom="0.75" header="0.3" footer="0.3"/>
  <pageSetup orientation="portrait" horizontalDpi="90" verticalDpi="9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AA81C-BDE0-4633-9B14-45484F776F72}">
  <dimension ref="C3:S72"/>
  <sheetViews>
    <sheetView topLeftCell="A7" workbookViewId="0">
      <selection activeCell="M24" sqref="M24"/>
    </sheetView>
  </sheetViews>
  <sheetFormatPr defaultRowHeight="15"/>
  <cols>
    <col min="3" max="3" width="26.42578125" bestFit="1" customWidth="1"/>
    <col min="4" max="4" width="15.85546875" bestFit="1" customWidth="1"/>
    <col min="5" max="5" width="12.5703125" bestFit="1" customWidth="1"/>
    <col min="6" max="6" width="25.5703125" bestFit="1" customWidth="1"/>
    <col min="7" max="7" width="13.5703125" bestFit="1" customWidth="1"/>
    <col min="8" max="8" width="3.42578125" customWidth="1"/>
    <col min="9" max="9" width="26.42578125" bestFit="1" customWidth="1"/>
    <col min="10" max="10" width="15.140625" bestFit="1" customWidth="1"/>
    <col min="11" max="11" width="18.140625" bestFit="1" customWidth="1"/>
    <col min="12" max="12" width="11.28515625" customWidth="1"/>
    <col min="13" max="13" width="13.140625" bestFit="1" customWidth="1"/>
    <col min="14" max="14" width="15.42578125" bestFit="1" customWidth="1"/>
    <col min="15" max="15" width="25.7109375" bestFit="1" customWidth="1"/>
    <col min="16" max="16" width="15.140625" bestFit="1" customWidth="1"/>
    <col min="17" max="17" width="16" bestFit="1" customWidth="1"/>
    <col min="18" max="18" width="14" bestFit="1" customWidth="1"/>
    <col min="19" max="19" width="16.140625" bestFit="1" customWidth="1"/>
  </cols>
  <sheetData>
    <row r="3" spans="3:19" ht="23.25">
      <c r="C3" s="59" t="s">
        <v>148</v>
      </c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</row>
    <row r="4" spans="3:19">
      <c r="O4" t="s">
        <v>163</v>
      </c>
    </row>
    <row r="5" spans="3:19">
      <c r="C5" s="28" t="s">
        <v>73</v>
      </c>
      <c r="D5" s="28" t="s">
        <v>30</v>
      </c>
      <c r="E5" s="28" t="s">
        <v>31</v>
      </c>
      <c r="F5" s="28" t="s">
        <v>13</v>
      </c>
      <c r="G5" s="28" t="s">
        <v>12</v>
      </c>
      <c r="I5" s="60" t="s">
        <v>89</v>
      </c>
      <c r="J5" s="60"/>
      <c r="K5" s="60"/>
      <c r="L5" s="60"/>
      <c r="M5" s="60"/>
      <c r="N5" s="60"/>
      <c r="O5" s="60"/>
      <c r="P5" s="60"/>
      <c r="Q5" s="60"/>
      <c r="R5" s="60"/>
    </row>
    <row r="6" spans="3:19">
      <c r="C6" s="29" t="s">
        <v>71</v>
      </c>
      <c r="D6" s="29">
        <v>10</v>
      </c>
      <c r="E6" s="29">
        <v>2</v>
      </c>
      <c r="F6" s="29">
        <v>6</v>
      </c>
      <c r="G6" s="29">
        <v>0</v>
      </c>
      <c r="I6" s="35" t="s">
        <v>88</v>
      </c>
      <c r="J6" s="35" t="s">
        <v>87</v>
      </c>
      <c r="K6" s="35" t="s">
        <v>162</v>
      </c>
      <c r="L6" s="35" t="s">
        <v>149</v>
      </c>
      <c r="M6" s="35" t="s">
        <v>86</v>
      </c>
      <c r="N6" s="35" t="s">
        <v>167</v>
      </c>
      <c r="O6" s="35" t="s">
        <v>85</v>
      </c>
      <c r="P6" s="35" t="s">
        <v>84</v>
      </c>
      <c r="Q6" s="35" t="s">
        <v>164</v>
      </c>
      <c r="R6" s="32" t="s">
        <v>165</v>
      </c>
      <c r="S6" s="35" t="s">
        <v>166</v>
      </c>
    </row>
    <row r="7" spans="3:19">
      <c r="C7" s="29" t="s">
        <v>70</v>
      </c>
      <c r="D7" s="29">
        <v>9</v>
      </c>
      <c r="E7" s="29">
        <v>4</v>
      </c>
      <c r="F7" s="29">
        <v>6</v>
      </c>
      <c r="G7" s="29">
        <v>0</v>
      </c>
      <c r="I7" s="32" t="s">
        <v>83</v>
      </c>
      <c r="J7" s="33">
        <v>120</v>
      </c>
      <c r="K7" s="33">
        <f>D16</f>
        <v>440</v>
      </c>
      <c r="L7" s="33">
        <f>E16</f>
        <v>1100</v>
      </c>
      <c r="M7" s="33">
        <f>ROUNDDOWN(L7/J7,0)</f>
        <v>9</v>
      </c>
      <c r="N7" s="33">
        <f>ROUNDDOWN(600/J7,0)</f>
        <v>5</v>
      </c>
      <c r="O7" s="34">
        <f>M7/3</f>
        <v>3</v>
      </c>
      <c r="P7" s="33">
        <f>J7*3</f>
        <v>360</v>
      </c>
      <c r="Q7" s="33">
        <f>P7*O7</f>
        <v>1080</v>
      </c>
      <c r="R7" s="32"/>
    </row>
    <row r="8" spans="3:19">
      <c r="C8" s="29" t="s">
        <v>69</v>
      </c>
      <c r="D8" s="29">
        <v>0</v>
      </c>
      <c r="E8" s="29">
        <v>0</v>
      </c>
      <c r="F8" s="29">
        <v>1</v>
      </c>
      <c r="G8" s="29">
        <v>2</v>
      </c>
      <c r="I8" s="32" t="s">
        <v>82</v>
      </c>
      <c r="J8" s="33">
        <v>240</v>
      </c>
      <c r="K8" s="33">
        <f>D9</f>
        <v>1680</v>
      </c>
      <c r="L8" s="33">
        <f>D10</f>
        <v>4200</v>
      </c>
      <c r="M8" s="33">
        <f>ROUNDDOWN(L8/J8,0)</f>
        <v>17</v>
      </c>
      <c r="N8" s="33">
        <f>ROUNDDOWN(L8/J8,0)</f>
        <v>17</v>
      </c>
      <c r="O8" s="33">
        <v>10</v>
      </c>
      <c r="P8" s="33">
        <v>720</v>
      </c>
      <c r="Q8" s="33"/>
      <c r="R8" s="32"/>
    </row>
    <row r="9" spans="3:19">
      <c r="C9" s="29" t="s">
        <v>81</v>
      </c>
      <c r="D9" s="29">
        <f>E44</f>
        <v>1680</v>
      </c>
      <c r="E9" s="29">
        <f>E51</f>
        <v>600</v>
      </c>
      <c r="F9" s="29">
        <f>E67</f>
        <v>1320</v>
      </c>
      <c r="G9" s="29">
        <f>E72</f>
        <v>480</v>
      </c>
      <c r="I9" s="32" t="s">
        <v>122</v>
      </c>
      <c r="J9" s="32"/>
      <c r="K9" s="32"/>
      <c r="L9" s="32"/>
      <c r="M9" s="32"/>
      <c r="N9" s="32"/>
      <c r="O9" s="32"/>
      <c r="P9" s="32"/>
      <c r="Q9" s="32"/>
      <c r="R9" s="32"/>
    </row>
    <row r="10" spans="3:19">
      <c r="C10" s="29" t="s">
        <v>149</v>
      </c>
      <c r="D10" s="29">
        <f>SUM((D6*MinerOutputValues!D6*MinerOutputValues!D15*MinerOutputValues!D20) + (D7*MinerOutputValues!D7*MinerOutputValues!D15*MinerOutputValues!D20) + (D8*MinerOutputValues!D8*MinerOutputValues!D15*MinerOutputValues!D20) )</f>
        <v>4200</v>
      </c>
      <c r="E10" s="29">
        <f>SUM((E6*MinerOutputValues!D6*MinerOutputValues!D15*MinerOutputValues!D20) + (E7*MinerOutputValues!D7*MinerOutputValues!D15*MinerOutputValues!D20) + (E8*MinerOutputValues!D8*MinerOutputValues!D15*MinerOutputValues!D20) )</f>
        <v>1500</v>
      </c>
      <c r="F10" s="29">
        <f>SUM((F6*MinerOutputValues!D6*MinerOutputValues!D15*MinerOutputValues!D20) + (F7*MinerOutputValues!D7*MinerOutputValues!D15*MinerOutputValues!D20) + (F8*MinerOutputValues!D8*MinerOutputValues!D15*MinerOutputValues!D20) )</f>
        <v>3300</v>
      </c>
      <c r="G10" s="29">
        <f>SUM((G6*MinerOutputValues!D6*MinerOutputValues!D15*MinerOutputValues!D20) + (G7*MinerOutputValues!D7*MinerOutputValues!D15*MinerOutputValues!D20) + (G8*MinerOutputValues!D8*MinerOutputValues!D15*MinerOutputValues!D20) )</f>
        <v>1200</v>
      </c>
      <c r="I10" s="32" t="s">
        <v>123</v>
      </c>
      <c r="J10" s="32"/>
      <c r="K10" s="32"/>
      <c r="L10" s="32"/>
      <c r="M10" s="32"/>
      <c r="N10" s="32"/>
      <c r="O10" s="32"/>
      <c r="P10" s="32"/>
      <c r="Q10" s="32"/>
      <c r="R10" s="32"/>
    </row>
    <row r="11" spans="3:19">
      <c r="C11" s="29" t="s">
        <v>150</v>
      </c>
      <c r="D11" s="29">
        <f>SUM((D6*MinerOutputValues!D6*MinerOutputValues!D15*MinerOutputValues!D21) + (D7*MinerOutputValues!D7*MinerOutputValues!D15*MinerOutputValues!D21) + (D8*MinerOutputValues!D8*MinerOutputValues!D13*MinerOutputValues!D21) )</f>
        <v>8400</v>
      </c>
      <c r="E11" s="29">
        <f>SUM((E6*MinerOutputValues!D6*MinerOutputValues!D15*MinerOutputValues!D21) + (E7*MinerOutputValues!D7*MinerOutputValues!D15*MinerOutputValues!D21) + (E8*MinerOutputValues!D8*MinerOutputValues!D13*MinerOutputValues!D21) )</f>
        <v>3000</v>
      </c>
      <c r="F11" s="29">
        <f>SUM((F6*MinerOutputValues!D6*MinerOutputValues!D15*MinerOutputValues!D21) + (F7*MinerOutputValues!D7*MinerOutputValues!D15*MinerOutputValues!D21) + (F8*MinerOutputValues!D8*MinerOutputValues!D13*MinerOutputValues!D21) )</f>
        <v>6120</v>
      </c>
      <c r="G11" s="29">
        <f>SUM((G6*MinerOutputValues!D6*MinerOutputValues!D15*MinerOutputValues!D21) + (G7*MinerOutputValues!D7*MinerOutputValues!D15*MinerOutputValues!D21) + (G8*MinerOutputValues!D8*MinerOutputValues!D13*MinerOutputValues!D21) )</f>
        <v>1440</v>
      </c>
      <c r="I11" s="32"/>
      <c r="J11" s="32"/>
      <c r="K11" s="32"/>
      <c r="L11" s="32"/>
      <c r="M11" s="32"/>
      <c r="N11" s="32"/>
      <c r="O11" s="32"/>
      <c r="P11" s="32"/>
      <c r="Q11" s="32"/>
      <c r="R11" s="32"/>
    </row>
    <row r="12" spans="3:19">
      <c r="I12" s="32"/>
      <c r="J12" s="32"/>
      <c r="K12" s="32"/>
      <c r="L12" s="32"/>
      <c r="M12" s="32"/>
      <c r="N12" s="32"/>
      <c r="O12" s="32"/>
      <c r="P12" s="32"/>
      <c r="Q12" s="32"/>
      <c r="R12" s="32"/>
    </row>
    <row r="13" spans="3:19">
      <c r="I13" s="32"/>
      <c r="J13" s="32"/>
      <c r="K13" s="32"/>
      <c r="L13" s="32"/>
      <c r="M13" s="32"/>
      <c r="N13" s="32"/>
      <c r="O13" s="32"/>
      <c r="P13" s="32"/>
      <c r="Q13" s="32"/>
      <c r="R13" s="32"/>
    </row>
    <row r="14" spans="3:19">
      <c r="C14" s="62" t="s">
        <v>155</v>
      </c>
      <c r="D14" s="63"/>
      <c r="E14" s="63"/>
      <c r="F14" s="63"/>
      <c r="I14" s="32"/>
      <c r="J14" s="32"/>
      <c r="K14" s="32"/>
      <c r="L14" s="32"/>
      <c r="M14" s="32"/>
      <c r="N14" s="32"/>
      <c r="O14" s="32"/>
      <c r="P14" s="32"/>
      <c r="Q14" s="32"/>
      <c r="R14" s="32"/>
    </row>
    <row r="15" spans="3:19">
      <c r="C15" s="30" t="s">
        <v>73</v>
      </c>
      <c r="D15" s="30" t="s">
        <v>80</v>
      </c>
      <c r="E15" s="30" t="s">
        <v>156</v>
      </c>
      <c r="F15" s="30" t="s">
        <v>157</v>
      </c>
      <c r="I15" s="32"/>
      <c r="J15" s="32"/>
      <c r="K15" s="32"/>
      <c r="L15" s="32"/>
      <c r="M15" s="32"/>
      <c r="N15" s="32"/>
      <c r="O15" s="32"/>
      <c r="P15" s="32"/>
      <c r="Q15" s="32"/>
      <c r="R15" s="32"/>
    </row>
    <row r="16" spans="3:19">
      <c r="C16" s="29" t="s">
        <v>22</v>
      </c>
      <c r="D16" s="29">
        <f>SUM((F9/45)*15)</f>
        <v>440</v>
      </c>
      <c r="E16" s="29">
        <f>SUM((F10/45)*15)</f>
        <v>1100</v>
      </c>
      <c r="F16" s="29">
        <f>SUM((F11/45)*15)</f>
        <v>2040</v>
      </c>
      <c r="I16" s="32"/>
      <c r="J16" s="32"/>
      <c r="K16" s="32"/>
      <c r="L16" s="32"/>
      <c r="M16" s="32"/>
      <c r="N16" s="32"/>
      <c r="O16" s="32"/>
      <c r="P16" s="32"/>
      <c r="Q16" s="32"/>
      <c r="R16" s="32"/>
    </row>
    <row r="17" spans="3:18">
      <c r="C17" s="29" t="s">
        <v>79</v>
      </c>
      <c r="D17" s="29">
        <f>SUM((E9/50)*100)</f>
        <v>1200</v>
      </c>
      <c r="E17" s="29">
        <f>SUM((E10/50)*100)</f>
        <v>3000</v>
      </c>
      <c r="F17" s="29">
        <f>SUM((E11/50)*100)</f>
        <v>6000</v>
      </c>
      <c r="I17" s="32"/>
      <c r="J17" s="32"/>
      <c r="K17" s="32"/>
      <c r="L17" s="32"/>
      <c r="M17" s="32"/>
      <c r="N17" s="32"/>
      <c r="O17" s="32"/>
      <c r="P17" s="32"/>
      <c r="Q17" s="32"/>
      <c r="R17" s="32"/>
    </row>
    <row r="18" spans="3:18">
      <c r="C18" s="29" t="s">
        <v>76</v>
      </c>
      <c r="D18" s="29">
        <f>SUM((G9/40)*60)</f>
        <v>720</v>
      </c>
      <c r="E18" s="29">
        <f>SUM((G10/40)*60)</f>
        <v>1800</v>
      </c>
      <c r="F18" s="29">
        <f>SUM((G11/40)*60)</f>
        <v>2160</v>
      </c>
      <c r="I18" s="32"/>
      <c r="J18" s="32"/>
      <c r="K18" s="32"/>
      <c r="L18" s="32"/>
      <c r="M18" s="32"/>
      <c r="N18" s="32"/>
      <c r="O18" s="32"/>
      <c r="P18" s="32"/>
      <c r="Q18" s="32"/>
      <c r="R18" s="32"/>
    </row>
    <row r="19" spans="3:18">
      <c r="C19" s="31" t="s">
        <v>78</v>
      </c>
      <c r="D19" s="29">
        <f>SUM(D9-(E9/2)-G9)</f>
        <v>900</v>
      </c>
      <c r="E19" s="29">
        <f>SUM(D10-(E10/2)-G10)</f>
        <v>2250</v>
      </c>
      <c r="F19" s="31">
        <f>SUM(D11-(E11/2)-G11)</f>
        <v>5460</v>
      </c>
      <c r="I19" s="32" t="s">
        <v>151</v>
      </c>
      <c r="J19" s="32"/>
      <c r="K19" s="32"/>
      <c r="L19" s="32"/>
      <c r="M19" s="32"/>
      <c r="N19" s="32"/>
      <c r="O19" s="32"/>
      <c r="P19" s="32"/>
      <c r="Q19" s="32"/>
      <c r="R19" s="32"/>
    </row>
    <row r="20" spans="3:18">
      <c r="C20" s="29" t="s">
        <v>77</v>
      </c>
      <c r="D20" s="29">
        <f>SUM((D19/30)*30)</f>
        <v>900</v>
      </c>
      <c r="E20" s="29">
        <f>SUM((E19/30)*30)</f>
        <v>2250</v>
      </c>
      <c r="F20" s="31">
        <f>SUM((F19/30)*30)</f>
        <v>5460</v>
      </c>
      <c r="I20" s="32" t="s">
        <v>152</v>
      </c>
      <c r="J20" s="32"/>
      <c r="K20" s="32"/>
      <c r="L20" s="32"/>
      <c r="M20" s="32"/>
      <c r="N20" s="32"/>
      <c r="O20" s="32"/>
      <c r="P20" s="32"/>
      <c r="Q20" s="32"/>
      <c r="R20" s="32"/>
    </row>
    <row r="21" spans="3:18">
      <c r="I21" s="32" t="s">
        <v>153</v>
      </c>
      <c r="J21" s="32"/>
      <c r="K21" s="32"/>
      <c r="L21" s="32"/>
      <c r="M21" s="32"/>
      <c r="N21" s="32"/>
      <c r="O21" s="32"/>
      <c r="P21" s="32"/>
      <c r="Q21" s="32"/>
      <c r="R21" s="32"/>
    </row>
    <row r="22" spans="3:18">
      <c r="C22" s="62" t="s">
        <v>158</v>
      </c>
      <c r="D22" s="63"/>
      <c r="E22" s="63"/>
      <c r="F22" s="63"/>
      <c r="I22" s="32" t="s">
        <v>154</v>
      </c>
      <c r="J22" s="32"/>
      <c r="K22" s="32"/>
      <c r="L22" s="32"/>
      <c r="M22" s="32"/>
      <c r="N22" s="32"/>
      <c r="O22" s="32"/>
      <c r="P22" s="32"/>
      <c r="Q22" s="32"/>
      <c r="R22" s="32"/>
    </row>
    <row r="23" spans="3:18">
      <c r="C23" s="56" t="s">
        <v>30</v>
      </c>
      <c r="D23" s="57"/>
      <c r="E23" s="57"/>
      <c r="F23" s="58"/>
      <c r="I23" s="32"/>
      <c r="J23" s="32"/>
      <c r="K23" s="32"/>
      <c r="L23" s="32"/>
      <c r="M23" s="32"/>
      <c r="N23" s="32"/>
      <c r="O23" s="32"/>
      <c r="P23" s="32"/>
      <c r="Q23" s="32"/>
      <c r="R23" s="32"/>
    </row>
    <row r="24" spans="3:18">
      <c r="C24" s="29" t="s">
        <v>159</v>
      </c>
      <c r="D24" s="29" t="s">
        <v>160</v>
      </c>
      <c r="E24" s="29" t="s">
        <v>161</v>
      </c>
      <c r="F24" s="29"/>
    </row>
    <row r="25" spans="3:18">
      <c r="C25" s="29">
        <v>60</v>
      </c>
      <c r="D25" s="29">
        <v>1</v>
      </c>
      <c r="E25" s="29">
        <f>C25*D25</f>
        <v>60</v>
      </c>
      <c r="F25" s="29"/>
    </row>
    <row r="26" spans="3:18">
      <c r="C26" s="29">
        <v>60</v>
      </c>
      <c r="D26" s="29">
        <v>1</v>
      </c>
      <c r="E26" s="29">
        <f t="shared" ref="E26:E43" si="0">C26*D26</f>
        <v>60</v>
      </c>
      <c r="F26" s="29"/>
      <c r="I26" s="61" t="s">
        <v>134</v>
      </c>
      <c r="J26" s="61"/>
      <c r="K26" s="61"/>
      <c r="L26" s="61"/>
      <c r="M26" s="61"/>
      <c r="N26" s="61"/>
      <c r="O26" s="61"/>
    </row>
    <row r="27" spans="3:18">
      <c r="C27" s="29">
        <v>60</v>
      </c>
      <c r="D27" s="29">
        <v>1</v>
      </c>
      <c r="E27" s="29">
        <f t="shared" si="0"/>
        <v>60</v>
      </c>
      <c r="F27" s="29"/>
      <c r="I27" s="30" t="s">
        <v>73</v>
      </c>
      <c r="J27" s="30" t="s">
        <v>135</v>
      </c>
      <c r="K27" s="30"/>
      <c r="L27" s="30" t="s">
        <v>136</v>
      </c>
      <c r="M27" s="30" t="s">
        <v>138</v>
      </c>
      <c r="N27" s="30" t="s">
        <v>139</v>
      </c>
      <c r="O27" s="30" t="s">
        <v>137</v>
      </c>
    </row>
    <row r="28" spans="3:18">
      <c r="C28" s="29">
        <v>60</v>
      </c>
      <c r="D28" s="29">
        <v>1</v>
      </c>
      <c r="E28" s="29">
        <f t="shared" si="0"/>
        <v>60</v>
      </c>
      <c r="F28" s="29"/>
      <c r="I28" s="29" t="s">
        <v>124</v>
      </c>
      <c r="J28" s="29"/>
      <c r="K28" s="29"/>
      <c r="L28" s="29"/>
      <c r="M28" s="29"/>
      <c r="N28" s="29"/>
      <c r="O28" s="29"/>
    </row>
    <row r="29" spans="3:18">
      <c r="C29" s="29">
        <v>60</v>
      </c>
      <c r="D29" s="29">
        <v>1</v>
      </c>
      <c r="E29" s="29">
        <f t="shared" si="0"/>
        <v>60</v>
      </c>
      <c r="F29" s="29"/>
      <c r="I29" s="29" t="s">
        <v>125</v>
      </c>
      <c r="J29" s="29"/>
      <c r="K29" s="29"/>
      <c r="L29" s="29"/>
      <c r="M29" s="29"/>
      <c r="N29" s="29"/>
      <c r="O29" s="29"/>
    </row>
    <row r="30" spans="3:18">
      <c r="C30" s="29">
        <v>60</v>
      </c>
      <c r="D30" s="29">
        <v>1</v>
      </c>
      <c r="E30" s="29">
        <f t="shared" si="0"/>
        <v>60</v>
      </c>
      <c r="F30" s="29"/>
      <c r="I30" s="29" t="s">
        <v>126</v>
      </c>
      <c r="J30" s="29"/>
      <c r="K30" s="29"/>
      <c r="L30" s="29"/>
      <c r="M30" s="29"/>
      <c r="N30" s="29"/>
      <c r="O30" s="29"/>
    </row>
    <row r="31" spans="3:18">
      <c r="C31" s="29">
        <v>60</v>
      </c>
      <c r="D31" s="29">
        <v>1</v>
      </c>
      <c r="E31" s="29">
        <f t="shared" si="0"/>
        <v>60</v>
      </c>
      <c r="F31" s="29"/>
      <c r="I31" s="29" t="s">
        <v>127</v>
      </c>
      <c r="J31" s="29"/>
      <c r="K31" s="29"/>
      <c r="L31" s="29"/>
      <c r="M31" s="29"/>
      <c r="N31" s="29"/>
      <c r="O31" s="29"/>
    </row>
    <row r="32" spans="3:18">
      <c r="C32" s="29">
        <v>60</v>
      </c>
      <c r="D32" s="29">
        <v>1</v>
      </c>
      <c r="E32" s="29">
        <f t="shared" si="0"/>
        <v>60</v>
      </c>
      <c r="F32" s="29"/>
      <c r="I32" s="29" t="s">
        <v>128</v>
      </c>
      <c r="J32" s="29" t="s">
        <v>147</v>
      </c>
      <c r="K32" s="29"/>
      <c r="L32" s="29"/>
      <c r="M32" s="29">
        <v>5.625</v>
      </c>
      <c r="N32" s="29">
        <v>5</v>
      </c>
      <c r="O32" s="29">
        <v>28.125</v>
      </c>
    </row>
    <row r="33" spans="3:15">
      <c r="C33" s="29">
        <v>60</v>
      </c>
      <c r="D33" s="29">
        <v>1</v>
      </c>
      <c r="E33" s="29">
        <f t="shared" si="0"/>
        <v>60</v>
      </c>
      <c r="F33" s="29"/>
      <c r="I33" s="29" t="s">
        <v>129</v>
      </c>
      <c r="J33" s="29" t="s">
        <v>142</v>
      </c>
      <c r="K33" s="29"/>
      <c r="L33" s="29"/>
      <c r="M33" s="29">
        <v>20</v>
      </c>
      <c r="N33" s="29">
        <v>12</v>
      </c>
      <c r="O33" s="29">
        <v>240</v>
      </c>
    </row>
    <row r="34" spans="3:15">
      <c r="C34" s="29">
        <v>60</v>
      </c>
      <c r="D34" s="29">
        <v>1</v>
      </c>
      <c r="E34" s="29">
        <f t="shared" si="0"/>
        <v>60</v>
      </c>
      <c r="F34" s="29"/>
      <c r="I34" s="29" t="s">
        <v>130</v>
      </c>
      <c r="J34" s="29" t="s">
        <v>141</v>
      </c>
      <c r="K34" s="29"/>
      <c r="L34" s="29"/>
      <c r="M34" s="29">
        <v>15</v>
      </c>
      <c r="N34" s="29">
        <v>3</v>
      </c>
      <c r="O34" s="29">
        <v>45</v>
      </c>
    </row>
    <row r="35" spans="3:15">
      <c r="C35" s="29">
        <v>120</v>
      </c>
      <c r="D35" s="29">
        <v>1</v>
      </c>
      <c r="E35" s="29">
        <f t="shared" si="0"/>
        <v>120</v>
      </c>
      <c r="F35" s="29"/>
      <c r="I35" s="29" t="s">
        <v>131</v>
      </c>
      <c r="J35" s="29" t="s">
        <v>140</v>
      </c>
      <c r="K35" s="29"/>
      <c r="L35" s="29"/>
      <c r="M35" s="29">
        <v>20</v>
      </c>
      <c r="N35" s="29">
        <v>24</v>
      </c>
      <c r="O35" s="29">
        <v>480</v>
      </c>
    </row>
    <row r="36" spans="3:15">
      <c r="C36" s="29">
        <v>120</v>
      </c>
      <c r="D36" s="29">
        <v>1</v>
      </c>
      <c r="E36" s="29">
        <f t="shared" si="0"/>
        <v>120</v>
      </c>
      <c r="F36" s="29"/>
      <c r="I36" s="29" t="s">
        <v>132</v>
      </c>
      <c r="J36" s="29" t="s">
        <v>143</v>
      </c>
      <c r="K36" s="29"/>
      <c r="L36" s="29" t="s">
        <v>146</v>
      </c>
      <c r="M36" s="29">
        <v>90</v>
      </c>
      <c r="N36" s="29">
        <v>16</v>
      </c>
      <c r="O36" s="29">
        <v>1440</v>
      </c>
    </row>
    <row r="37" spans="3:15">
      <c r="C37" s="29">
        <v>120</v>
      </c>
      <c r="D37" s="29">
        <v>1</v>
      </c>
      <c r="E37" s="29">
        <f t="shared" si="0"/>
        <v>120</v>
      </c>
      <c r="F37" s="29"/>
      <c r="I37" s="29" t="s">
        <v>133</v>
      </c>
      <c r="J37" s="29" t="s">
        <v>144</v>
      </c>
      <c r="K37" s="29"/>
      <c r="L37" s="29" t="s">
        <v>145</v>
      </c>
      <c r="M37" s="29">
        <v>90</v>
      </c>
      <c r="N37" s="29">
        <v>14</v>
      </c>
      <c r="O37" s="29">
        <v>1260</v>
      </c>
    </row>
    <row r="38" spans="3:15">
      <c r="C38" s="29">
        <v>120</v>
      </c>
      <c r="D38" s="29">
        <v>1</v>
      </c>
      <c r="E38" s="29">
        <f t="shared" si="0"/>
        <v>120</v>
      </c>
      <c r="F38" s="29"/>
    </row>
    <row r="39" spans="3:15">
      <c r="C39" s="29">
        <v>120</v>
      </c>
      <c r="D39" s="29">
        <v>1</v>
      </c>
      <c r="E39" s="29">
        <f t="shared" si="0"/>
        <v>120</v>
      </c>
      <c r="F39" s="29"/>
    </row>
    <row r="40" spans="3:15">
      <c r="C40" s="29">
        <v>120</v>
      </c>
      <c r="D40" s="29">
        <v>1</v>
      </c>
      <c r="E40" s="29">
        <f t="shared" si="0"/>
        <v>120</v>
      </c>
      <c r="F40" s="29"/>
    </row>
    <row r="41" spans="3:15">
      <c r="C41" s="29">
        <v>120</v>
      </c>
      <c r="D41" s="29">
        <v>1</v>
      </c>
      <c r="E41" s="29">
        <f t="shared" si="0"/>
        <v>120</v>
      </c>
      <c r="F41" s="29"/>
    </row>
    <row r="42" spans="3:15">
      <c r="C42" s="29">
        <v>120</v>
      </c>
      <c r="D42" s="29">
        <v>1</v>
      </c>
      <c r="E42" s="29">
        <f t="shared" si="0"/>
        <v>120</v>
      </c>
      <c r="F42" s="29"/>
    </row>
    <row r="43" spans="3:15">
      <c r="C43" s="29">
        <v>120</v>
      </c>
      <c r="D43" s="29">
        <v>1</v>
      </c>
      <c r="E43" s="29">
        <f t="shared" si="0"/>
        <v>120</v>
      </c>
      <c r="F43" s="29"/>
    </row>
    <row r="44" spans="3:15">
      <c r="C44" s="29" t="s">
        <v>137</v>
      </c>
      <c r="D44" s="29"/>
      <c r="E44" s="29">
        <f>SUM(E25:E43)</f>
        <v>1680</v>
      </c>
      <c r="F44" s="29"/>
    </row>
    <row r="45" spans="3:15">
      <c r="C45" s="56" t="s">
        <v>31</v>
      </c>
      <c r="D45" s="57"/>
      <c r="E45" s="57"/>
      <c r="F45" s="58"/>
    </row>
    <row r="46" spans="3:15">
      <c r="C46" s="29" t="s">
        <v>159</v>
      </c>
      <c r="D46" s="29" t="s">
        <v>160</v>
      </c>
      <c r="E46" s="29" t="s">
        <v>161</v>
      </c>
      <c r="F46" s="29"/>
    </row>
    <row r="47" spans="3:15">
      <c r="C47" s="29">
        <v>120</v>
      </c>
      <c r="D47" s="29">
        <v>1</v>
      </c>
      <c r="E47" s="29">
        <f>C47*D47</f>
        <v>120</v>
      </c>
      <c r="F47" s="29"/>
    </row>
    <row r="48" spans="3:15">
      <c r="C48" s="29">
        <v>120</v>
      </c>
      <c r="D48" s="29">
        <v>1</v>
      </c>
      <c r="E48" s="29">
        <f t="shared" ref="E48:E50" si="1">C48*D48</f>
        <v>120</v>
      </c>
      <c r="F48" s="29"/>
    </row>
    <row r="49" spans="3:6">
      <c r="C49" s="29">
        <v>120</v>
      </c>
      <c r="D49" s="29">
        <v>1.5</v>
      </c>
      <c r="E49" s="29">
        <f t="shared" si="1"/>
        <v>180</v>
      </c>
      <c r="F49" s="29"/>
    </row>
    <row r="50" spans="3:6">
      <c r="C50" s="29">
        <v>120</v>
      </c>
      <c r="D50" s="29">
        <v>1.5</v>
      </c>
      <c r="E50" s="29">
        <f t="shared" si="1"/>
        <v>180</v>
      </c>
      <c r="F50" s="29"/>
    </row>
    <row r="51" spans="3:6">
      <c r="C51" s="29" t="s">
        <v>137</v>
      </c>
      <c r="D51" s="29"/>
      <c r="E51" s="29">
        <f>SUM(E47:E50)</f>
        <v>600</v>
      </c>
      <c r="F51" s="29"/>
    </row>
    <row r="52" spans="3:6">
      <c r="C52" s="56" t="s">
        <v>13</v>
      </c>
      <c r="D52" s="57"/>
      <c r="E52" s="57"/>
      <c r="F52" s="58"/>
    </row>
    <row r="53" spans="3:6">
      <c r="C53" s="29" t="s">
        <v>159</v>
      </c>
      <c r="D53" s="29" t="s">
        <v>160</v>
      </c>
      <c r="E53" s="29" t="s">
        <v>161</v>
      </c>
      <c r="F53" s="29"/>
    </row>
    <row r="54" spans="3:6">
      <c r="C54" s="29">
        <v>60</v>
      </c>
      <c r="D54" s="29">
        <v>1</v>
      </c>
      <c r="E54" s="29">
        <f>C54*D54</f>
        <v>60</v>
      </c>
      <c r="F54" s="29"/>
    </row>
    <row r="55" spans="3:6">
      <c r="C55" s="29">
        <v>60</v>
      </c>
      <c r="D55" s="29">
        <v>1</v>
      </c>
      <c r="E55" s="29">
        <f t="shared" ref="E55:E57" si="2">C55*D55</f>
        <v>60</v>
      </c>
      <c r="F55" s="29"/>
    </row>
    <row r="56" spans="3:6">
      <c r="C56" s="29">
        <v>60</v>
      </c>
      <c r="D56" s="29">
        <v>1</v>
      </c>
      <c r="E56" s="29">
        <f t="shared" si="2"/>
        <v>60</v>
      </c>
      <c r="F56" s="29"/>
    </row>
    <row r="57" spans="3:6">
      <c r="C57" s="29">
        <v>60</v>
      </c>
      <c r="D57" s="29">
        <v>1</v>
      </c>
      <c r="E57" s="29">
        <f t="shared" si="2"/>
        <v>60</v>
      </c>
      <c r="F57" s="29"/>
    </row>
    <row r="58" spans="3:6">
      <c r="C58" s="29">
        <v>60</v>
      </c>
      <c r="D58" s="29">
        <v>1</v>
      </c>
      <c r="E58" s="29">
        <f>C58*D58</f>
        <v>60</v>
      </c>
      <c r="F58" s="29"/>
    </row>
    <row r="59" spans="3:6">
      <c r="C59" s="29">
        <v>60</v>
      </c>
      <c r="D59" s="29">
        <v>1</v>
      </c>
      <c r="E59" s="29">
        <f t="shared" ref="E59:E61" si="3">C59*D59</f>
        <v>60</v>
      </c>
      <c r="F59" s="29"/>
    </row>
    <row r="60" spans="3:6">
      <c r="C60" s="29">
        <v>120</v>
      </c>
      <c r="D60" s="29">
        <v>1</v>
      </c>
      <c r="E60" s="29">
        <f t="shared" si="3"/>
        <v>120</v>
      </c>
      <c r="F60" s="29"/>
    </row>
    <row r="61" spans="3:6">
      <c r="C61" s="29">
        <v>120</v>
      </c>
      <c r="D61" s="29">
        <v>1</v>
      </c>
      <c r="E61" s="29">
        <f t="shared" si="3"/>
        <v>120</v>
      </c>
      <c r="F61" s="29"/>
    </row>
    <row r="62" spans="3:6">
      <c r="C62" s="29">
        <v>120</v>
      </c>
      <c r="D62" s="29">
        <v>1</v>
      </c>
      <c r="E62" s="29">
        <f>C62*D62</f>
        <v>120</v>
      </c>
      <c r="F62" s="29"/>
    </row>
    <row r="63" spans="3:6">
      <c r="C63" s="29">
        <v>120</v>
      </c>
      <c r="D63" s="29">
        <v>1</v>
      </c>
      <c r="E63" s="29">
        <f t="shared" ref="E63:E65" si="4">C63*D63</f>
        <v>120</v>
      </c>
      <c r="F63" s="29"/>
    </row>
    <row r="64" spans="3:6">
      <c r="C64" s="29">
        <v>120</v>
      </c>
      <c r="D64" s="29">
        <v>1</v>
      </c>
      <c r="E64" s="29">
        <f t="shared" si="4"/>
        <v>120</v>
      </c>
      <c r="F64" s="29"/>
    </row>
    <row r="65" spans="3:6">
      <c r="C65" s="29">
        <v>120</v>
      </c>
      <c r="D65" s="29">
        <v>1</v>
      </c>
      <c r="E65" s="29">
        <f t="shared" si="4"/>
        <v>120</v>
      </c>
      <c r="F65" s="29"/>
    </row>
    <row r="66" spans="3:6">
      <c r="C66" s="29">
        <v>240</v>
      </c>
      <c r="D66" s="29">
        <v>1</v>
      </c>
      <c r="E66" s="29">
        <f t="shared" ref="E66" si="5">C66*D66</f>
        <v>240</v>
      </c>
      <c r="F66" s="29"/>
    </row>
    <row r="67" spans="3:6">
      <c r="C67" s="29" t="s">
        <v>137</v>
      </c>
      <c r="D67" s="29"/>
      <c r="E67" s="29">
        <f>SUM(E54:E66)</f>
        <v>1320</v>
      </c>
      <c r="F67" s="29"/>
    </row>
    <row r="68" spans="3:6">
      <c r="C68" s="56" t="s">
        <v>12</v>
      </c>
      <c r="D68" s="57"/>
      <c r="E68" s="57"/>
      <c r="F68" s="58"/>
    </row>
    <row r="69" spans="3:6">
      <c r="C69" s="29" t="s">
        <v>159</v>
      </c>
      <c r="D69" s="29" t="s">
        <v>160</v>
      </c>
      <c r="E69" s="29" t="s">
        <v>161</v>
      </c>
      <c r="F69" s="29"/>
    </row>
    <row r="70" spans="3:6">
      <c r="C70" s="29">
        <v>240</v>
      </c>
      <c r="D70" s="29">
        <v>1</v>
      </c>
      <c r="E70" s="29">
        <f>C70*D70</f>
        <v>240</v>
      </c>
      <c r="F70" s="29"/>
    </row>
    <row r="71" spans="3:6">
      <c r="C71" s="29">
        <v>240</v>
      </c>
      <c r="D71" s="29">
        <v>1</v>
      </c>
      <c r="E71" s="29">
        <f t="shared" ref="E71" si="6">C71*D71</f>
        <v>240</v>
      </c>
      <c r="F71" s="29"/>
    </row>
    <row r="72" spans="3:6">
      <c r="C72" s="29" t="s">
        <v>137</v>
      </c>
      <c r="D72" s="29"/>
      <c r="E72" s="29">
        <f>SUM(E70:E71)</f>
        <v>480</v>
      </c>
      <c r="F72" s="29"/>
    </row>
  </sheetData>
  <mergeCells count="9">
    <mergeCell ref="C45:F45"/>
    <mergeCell ref="C52:F52"/>
    <mergeCell ref="C68:F68"/>
    <mergeCell ref="C3:Q3"/>
    <mergeCell ref="I5:R5"/>
    <mergeCell ref="I26:O26"/>
    <mergeCell ref="C14:F14"/>
    <mergeCell ref="C22:F22"/>
    <mergeCell ref="C23:F23"/>
  </mergeCells>
  <pageMargins left="0.7" right="0.7" top="0.75" bottom="0.75" header="0.3" footer="0.3"/>
  <pageSetup orientation="portrait" horizontalDpi="90" verticalDpi="9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FA3DA-A5F3-411F-AB6B-7EB05B935F88}">
  <dimension ref="C2:Q39"/>
  <sheetViews>
    <sheetView workbookViewId="0">
      <selection activeCell="H13" sqref="H13"/>
    </sheetView>
  </sheetViews>
  <sheetFormatPr defaultRowHeight="15"/>
  <cols>
    <col min="3" max="3" width="53.42578125" customWidth="1"/>
    <col min="4" max="4" width="3.7109375" customWidth="1"/>
    <col min="5" max="5" width="30.42578125" bestFit="1" customWidth="1"/>
    <col min="6" max="6" width="4" customWidth="1"/>
    <col min="7" max="7" width="25.140625" bestFit="1" customWidth="1"/>
    <col min="9" max="9" width="16.5703125" bestFit="1" customWidth="1"/>
    <col min="10" max="10" width="6.5703125" customWidth="1"/>
    <col min="11" max="11" width="17.42578125" bestFit="1" customWidth="1"/>
    <col min="12" max="12" width="4.28515625" customWidth="1"/>
    <col min="13" max="13" width="17.42578125" bestFit="1" customWidth="1"/>
    <col min="14" max="14" width="2.5703125" customWidth="1"/>
    <col min="15" max="15" width="25.42578125" customWidth="1"/>
    <col min="17" max="17" width="14.140625" bestFit="1" customWidth="1"/>
  </cols>
  <sheetData>
    <row r="2" spans="3:17">
      <c r="C2" s="37" t="s">
        <v>199</v>
      </c>
      <c r="E2" s="37" t="s">
        <v>200</v>
      </c>
      <c r="G2" s="37" t="s">
        <v>201</v>
      </c>
      <c r="I2" s="37" t="s">
        <v>202</v>
      </c>
      <c r="K2" s="37" t="s">
        <v>203</v>
      </c>
      <c r="M2" s="37" t="s">
        <v>204</v>
      </c>
      <c r="O2" s="37" t="s">
        <v>205</v>
      </c>
      <c r="Q2" s="37" t="s">
        <v>206</v>
      </c>
    </row>
    <row r="4" spans="3:17">
      <c r="C4" s="38" t="s">
        <v>196</v>
      </c>
      <c r="E4" s="27" t="s">
        <v>197</v>
      </c>
      <c r="G4" s="38" t="s">
        <v>215</v>
      </c>
      <c r="I4" s="27" t="s">
        <v>197</v>
      </c>
      <c r="K4" s="38" t="s">
        <v>196</v>
      </c>
      <c r="M4" s="27" t="s">
        <v>197</v>
      </c>
      <c r="O4" s="38" t="s">
        <v>196</v>
      </c>
      <c r="Q4" s="27" t="s">
        <v>197</v>
      </c>
    </row>
    <row r="6" spans="3:17">
      <c r="C6" t="s">
        <v>168</v>
      </c>
      <c r="D6" s="36" t="s">
        <v>198</v>
      </c>
      <c r="E6" t="s">
        <v>168</v>
      </c>
      <c r="G6" t="s">
        <v>20</v>
      </c>
      <c r="H6" s="36" t="s">
        <v>198</v>
      </c>
      <c r="I6" t="s">
        <v>20</v>
      </c>
      <c r="K6" t="s">
        <v>174</v>
      </c>
      <c r="L6" s="36" t="s">
        <v>198</v>
      </c>
      <c r="M6" t="s">
        <v>174</v>
      </c>
      <c r="O6" t="s">
        <v>102</v>
      </c>
      <c r="P6" s="36" t="s">
        <v>198</v>
      </c>
      <c r="Q6" t="s">
        <v>102</v>
      </c>
    </row>
    <row r="7" spans="3:17">
      <c r="C7" t="s">
        <v>169</v>
      </c>
      <c r="D7" s="36" t="s">
        <v>198</v>
      </c>
      <c r="E7" t="s">
        <v>169</v>
      </c>
      <c r="G7" t="s">
        <v>189</v>
      </c>
      <c r="H7" s="36" t="s">
        <v>198</v>
      </c>
      <c r="I7" t="s">
        <v>189</v>
      </c>
      <c r="K7" t="s">
        <v>175</v>
      </c>
      <c r="L7" s="36" t="s">
        <v>198</v>
      </c>
      <c r="M7" t="s">
        <v>175</v>
      </c>
      <c r="O7" t="s">
        <v>27</v>
      </c>
      <c r="P7" s="36" t="s">
        <v>198</v>
      </c>
      <c r="Q7" t="s">
        <v>27</v>
      </c>
    </row>
    <row r="8" spans="3:17">
      <c r="C8" t="s">
        <v>170</v>
      </c>
      <c r="D8" s="36" t="s">
        <v>198</v>
      </c>
      <c r="E8" t="s">
        <v>170</v>
      </c>
      <c r="G8" t="s">
        <v>17</v>
      </c>
      <c r="H8" s="36" t="s">
        <v>198</v>
      </c>
      <c r="I8" t="s">
        <v>17</v>
      </c>
      <c r="K8" t="s">
        <v>176</v>
      </c>
      <c r="L8" s="36" t="s">
        <v>198</v>
      </c>
      <c r="M8" t="s">
        <v>176</v>
      </c>
      <c r="O8" t="s">
        <v>18</v>
      </c>
      <c r="P8" s="36" t="s">
        <v>198</v>
      </c>
      <c r="Q8" t="s">
        <v>18</v>
      </c>
    </row>
    <row r="9" spans="3:17">
      <c r="C9" t="s">
        <v>171</v>
      </c>
      <c r="D9" s="36" t="s">
        <v>198</v>
      </c>
      <c r="E9" t="s">
        <v>171</v>
      </c>
      <c r="G9" t="s">
        <v>172</v>
      </c>
      <c r="H9" s="36" t="s">
        <v>198</v>
      </c>
      <c r="I9" t="s">
        <v>172</v>
      </c>
      <c r="K9" t="s">
        <v>177</v>
      </c>
      <c r="L9" s="36" t="s">
        <v>198</v>
      </c>
      <c r="M9" t="s">
        <v>177</v>
      </c>
      <c r="O9" t="s">
        <v>180</v>
      </c>
      <c r="P9" s="36" t="s">
        <v>198</v>
      </c>
      <c r="Q9" t="s">
        <v>180</v>
      </c>
    </row>
    <row r="10" spans="3:17">
      <c r="C10" t="s">
        <v>22</v>
      </c>
      <c r="D10" s="36" t="s">
        <v>198</v>
      </c>
      <c r="E10" t="s">
        <v>22</v>
      </c>
      <c r="G10" t="s">
        <v>23</v>
      </c>
      <c r="H10" s="36" t="s">
        <v>198</v>
      </c>
      <c r="I10" t="s">
        <v>23</v>
      </c>
      <c r="K10" t="s">
        <v>178</v>
      </c>
      <c r="L10" s="36" t="s">
        <v>198</v>
      </c>
      <c r="M10" t="s">
        <v>178</v>
      </c>
      <c r="O10" t="s">
        <v>181</v>
      </c>
      <c r="P10" s="36" t="s">
        <v>198</v>
      </c>
      <c r="Q10" t="s">
        <v>181</v>
      </c>
    </row>
    <row r="11" spans="3:17">
      <c r="C11" t="s">
        <v>24</v>
      </c>
      <c r="D11" s="36" t="s">
        <v>198</v>
      </c>
      <c r="E11" t="s">
        <v>24</v>
      </c>
      <c r="G11" t="s">
        <v>173</v>
      </c>
      <c r="H11" s="36" t="s">
        <v>198</v>
      </c>
      <c r="I11" t="s">
        <v>173</v>
      </c>
      <c r="K11" t="s">
        <v>179</v>
      </c>
      <c r="L11" s="36" t="s">
        <v>198</v>
      </c>
      <c r="M11" t="s">
        <v>179</v>
      </c>
      <c r="O11" t="s">
        <v>182</v>
      </c>
      <c r="P11" s="36" t="s">
        <v>198</v>
      </c>
      <c r="Q11" t="s">
        <v>182</v>
      </c>
    </row>
    <row r="13" spans="3:17">
      <c r="C13" t="s">
        <v>221</v>
      </c>
    </row>
    <row r="14" spans="3:17">
      <c r="C14" s="37" t="s">
        <v>208</v>
      </c>
      <c r="E14" s="37" t="s">
        <v>209</v>
      </c>
      <c r="G14" s="37" t="s">
        <v>210</v>
      </c>
      <c r="I14" s="37" t="s">
        <v>211</v>
      </c>
      <c r="K14" s="37" t="s">
        <v>212</v>
      </c>
    </row>
    <row r="16" spans="3:17">
      <c r="C16" t="s">
        <v>218</v>
      </c>
      <c r="E16" t="s">
        <v>219</v>
      </c>
      <c r="G16" t="s">
        <v>225</v>
      </c>
      <c r="I16" s="38" t="s">
        <v>226</v>
      </c>
      <c r="K16" s="27" t="s">
        <v>197</v>
      </c>
    </row>
    <row r="18" spans="3:12">
      <c r="C18" t="s">
        <v>217</v>
      </c>
      <c r="E18" t="s">
        <v>222</v>
      </c>
      <c r="G18" t="s">
        <v>24</v>
      </c>
      <c r="I18" t="s">
        <v>115</v>
      </c>
      <c r="J18" s="36" t="s">
        <v>198</v>
      </c>
      <c r="K18" t="s">
        <v>115</v>
      </c>
    </row>
    <row r="19" spans="3:12">
      <c r="C19" t="s">
        <v>20</v>
      </c>
      <c r="E19" t="s">
        <v>223</v>
      </c>
      <c r="G19" t="s">
        <v>176</v>
      </c>
      <c r="I19" t="s">
        <v>98</v>
      </c>
      <c r="J19" s="36" t="s">
        <v>198</v>
      </c>
      <c r="K19" t="s">
        <v>98</v>
      </c>
    </row>
    <row r="20" spans="3:12">
      <c r="C20" t="s">
        <v>176</v>
      </c>
      <c r="E20" t="s">
        <v>224</v>
      </c>
      <c r="G20" t="s">
        <v>217</v>
      </c>
      <c r="I20" t="s">
        <v>184</v>
      </c>
      <c r="J20" s="36" t="s">
        <v>198</v>
      </c>
      <c r="K20" t="s">
        <v>184</v>
      </c>
    </row>
    <row r="21" spans="3:12">
      <c r="E21" t="s">
        <v>22</v>
      </c>
    </row>
    <row r="24" spans="3:12">
      <c r="C24" s="37" t="s">
        <v>211</v>
      </c>
      <c r="E24" s="37" t="s">
        <v>212</v>
      </c>
      <c r="G24" s="37" t="s">
        <v>213</v>
      </c>
      <c r="I24" s="37" t="s">
        <v>216</v>
      </c>
    </row>
    <row r="26" spans="3:12">
      <c r="C26" s="38" t="s">
        <v>196</v>
      </c>
      <c r="E26" s="27" t="s">
        <v>197</v>
      </c>
      <c r="G26" s="38" t="s">
        <v>196</v>
      </c>
      <c r="I26" s="27" t="s">
        <v>197</v>
      </c>
    </row>
    <row r="28" spans="3:12">
      <c r="C28" t="s">
        <v>187</v>
      </c>
      <c r="D28" s="36" t="s">
        <v>198</v>
      </c>
      <c r="E28" t="s">
        <v>187</v>
      </c>
      <c r="G28" t="s">
        <v>191</v>
      </c>
      <c r="H28" s="36" t="s">
        <v>198</v>
      </c>
      <c r="I28" t="s">
        <v>191</v>
      </c>
    </row>
    <row r="29" spans="3:12">
      <c r="C29" t="s">
        <v>188</v>
      </c>
      <c r="D29" s="36" t="s">
        <v>198</v>
      </c>
      <c r="E29" t="s">
        <v>188</v>
      </c>
      <c r="G29" t="s">
        <v>192</v>
      </c>
      <c r="H29" s="36" t="s">
        <v>198</v>
      </c>
      <c r="I29" t="s">
        <v>192</v>
      </c>
    </row>
    <row r="30" spans="3:12">
      <c r="C30" t="s">
        <v>51</v>
      </c>
      <c r="D30" s="36" t="s">
        <v>198</v>
      </c>
      <c r="E30" t="s">
        <v>51</v>
      </c>
      <c r="G30" t="s">
        <v>193</v>
      </c>
      <c r="H30" s="36" t="s">
        <v>198</v>
      </c>
      <c r="I30" t="s">
        <v>193</v>
      </c>
    </row>
    <row r="31" spans="3:12">
      <c r="C31" t="s">
        <v>46</v>
      </c>
      <c r="D31" s="36" t="s">
        <v>198</v>
      </c>
      <c r="E31" t="s">
        <v>46</v>
      </c>
      <c r="G31" t="s">
        <v>194</v>
      </c>
      <c r="H31" s="36" t="s">
        <v>198</v>
      </c>
      <c r="I31" t="s">
        <v>194</v>
      </c>
    </row>
    <row r="32" spans="3:12">
      <c r="C32" t="s">
        <v>214</v>
      </c>
      <c r="D32" s="36" t="s">
        <v>198</v>
      </c>
      <c r="E32" t="s">
        <v>214</v>
      </c>
      <c r="G32" t="s">
        <v>195</v>
      </c>
      <c r="H32" s="36" t="s">
        <v>198</v>
      </c>
      <c r="I32" t="s">
        <v>195</v>
      </c>
      <c r="L32" s="36"/>
    </row>
    <row r="33" spans="3:12">
      <c r="C33" t="s">
        <v>190</v>
      </c>
      <c r="D33" s="36" t="s">
        <v>198</v>
      </c>
      <c r="E33" t="s">
        <v>190</v>
      </c>
      <c r="G33" t="s">
        <v>207</v>
      </c>
      <c r="H33" s="36" t="s">
        <v>198</v>
      </c>
      <c r="I33" t="s">
        <v>207</v>
      </c>
      <c r="L33" s="36"/>
    </row>
    <row r="36" spans="3:12">
      <c r="C36" s="37" t="s">
        <v>209</v>
      </c>
      <c r="E36" s="37" t="s">
        <v>210</v>
      </c>
    </row>
    <row r="37" spans="3:12">
      <c r="C37" t="s">
        <v>183</v>
      </c>
      <c r="D37" s="36" t="s">
        <v>198</v>
      </c>
      <c r="E37" t="s">
        <v>183</v>
      </c>
    </row>
    <row r="38" spans="3:12">
      <c r="C38" t="s">
        <v>185</v>
      </c>
      <c r="D38" s="36" t="s">
        <v>198</v>
      </c>
      <c r="E38" t="s">
        <v>185</v>
      </c>
    </row>
    <row r="39" spans="3:12">
      <c r="C39" t="s">
        <v>186</v>
      </c>
      <c r="D39" s="36" t="s">
        <v>198</v>
      </c>
      <c r="E39" t="s">
        <v>186</v>
      </c>
    </row>
  </sheetData>
  <pageMargins left="0.7" right="0.7" top="0.75" bottom="0.75" header="0.3" footer="0.3"/>
  <pageSetup orientation="portrait" horizontalDpi="90" verticalDpi="9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A4D7D-2B40-4F26-A6BD-214006A713CE}">
  <dimension ref="C3:D21"/>
  <sheetViews>
    <sheetView workbookViewId="0">
      <selection activeCell="D13" sqref="D13"/>
    </sheetView>
  </sheetViews>
  <sheetFormatPr defaultRowHeight="15"/>
  <cols>
    <col min="3" max="3" width="7.5703125" bestFit="1" customWidth="1"/>
    <col min="4" max="4" width="22.85546875" customWidth="1"/>
  </cols>
  <sheetData>
    <row r="3" spans="3:4" ht="20.25" thickBot="1">
      <c r="C3" s="64" t="s">
        <v>75</v>
      </c>
      <c r="D3" s="64"/>
    </row>
    <row r="4" spans="3:4" ht="15.75" thickTop="1">
      <c r="C4" s="65" t="s">
        <v>74</v>
      </c>
      <c r="D4" s="65"/>
    </row>
    <row r="5" spans="3:4">
      <c r="C5" s="18" t="s">
        <v>73</v>
      </c>
      <c r="D5" s="19" t="s">
        <v>72</v>
      </c>
    </row>
    <row r="6" spans="3:4">
      <c r="C6" s="18" t="s">
        <v>71</v>
      </c>
      <c r="D6" s="17">
        <v>30</v>
      </c>
    </row>
    <row r="7" spans="3:4">
      <c r="C7" s="18" t="s">
        <v>70</v>
      </c>
      <c r="D7" s="17">
        <v>60</v>
      </c>
    </row>
    <row r="8" spans="3:4">
      <c r="C8" s="18" t="s">
        <v>69</v>
      </c>
      <c r="D8" s="17">
        <v>120</v>
      </c>
    </row>
    <row r="10" spans="3:4">
      <c r="C10" s="65" t="s">
        <v>68</v>
      </c>
      <c r="D10" s="65"/>
    </row>
    <row r="11" spans="3:4">
      <c r="C11" s="17" t="s">
        <v>67</v>
      </c>
      <c r="D11" s="17" t="s">
        <v>64</v>
      </c>
    </row>
    <row r="12" spans="3:4">
      <c r="C12" s="17">
        <v>0</v>
      </c>
      <c r="D12" s="16">
        <v>1</v>
      </c>
    </row>
    <row r="13" spans="3:4">
      <c r="C13" s="17">
        <v>1</v>
      </c>
      <c r="D13" s="16">
        <v>1.5</v>
      </c>
    </row>
    <row r="14" spans="3:4">
      <c r="C14" s="17">
        <v>2</v>
      </c>
      <c r="D14" s="16">
        <v>2</v>
      </c>
    </row>
    <row r="15" spans="3:4">
      <c r="C15" s="17">
        <v>3</v>
      </c>
      <c r="D15" s="16">
        <v>2.5</v>
      </c>
    </row>
    <row r="17" spans="3:4">
      <c r="C17" s="65" t="s">
        <v>66</v>
      </c>
      <c r="D17" s="65"/>
    </row>
    <row r="18" spans="3:4">
      <c r="C18" s="17" t="s">
        <v>65</v>
      </c>
      <c r="D18" s="17" t="s">
        <v>64</v>
      </c>
    </row>
    <row r="19" spans="3:4">
      <c r="C19" s="17">
        <v>1</v>
      </c>
      <c r="D19" s="16">
        <v>1</v>
      </c>
    </row>
    <row r="20" spans="3:4">
      <c r="C20" s="17">
        <v>2</v>
      </c>
      <c r="D20" s="16">
        <v>2</v>
      </c>
    </row>
    <row r="21" spans="3:4">
      <c r="C21" s="17">
        <v>3</v>
      </c>
      <c r="D21" s="16">
        <v>4</v>
      </c>
    </row>
  </sheetData>
  <mergeCells count="4">
    <mergeCell ref="C3:D3"/>
    <mergeCell ref="C10:D10"/>
    <mergeCell ref="C17:D17"/>
    <mergeCell ref="C4:D4"/>
  </mergeCells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AgendaToDo</vt:lpstr>
      <vt:lpstr>TurboFuelPowerProject</vt:lpstr>
      <vt:lpstr>AluminumFacility</vt:lpstr>
      <vt:lpstr>RubberFacility</vt:lpstr>
      <vt:lpstr>TierLocationOrganization</vt:lpstr>
      <vt:lpstr>DiagramLayout</vt:lpstr>
      <vt:lpstr>GrasslandRegionalProduction</vt:lpstr>
      <vt:lpstr>GrasslandTrainHubStations</vt:lpstr>
      <vt:lpstr>MinerOutputValues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Mjolnir</dc:creator>
  <cp:lastModifiedBy>Olson, Christopher M</cp:lastModifiedBy>
  <cp:lastPrinted>2022-03-04T20:14:29Z</cp:lastPrinted>
  <dcterms:created xsi:type="dcterms:W3CDTF">2022-02-21T19:44:59Z</dcterms:created>
  <dcterms:modified xsi:type="dcterms:W3CDTF">2022-03-11T20:01:24Z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7599526-06ca-49cc-9fa9-5307800a949a_Enabled">
    <vt:lpwstr>true</vt:lpwstr>
  </property>
  <property fmtid="{D5CDD505-2E9C-101B-9397-08002B2CF9AE}" pid="3" name="MSIP_Label_67599526-06ca-49cc-9fa9-5307800a949a_SetDate">
    <vt:lpwstr>2022-03-04T17:45:04Z</vt:lpwstr>
  </property>
  <property fmtid="{D5CDD505-2E9C-101B-9397-08002B2CF9AE}" pid="4" name="MSIP_Label_67599526-06ca-49cc-9fa9-5307800a949a_Method">
    <vt:lpwstr>Standard</vt:lpwstr>
  </property>
  <property fmtid="{D5CDD505-2E9C-101B-9397-08002B2CF9AE}" pid="5" name="MSIP_Label_67599526-06ca-49cc-9fa9-5307800a949a_Name">
    <vt:lpwstr>67599526-06ca-49cc-9fa9-5307800a949a</vt:lpwstr>
  </property>
  <property fmtid="{D5CDD505-2E9C-101B-9397-08002B2CF9AE}" pid="6" name="MSIP_Label_67599526-06ca-49cc-9fa9-5307800a949a_SiteId">
    <vt:lpwstr>fabb61b8-3afe-4e75-b934-a47f782b8cd7</vt:lpwstr>
  </property>
  <property fmtid="{D5CDD505-2E9C-101B-9397-08002B2CF9AE}" pid="7" name="MSIP_Label_67599526-06ca-49cc-9fa9-5307800a949a_ActionId">
    <vt:lpwstr>f5ba4f68-bc60-41e0-b5a8-bb5b75f88428</vt:lpwstr>
  </property>
  <property fmtid="{D5CDD505-2E9C-101B-9397-08002B2CF9AE}" pid="8" name="MSIP_Label_67599526-06ca-49cc-9fa9-5307800a949a_ContentBits">
    <vt:lpwstr>0</vt:lpwstr>
  </property>
</Properties>
</file>