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1B38DA77-1B12-4102-BB15-7A16590FDF0C}" xr6:coauthVersionLast="46" xr6:coauthVersionMax="47" xr10:uidLastSave="{00000000-0000-0000-0000-000000000000}"/>
  <bookViews>
    <workbookView xWindow="-120" yWindow="-120" windowWidth="29040" windowHeight="15840" activeTab="1" xr2:uid="{A1294762-A08D-4520-BAFF-EE0B8EF3DC4E}"/>
  </bookViews>
  <sheets>
    <sheet name="TierLocationOrganization" sheetId="1" r:id="rId1"/>
    <sheet name="Sheet1" sheetId="8" r:id="rId2"/>
    <sheet name="DiagramLayout" sheetId="2" r:id="rId3"/>
    <sheet name="Sheet4" sheetId="4" r:id="rId4"/>
    <sheet name="MinerOutputValues" sheetId="5" r:id="rId5"/>
    <sheet name="GrasslandRegionalProduction" sheetId="6" r:id="rId6"/>
    <sheet name="GrasslandSWSu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" l="1"/>
  <c r="D14" i="7" s="1"/>
  <c r="E8" i="7"/>
  <c r="D13" i="7" s="1"/>
  <c r="F8" i="7"/>
  <c r="D12" i="7" s="1"/>
  <c r="D9" i="6"/>
  <c r="E9" i="6"/>
  <c r="F9" i="6"/>
  <c r="G9" i="6"/>
  <c r="D10" i="6"/>
  <c r="E10" i="6"/>
  <c r="F10" i="6"/>
  <c r="G10" i="6"/>
  <c r="D11" i="6"/>
  <c r="E11" i="6"/>
  <c r="F11" i="6"/>
  <c r="G11" i="6"/>
  <c r="D21" i="6" s="1"/>
  <c r="D16" i="6"/>
  <c r="D17" i="6" s="1"/>
  <c r="L7" i="6" s="1"/>
  <c r="D18" i="6"/>
  <c r="F18" i="6"/>
  <c r="D19" i="6"/>
  <c r="D20" i="6" s="1"/>
</calcChain>
</file>

<file path=xl/sharedStrings.xml><?xml version="1.0" encoding="utf-8"?>
<sst xmlns="http://schemas.openxmlformats.org/spreadsheetml/2006/main" count="321" uniqueCount="234">
  <si>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</si>
  <si>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</si>
  <si>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</si>
  <si>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</si>
  <si>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</si>
  <si>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</si>
  <si>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</si>
  <si>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</si>
  <si>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</si>
  <si>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</si>
  <si>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</si>
  <si>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</si>
  <si>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</si>
  <si>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</si>
  <si>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</si>
  <si>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</si>
  <si>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</si>
  <si>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</si>
  <si>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</si>
  <si>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</si>
  <si>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</si>
  <si>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</si>
  <si>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</si>
  <si>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</si>
  <si>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</si>
  <si>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</si>
  <si>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</si>
  <si>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</si>
  <si>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</si>
  <si>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</si>
  <si>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 xml:space="preserve">Current Ore Production </t>
  </si>
  <si>
    <t>Iron</t>
  </si>
  <si>
    <t>Copper</t>
  </si>
  <si>
    <t>Quartz</t>
  </si>
  <si>
    <t>240(480)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</si>
  <si>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</si>
  <si>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</si>
  <si>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</si>
  <si>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</si>
  <si>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</si>
  <si>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</si>
  <si>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</si>
  <si>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</si>
  <si>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</si>
  <si>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</si>
  <si>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</si>
  <si>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</si>
  <si>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</si>
  <si>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</si>
  <si>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</si>
  <si>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</si>
  <si>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</si>
  <si>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</si>
  <si>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</si>
  <si>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</si>
  <si>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</si>
  <si>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</si>
  <si>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</si>
  <si>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</si>
  <si>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</si>
  <si>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</si>
  <si>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</si>
  <si>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</si>
  <si>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</si>
  <si>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</si>
  <si>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</si>
  <si>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</si>
  <si>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Solid Steel Ingot = 2 Coal, 2 Iron Ingot (2 Ore), Consumes 40/min, Produces 60/min</t>
  </si>
  <si>
    <t>Copper Alloy Ingot = 10 copper, 5 iron, Consumes 50:25/min, Produces 100/ min</t>
  </si>
  <si>
    <t>Concrete = 3 Limestone, Consumes 45/min, Produces 15/min</t>
  </si>
  <si>
    <t xml:space="preserve">480 Coal @ 40 / min consumption = 12 Steel Foundries </t>
  </si>
  <si>
    <t>480 copper @ 50/min consumption = 10 Foundries</t>
  </si>
  <si>
    <t>-240 Iron = 1440'</t>
  </si>
  <si>
    <t xml:space="preserve"> '- 480 Iron = 960'</t>
  </si>
  <si>
    <t xml:space="preserve">960 Iron = 960 Ingot / Min Leftover Currently </t>
  </si>
  <si>
    <t>2 Copper Lines, 1 Iron Line @ 240 Lines</t>
  </si>
  <si>
    <t>1440 Iron Ingot / Min Production . 30/min con = 48 Constructors(max)</t>
  </si>
  <si>
    <t>(Route 480 Ingots to Steel Above)</t>
  </si>
  <si>
    <t>Plates = 30/Min , Produces 20/min</t>
  </si>
  <si>
    <t>Rods = 15/min, produces 15/min</t>
  </si>
  <si>
    <t>Cast Screws = 12.5/min , produces 50/min</t>
  </si>
  <si>
    <t>save half</t>
  </si>
  <si>
    <t>480 :   1/2 Plates, 1/4 rods, 1/4 screws</t>
  </si>
  <si>
    <t>240 : 120 : 120</t>
  </si>
  <si>
    <t>Rods = 8 Constructors</t>
  </si>
  <si>
    <t>Plates = 8 Constructors</t>
  </si>
  <si>
    <t>Screws = 9 Constructors</t>
  </si>
  <si>
    <t>480 Sent to Below Parts, Rest sent to Steel Here After</t>
  </si>
  <si>
    <t>Blue</t>
  </si>
  <si>
    <t>Red</t>
  </si>
  <si>
    <t>Orange</t>
  </si>
  <si>
    <t>Yellow</t>
  </si>
  <si>
    <t>Purple</t>
  </si>
  <si>
    <t>White</t>
  </si>
  <si>
    <t>WWWWWWWWWWWWWWWWWW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</si>
  <si>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</si>
  <si>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</si>
  <si>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</si>
  <si>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</si>
  <si>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</si>
  <si>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</si>
  <si>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</si>
  <si>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</si>
  <si>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</si>
  <si>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</si>
  <si>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</si>
  <si>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</si>
  <si>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1 600 Line</t>
  </si>
  <si>
    <t>Sulfer</t>
  </si>
  <si>
    <t>2 600 Lines</t>
  </si>
  <si>
    <t>2 720 Lines</t>
  </si>
  <si>
    <t>4 600 Lines</t>
  </si>
  <si>
    <t>Split/Merge to 11 720, 1 480</t>
  </si>
  <si>
    <t>14 600 Lines</t>
  </si>
  <si>
    <t>Limestone = 9 Lines</t>
  </si>
  <si>
    <t>8 600 Lines</t>
  </si>
  <si>
    <t>960 from offsite</t>
  </si>
  <si>
    <t>Split/Merge to 9 720 Lines</t>
  </si>
  <si>
    <t>1 Pure</t>
  </si>
  <si>
    <t xml:space="preserve">Limestone </t>
  </si>
  <si>
    <t>5760 Iron Excess, Send Lake</t>
  </si>
  <si>
    <t>Steel Ingot</t>
  </si>
  <si>
    <t>1440 Ignots go to Steel</t>
  </si>
  <si>
    <t>Iron Ingot from Excess</t>
  </si>
  <si>
    <t>Remainder Iron Ore</t>
  </si>
  <si>
    <t>Iron Ore Used</t>
  </si>
  <si>
    <t>Copper Ingot</t>
  </si>
  <si>
    <t xml:space="preserve">Concrete adding Offsite </t>
  </si>
  <si>
    <t>Iron Removed</t>
  </si>
  <si>
    <t>Amount</t>
  </si>
  <si>
    <t>Real Max Belt Limited Output</t>
  </si>
  <si>
    <t>Real Max (Belt Limited)</t>
  </si>
  <si>
    <t>Possible Max</t>
  </si>
  <si>
    <t>Current Output</t>
  </si>
  <si>
    <t>10(2 for Steel)</t>
  </si>
  <si>
    <t>Iron Ignot Modules</t>
  </si>
  <si>
    <t>6(3 Floors Each)</t>
  </si>
  <si>
    <t>2 (1.5 Line/Bldg)</t>
  </si>
  <si>
    <t xml:space="preserve">Concrete Modules </t>
  </si>
  <si>
    <t>Total 720 Lines</t>
  </si>
  <si>
    <t>BuildingsFor720</t>
  </si>
  <si>
    <t>Building Output</t>
  </si>
  <si>
    <t>BuildingsForMax</t>
  </si>
  <si>
    <t>FloorsPerLine</t>
  </si>
  <si>
    <t>FloorsForMax</t>
  </si>
  <si>
    <t>Max Production</t>
  </si>
  <si>
    <t>Floor Output</t>
  </si>
  <si>
    <t>Module Type</t>
  </si>
  <si>
    <t>Production Amounts</t>
  </si>
  <si>
    <t>Grassland Regional Raw Resource Production</t>
  </si>
  <si>
    <t>Real Limestone Rerouted</t>
  </si>
  <si>
    <t>Send to Steel Foundry at Lake, Send 240 to Main</t>
  </si>
  <si>
    <t>Copper Smelted on Site, sent to Main Copper Ingot Line</t>
  </si>
  <si>
    <t>Real Max Belt Limited Output West Site Addition</t>
  </si>
  <si>
    <t>Nearby West Site Addition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</si>
  <si>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</si>
  <si>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</si>
  <si>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</si>
  <si>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</si>
  <si>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</si>
  <si>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</si>
  <si>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</si>
  <si>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</si>
  <si>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Heavy Modular Frame</t>
  </si>
  <si>
    <t>Computers</t>
  </si>
  <si>
    <t>Circuit Board</t>
  </si>
  <si>
    <t>Materials to Build the Sites:</t>
  </si>
  <si>
    <t xml:space="preserve">Electric Locomotives </t>
  </si>
  <si>
    <t>Signals</t>
  </si>
  <si>
    <t>Stations</t>
  </si>
  <si>
    <t>Assemblers</t>
  </si>
  <si>
    <t>Freight Cars</t>
  </si>
  <si>
    <t>Freight Stations</t>
  </si>
  <si>
    <t>Disassemble Alluminum = Parts</t>
  </si>
  <si>
    <t>Motors, Heavy Frames, Pipes, Computers (need)</t>
  </si>
  <si>
    <t>Heavy Frames</t>
  </si>
  <si>
    <t>Computers, Heacvy Frames, Motors</t>
  </si>
  <si>
    <t>Computers, Heavy Frames</t>
  </si>
  <si>
    <t>Circuit Board, Computers</t>
  </si>
  <si>
    <t>^^^</t>
  </si>
  <si>
    <t>Rotors, Rein Plates (Making Next)</t>
  </si>
  <si>
    <t>Build a Computer Stockpile on Smelting Site, Temporary</t>
  </si>
  <si>
    <t>Caterium Computers Recipie = Boards, Quickwire, Rubber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</si>
  <si>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</si>
  <si>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</si>
  <si>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</si>
  <si>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</si>
  <si>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</si>
  <si>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</si>
  <si>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</si>
  <si>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</si>
  <si>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</si>
  <si>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</si>
  <si>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</si>
  <si>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>1. Disassemble Aluminum Production = Get Parts Back</t>
  </si>
  <si>
    <t>2. StockPile Computers for Build</t>
  </si>
  <si>
    <t>3. Maybe Storage while Computers Build</t>
  </si>
  <si>
    <t>4. Build Train to Intermediate Production Site</t>
  </si>
  <si>
    <t>Outbound : Iron | Steel | Copper | Caterium | Concrete</t>
  </si>
  <si>
    <t>3. Caterium Smelting Build under Train, Pipe Up</t>
  </si>
  <si>
    <t>5. Reinforced Plate Site</t>
  </si>
  <si>
    <t>6. Fused Wire / Quickwire Site</t>
  </si>
  <si>
    <t>7. Copper Sheet Site</t>
  </si>
  <si>
    <t>8 Steel Site - 90% Pipes , 10 % Beams</t>
  </si>
  <si>
    <t xml:space="preserve">Sites to Build , Intermediate Production Center: </t>
  </si>
  <si>
    <t xml:space="preserve">Sites to Build , Oil Production Center: </t>
  </si>
  <si>
    <t>H. Frames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</si>
  <si>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</si>
  <si>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</si>
  <si>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</si>
  <si>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</si>
  <si>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</si>
  <si>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</si>
  <si>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</si>
  <si>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</si>
  <si>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</si>
  <si>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</si>
  <si>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9. Stator Site</t>
  </si>
  <si>
    <t>10. Rotor Site</t>
  </si>
  <si>
    <t>11. Steeled Frame Site</t>
  </si>
  <si>
    <t>12. Encased Industrial Pipes Site</t>
  </si>
  <si>
    <t>13. Motors Site</t>
  </si>
  <si>
    <t>14. Heavy Frames Site</t>
  </si>
  <si>
    <t>Pickup 1a</t>
  </si>
  <si>
    <t>Pickup 2a &amp; 3a</t>
  </si>
  <si>
    <t>Pickup 4a</t>
  </si>
  <si>
    <t>Pickup 5a &amp; 6a</t>
  </si>
  <si>
    <t>Pickup 2b</t>
  </si>
  <si>
    <t>Pickup 3b</t>
  </si>
  <si>
    <t>Pickup 1b</t>
  </si>
  <si>
    <t>Pickup 4b</t>
  </si>
  <si>
    <t>Pickup 5b</t>
  </si>
  <si>
    <t>Pickup 6b</t>
  </si>
  <si>
    <t>15. Figure out Incoming Splitting from Int to Out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</si>
</sst>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b/>
      <sz val="12"/>
      <color rgb="FF3A3A3A"/>
      <name val="Arial"/>
      <family val="2"/>
    </font>
    <font>
      <sz val="12"/>
      <color rgb="FF3A3A3A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 style="thick">
        <color rgb="FFEEEEEE"/>
      </right>
      <top/>
      <bottom style="thick">
        <color rgb="FFEEEEEE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</borders>
  <cellStyleXfs count="8">
    <xf numFmtId="0" fontId="0" fillId="0" borderId="0"/>
    <xf numFmtId="0" fontId="8" fillId="0" borderId="18" applyNumberFormat="0" applyFill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7" fillId="5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</cellStyleXfs>
  <cellXfs count="4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0" fillId="2" borderId="13" xfId="0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6" fillId="0" borderId="0" xfId="0" applyFont="1"/>
    <xf numFmtId="0" fontId="6" fillId="0" borderId="0" xfId="0" quotePrefix="1" applyFont="1"/>
    <xf numFmtId="2" fontId="7" fillId="5" borderId="0" xfId="4" applyNumberFormat="1" applyAlignment="1">
      <alignment horizontal="left"/>
    </xf>
    <xf numFmtId="0" fontId="7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7" fillId="5" borderId="0" xfId="4"/>
    <xf numFmtId="0" fontId="9" fillId="4" borderId="0" xfId="3" applyAlignment="1">
      <alignment horizontal="center"/>
    </xf>
    <xf numFmtId="0" fontId="0" fillId="0" borderId="0" xfId="0" applyAlignment="1">
      <alignment horizontal="right"/>
    </xf>
    <xf numFmtId="0" fontId="9" fillId="4" borderId="0" xfId="3"/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18" xfId="1" applyAlignment="1">
      <alignment horizontal="center"/>
    </xf>
    <xf numFmtId="0" fontId="9" fillId="4" borderId="0" xfId="3" applyAlignment="1">
      <alignment horizontal="center"/>
    </xf>
    <xf numFmtId="0" fontId="9" fillId="3" borderId="0" xfId="2" applyAlignment="1">
      <alignment horizontal="center"/>
    </xf>
    <xf numFmtId="0" fontId="10" fillId="6" borderId="0" xfId="1" applyFont="1" applyFill="1" applyBorder="1" applyAlignment="1">
      <alignment horizontal="center"/>
    </xf>
    <xf numFmtId="0" fontId="11" fillId="7" borderId="6" xfId="5" applyBorder="1" applyAlignment="1">
      <alignment horizontal="left" vertical="center" wrapText="1"/>
    </xf>
    <xf numFmtId="0" fontId="11" fillId="7" borderId="0" xfId="5"/>
    <xf numFmtId="0" fontId="11" fillId="7" borderId="3" xfId="5" applyBorder="1" applyAlignment="1">
      <alignment horizontal="left" vertical="center" wrapText="1"/>
    </xf>
    <xf numFmtId="0" fontId="11" fillId="7" borderId="1" xfId="5" applyBorder="1" applyAlignment="1">
      <alignment horizontal="left" vertical="center" wrapText="1"/>
    </xf>
    <xf numFmtId="0" fontId="12" fillId="8" borderId="6" xfId="6" applyBorder="1" applyAlignment="1">
      <alignment horizontal="left" vertical="center" wrapText="1"/>
    </xf>
    <xf numFmtId="0" fontId="13" fillId="9" borderId="6" xfId="7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6" xfId="0" applyFont="1" applyFill="1" applyBorder="1" applyAlignment="1">
      <alignment horizontal="left" vertical="center" wrapText="1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H79"/>
  <sheetViews>
    <sheetView workbookViewId="0">
      <selection activeCell="K3" sqref="K3:R32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5.5703125" customWidth="1"/>
    <col min="6" max="6" width="31.5703125" bestFit="1" customWidth="1"/>
    <col min="7" max="7" width="13" customWidth="1"/>
    <col min="8" max="8" width="23.5703125" bestFit="1" customWidth="1"/>
    <col min="11" max="11" width="27.7109375" customWidth="1"/>
    <col min="14" max="14" width="15.85546875" bestFit="1" customWidth="1"/>
  </cols>
  <sheetData>
    <row r="1" spans="3:8" ht="9" customHeight="1"/>
    <row r="2" spans="3:8" ht="9" customHeight="1" thickBot="1"/>
    <row r="3" spans="3:8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</row>
    <row r="4" spans="3:8" ht="34.5" thickTop="1" thickBot="1">
      <c r="C4" s="5" t="s">
        <v>6</v>
      </c>
      <c r="D4" s="37" t="s">
        <v>35</v>
      </c>
      <c r="E4" s="6" t="s">
        <v>7</v>
      </c>
      <c r="F4" s="6" t="s">
        <v>8</v>
      </c>
      <c r="G4" s="6" t="s">
        <v>7</v>
      </c>
      <c r="H4" s="7" t="s">
        <v>56</v>
      </c>
    </row>
    <row r="5" spans="3:8" ht="51" thickTop="1" thickBot="1">
      <c r="C5" s="14" t="s">
        <v>12</v>
      </c>
      <c r="D5" s="38" t="s">
        <v>36</v>
      </c>
      <c r="E5" s="9" t="s">
        <v>7</v>
      </c>
      <c r="F5" s="6" t="s">
        <v>11</v>
      </c>
      <c r="G5" s="9" t="s">
        <v>7</v>
      </c>
      <c r="H5" s="10" t="s">
        <v>57</v>
      </c>
    </row>
    <row r="6" spans="3:8" ht="34.5" thickTop="1" thickBot="1">
      <c r="D6" s="14" t="s">
        <v>25</v>
      </c>
      <c r="F6" s="6" t="s">
        <v>39</v>
      </c>
      <c r="H6" s="16" t="s">
        <v>61</v>
      </c>
    </row>
    <row r="7" spans="3:8" ht="51" thickTop="1" thickBot="1">
      <c r="F7" s="42" t="s">
        <v>42</v>
      </c>
      <c r="H7" s="7" t="s">
        <v>59</v>
      </c>
    </row>
    <row r="8" spans="3:8" ht="51" thickTop="1" thickBot="1">
      <c r="F8" s="42" t="s">
        <v>43</v>
      </c>
      <c r="H8" s="10" t="s">
        <v>60</v>
      </c>
    </row>
    <row r="9" spans="3:8" ht="51" thickTop="1" thickBot="1">
      <c r="F9" s="42" t="s">
        <v>44</v>
      </c>
      <c r="H9" s="12" t="s">
        <v>58</v>
      </c>
    </row>
    <row r="10" spans="3:8" ht="51" thickTop="1" thickBot="1">
      <c r="F10" s="6" t="s">
        <v>27</v>
      </c>
      <c r="H10" s="6" t="s">
        <v>41</v>
      </c>
    </row>
    <row r="11" spans="3:8" ht="18" thickTop="1" thickBot="1">
      <c r="F11" s="6" t="s">
        <v>46</v>
      </c>
      <c r="H11" s="12"/>
    </row>
    <row r="12" spans="3:8" ht="18" thickTop="1" thickBot="1">
      <c r="F12" s="6" t="s">
        <v>18</v>
      </c>
      <c r="H12" s="12"/>
    </row>
    <row r="13" spans="3:8" ht="34.5" thickTop="1" thickBot="1">
      <c r="F13" s="6" t="s">
        <v>47</v>
      </c>
      <c r="H13" s="13"/>
    </row>
    <row r="14" spans="3:8" ht="18" thickTop="1" thickBot="1">
      <c r="C14" s="8" t="s">
        <v>9</v>
      </c>
      <c r="D14" s="39" t="s">
        <v>37</v>
      </c>
      <c r="E14" s="15" t="s">
        <v>7</v>
      </c>
      <c r="F14" s="6" t="s">
        <v>38</v>
      </c>
      <c r="G14" s="6" t="s">
        <v>7</v>
      </c>
    </row>
    <row r="15" spans="3:8" ht="18" thickTop="1" thickBot="1">
      <c r="F15" s="6" t="s">
        <v>26</v>
      </c>
    </row>
    <row r="16" spans="3:8" ht="18" thickTop="1" thickBot="1">
      <c r="F16" s="6" t="s">
        <v>14</v>
      </c>
    </row>
    <row r="17" spans="3:7" ht="34.5" thickTop="1" thickBot="1">
      <c r="C17" s="5" t="s">
        <v>13</v>
      </c>
      <c r="D17" s="40" t="s">
        <v>22</v>
      </c>
      <c r="E17" s="6" t="s">
        <v>7</v>
      </c>
      <c r="F17" s="6" t="s">
        <v>40</v>
      </c>
    </row>
    <row r="18" spans="3:7" ht="15.75" thickBot="1">
      <c r="F18" t="s">
        <v>163</v>
      </c>
    </row>
    <row r="19" spans="3:7" ht="18" thickTop="1" thickBot="1">
      <c r="C19" s="11" t="s">
        <v>21</v>
      </c>
      <c r="D19" s="9" t="s">
        <v>10</v>
      </c>
      <c r="E19" s="9" t="s">
        <v>7</v>
      </c>
      <c r="F19" s="6" t="s">
        <v>158</v>
      </c>
      <c r="G19" s="16" t="s">
        <v>7</v>
      </c>
    </row>
    <row r="20" spans="3:7" ht="17.25" thickBot="1">
      <c r="F20" s="43" t="s">
        <v>161</v>
      </c>
      <c r="G20" s="9" t="s">
        <v>7</v>
      </c>
    </row>
    <row r="21" spans="3:7" ht="16.5" thickTop="1" thickBot="1">
      <c r="F21" s="42" t="s">
        <v>160</v>
      </c>
    </row>
    <row r="22" spans="3:7" ht="15.75" thickBot="1"/>
    <row r="23" spans="3:7" ht="18" thickTop="1" thickBot="1">
      <c r="C23" s="11" t="s">
        <v>19</v>
      </c>
      <c r="D23" s="9" t="s">
        <v>193</v>
      </c>
      <c r="E23" s="9" t="s">
        <v>7</v>
      </c>
      <c r="F23" s="41" t="s">
        <v>24</v>
      </c>
      <c r="G23" s="4" t="s">
        <v>7</v>
      </c>
    </row>
    <row r="24" spans="3:7" ht="18" thickTop="1" thickBot="1">
      <c r="D24" s="4" t="s">
        <v>192</v>
      </c>
      <c r="E24" s="4" t="s">
        <v>7</v>
      </c>
      <c r="F24" s="41" t="s">
        <v>17</v>
      </c>
      <c r="G24" s="4" t="s">
        <v>7</v>
      </c>
    </row>
    <row r="25" spans="3:7" ht="18" thickTop="1" thickBot="1">
      <c r="F25" s="6" t="s">
        <v>28</v>
      </c>
    </row>
    <row r="26" spans="3:7" ht="34.5" thickTop="1" thickBot="1">
      <c r="F26" s="6" t="s">
        <v>45</v>
      </c>
    </row>
    <row r="27" spans="3:7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7" ht="18" thickTop="1" thickBot="1">
      <c r="D28" s="4" t="s">
        <v>20</v>
      </c>
      <c r="E28" s="4" t="s">
        <v>7</v>
      </c>
      <c r="F28" s="6"/>
      <c r="G28" s="4" t="s">
        <v>7</v>
      </c>
    </row>
    <row r="29" spans="3:7" ht="34.5" thickTop="1" thickBot="1">
      <c r="D29" s="6" t="s">
        <v>51</v>
      </c>
      <c r="E29" s="4" t="s">
        <v>7</v>
      </c>
      <c r="F29" s="6" t="s">
        <v>50</v>
      </c>
      <c r="G29" s="9" t="s">
        <v>7</v>
      </c>
    </row>
    <row r="30" spans="3:7" ht="18" thickTop="1" thickBot="1">
      <c r="F30" s="6" t="s">
        <v>52</v>
      </c>
    </row>
    <row r="31" spans="3:7" ht="18" thickTop="1" thickBot="1">
      <c r="F31" s="6" t="s">
        <v>53</v>
      </c>
    </row>
    <row r="32" spans="3:7" ht="18" thickTop="1" thickBot="1">
      <c r="F32" s="6" t="s">
        <v>54</v>
      </c>
    </row>
    <row r="33" spans="3:8" ht="18" thickTop="1" thickBot="1">
      <c r="F33" s="6" t="s">
        <v>55</v>
      </c>
    </row>
    <row r="34" spans="3:8" ht="18" thickTop="1" thickBot="1">
      <c r="F34" s="6" t="s">
        <v>29</v>
      </c>
    </row>
    <row r="35" spans="3:8" ht="18" thickTop="1" thickBot="1">
      <c r="C35" s="11" t="s">
        <v>23</v>
      </c>
      <c r="F35" s="9" t="s">
        <v>48</v>
      </c>
      <c r="H35" s="6" t="s">
        <v>49</v>
      </c>
    </row>
    <row r="36" spans="3:8" ht="18" thickTop="1" thickBot="1">
      <c r="C36" s="11" t="s">
        <v>16</v>
      </c>
      <c r="F36" s="6"/>
    </row>
    <row r="40" spans="3:8">
      <c r="D40" t="s">
        <v>63</v>
      </c>
    </row>
    <row r="41" spans="3:8">
      <c r="D41" t="s">
        <v>62</v>
      </c>
    </row>
    <row r="42" spans="3:8">
      <c r="D42" t="s">
        <v>64</v>
      </c>
    </row>
    <row r="43" spans="3:8">
      <c r="D43" t="s">
        <v>65</v>
      </c>
    </row>
    <row r="44" spans="3:8">
      <c r="D44" t="s">
        <v>66</v>
      </c>
    </row>
    <row r="68" spans="5:7" ht="15.75" thickBot="1"/>
    <row r="69" spans="5:7" ht="18" thickTop="1" thickBot="1">
      <c r="E69" s="14"/>
      <c r="G69" s="16"/>
    </row>
    <row r="70" spans="5:7" ht="18" thickTop="1" thickBot="1">
      <c r="E70" s="14"/>
      <c r="G70" s="16"/>
    </row>
    <row r="71" spans="5:7" ht="18" thickTop="1" thickBot="1">
      <c r="E71" s="14"/>
      <c r="G71" s="16"/>
    </row>
    <row r="72" spans="5:7" ht="18" thickTop="1" thickBot="1">
      <c r="E72" s="14"/>
      <c r="G72" s="16"/>
    </row>
    <row r="73" spans="5:7" ht="18" thickTop="1" thickBot="1">
      <c r="E73" s="14"/>
      <c r="G73" s="16"/>
    </row>
    <row r="74" spans="5:7" ht="18" thickTop="1" thickBot="1">
      <c r="E74" s="14"/>
      <c r="G74" s="16"/>
    </row>
    <row r="75" spans="5:7" ht="18" thickTop="1" thickBot="1">
      <c r="E75" s="14"/>
      <c r="G75" s="16"/>
    </row>
    <row r="76" spans="5:7" ht="18" thickTop="1" thickBot="1">
      <c r="E76" s="14"/>
      <c r="G76" s="16"/>
    </row>
    <row r="77" spans="5:7" ht="18" thickTop="1" thickBot="1">
      <c r="E77" s="14"/>
      <c r="G77" s="16"/>
    </row>
    <row r="78" spans="5:7" ht="18" thickTop="1" thickBot="1">
      <c r="E78" s="14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dimension ref="C1:L37"/>
  <sheetViews>
    <sheetView tabSelected="1" workbookViewId="0">
      <selection activeCell="H33" sqref="H32:H33"/>
    </sheetView>
  </sheetViews>
  <sheetFormatPr defaultRowHeight="15"/>
  <cols>
    <col min="3" max="3" width="52" bestFit="1" customWidth="1"/>
    <col min="4" max="4" width="51.7109375" bestFit="1" customWidth="1"/>
    <col min="5" max="5" width="24.7109375" customWidth="1"/>
    <col min="6" max="6" width="24.42578125" bestFit="1" customWidth="1"/>
    <col min="9" max="9" width="22.7109375" bestFit="1" customWidth="1"/>
    <col min="10" max="10" width="3.5703125" bestFit="1" customWidth="1"/>
    <col min="11" max="11" width="22.7109375" bestFit="1" customWidth="1"/>
    <col min="12" max="12" width="3.5703125" bestFit="1" customWidth="1"/>
  </cols>
  <sheetData>
    <row r="1" spans="3:12" ht="15.75" thickBot="1"/>
    <row r="2" spans="3:12" ht="44.25" thickTop="1" thickBot="1">
      <c r="C2" t="s">
        <v>166</v>
      </c>
      <c r="D2" s="3"/>
      <c r="E2" s="3" t="s">
        <v>209</v>
      </c>
      <c r="F2" s="3" t="s">
        <v>204</v>
      </c>
      <c r="G2" s="9" t="s">
        <v>7</v>
      </c>
      <c r="H2" s="9" t="s">
        <v>7</v>
      </c>
      <c r="I2" s="3" t="s">
        <v>215</v>
      </c>
      <c r="K2" s="3" t="s">
        <v>216</v>
      </c>
    </row>
    <row r="3" spans="3:12" ht="15.75" thickTop="1">
      <c r="E3" s="47" t="s">
        <v>212</v>
      </c>
      <c r="F3" s="45" t="s">
        <v>155</v>
      </c>
      <c r="I3" s="45" t="s">
        <v>155</v>
      </c>
    </row>
    <row r="4" spans="3:12">
      <c r="C4" s="47" t="s">
        <v>167</v>
      </c>
      <c r="D4" s="47" t="s">
        <v>174</v>
      </c>
    </row>
    <row r="5" spans="3:12">
      <c r="C5" s="47" t="s">
        <v>171</v>
      </c>
      <c r="D5" s="47" t="s">
        <v>175</v>
      </c>
      <c r="E5" s="47" t="s">
        <v>32</v>
      </c>
      <c r="F5" s="45" t="s">
        <v>26</v>
      </c>
      <c r="I5" s="45" t="s">
        <v>207</v>
      </c>
    </row>
    <row r="6" spans="3:12">
      <c r="C6" s="47" t="s">
        <v>169</v>
      </c>
      <c r="D6" s="47" t="s">
        <v>177</v>
      </c>
      <c r="E6" s="47" t="s">
        <v>213</v>
      </c>
      <c r="F6" s="45" t="s">
        <v>156</v>
      </c>
      <c r="I6" s="45" t="s">
        <v>188</v>
      </c>
    </row>
    <row r="7" spans="3:12">
      <c r="C7" s="47" t="s">
        <v>172</v>
      </c>
      <c r="D7" s="47" t="s">
        <v>176</v>
      </c>
      <c r="F7" s="45" t="s">
        <v>157</v>
      </c>
      <c r="I7" s="45" t="s">
        <v>189</v>
      </c>
    </row>
    <row r="8" spans="3:12">
      <c r="C8" s="47" t="s">
        <v>168</v>
      </c>
      <c r="D8" s="47" t="s">
        <v>178</v>
      </c>
    </row>
    <row r="9" spans="3:12" ht="15.75" thickBot="1">
      <c r="C9" s="47" t="s">
        <v>170</v>
      </c>
      <c r="D9" s="47" t="s">
        <v>180</v>
      </c>
      <c r="E9" s="47" t="s">
        <v>211</v>
      </c>
      <c r="F9" s="45" t="s">
        <v>159</v>
      </c>
      <c r="I9" s="45" t="s">
        <v>159</v>
      </c>
    </row>
    <row r="10" spans="3:12" ht="16.5" thickTop="1" thickBot="1">
      <c r="F10" s="45" t="s">
        <v>190</v>
      </c>
      <c r="I10" s="45" t="s">
        <v>8</v>
      </c>
      <c r="K10" s="3" t="s">
        <v>208</v>
      </c>
    </row>
    <row r="11" spans="3:12" ht="16.5" thickTop="1" thickBot="1">
      <c r="C11" s="47" t="s">
        <v>173</v>
      </c>
      <c r="D11" s="47" t="s">
        <v>181</v>
      </c>
    </row>
    <row r="12" spans="3:12" ht="17.25" thickBot="1">
      <c r="D12" s="47" t="s">
        <v>179</v>
      </c>
      <c r="E12" s="47" t="s">
        <v>214</v>
      </c>
      <c r="I12" s="45" t="s">
        <v>188</v>
      </c>
      <c r="J12" s="9" t="s">
        <v>7</v>
      </c>
      <c r="K12" s="44" t="s">
        <v>27</v>
      </c>
      <c r="L12" s="9" t="s">
        <v>7</v>
      </c>
    </row>
    <row r="13" spans="3:12" ht="15.75" thickTop="1">
      <c r="D13" s="47" t="s">
        <v>182</v>
      </c>
      <c r="I13" s="45" t="s">
        <v>159</v>
      </c>
      <c r="K13" s="44" t="s">
        <v>186</v>
      </c>
    </row>
    <row r="15" spans="3:12">
      <c r="C15" s="47" t="s">
        <v>194</v>
      </c>
      <c r="I15" s="45" t="s">
        <v>159</v>
      </c>
      <c r="K15" s="44" t="s">
        <v>187</v>
      </c>
    </row>
    <row r="16" spans="3:12">
      <c r="C16" s="47" t="s">
        <v>195</v>
      </c>
      <c r="I16" s="45" t="s">
        <v>155</v>
      </c>
    </row>
    <row r="17" spans="3:11" ht="15.75" thickBot="1">
      <c r="C17" s="47" t="s">
        <v>199</v>
      </c>
    </row>
    <row r="18" spans="3:11" ht="17.25" thickBot="1">
      <c r="C18" s="47" t="s">
        <v>196</v>
      </c>
      <c r="I18" s="45" t="s">
        <v>159</v>
      </c>
      <c r="J18" s="9" t="s">
        <v>7</v>
      </c>
      <c r="K18" s="44" t="s">
        <v>191</v>
      </c>
    </row>
    <row r="19" spans="3:11" ht="15.75" thickTop="1">
      <c r="C19" s="47" t="s">
        <v>197</v>
      </c>
      <c r="D19" s="47" t="s">
        <v>198</v>
      </c>
      <c r="I19" s="47" t="s">
        <v>22</v>
      </c>
    </row>
    <row r="20" spans="3:11" ht="15.75" thickBot="1">
      <c r="C20" s="45" t="s">
        <v>200</v>
      </c>
      <c r="D20" s="45" t="s">
        <v>223</v>
      </c>
    </row>
    <row r="21" spans="3:11" ht="17.25" thickBot="1">
      <c r="C21" s="45" t="s">
        <v>201</v>
      </c>
      <c r="D21" s="45" t="s">
        <v>224</v>
      </c>
      <c r="I21" s="44" t="s">
        <v>187</v>
      </c>
      <c r="J21" s="9" t="s">
        <v>7</v>
      </c>
      <c r="K21" s="46" t="s">
        <v>206</v>
      </c>
    </row>
    <row r="22" spans="3:11" ht="15.75" thickTop="1">
      <c r="C22" s="45" t="s">
        <v>202</v>
      </c>
      <c r="D22" s="45" t="s">
        <v>225</v>
      </c>
      <c r="I22" s="45" t="s">
        <v>159</v>
      </c>
    </row>
    <row r="23" spans="3:11">
      <c r="C23" s="45" t="s">
        <v>203</v>
      </c>
      <c r="D23" s="45" t="s">
        <v>226</v>
      </c>
      <c r="I23" s="47" t="s">
        <v>22</v>
      </c>
    </row>
    <row r="24" spans="3:11">
      <c r="C24" s="44" t="s">
        <v>217</v>
      </c>
      <c r="D24" s="44" t="s">
        <v>229</v>
      </c>
      <c r="I24" s="44" t="s">
        <v>191</v>
      </c>
    </row>
    <row r="25" spans="3:11" ht="15.75" thickBot="1">
      <c r="C25" s="44" t="s">
        <v>218</v>
      </c>
      <c r="D25" s="44" t="s">
        <v>227</v>
      </c>
      <c r="F25" s="44" t="s">
        <v>185</v>
      </c>
    </row>
    <row r="26" spans="3:11" ht="17.25" thickBot="1">
      <c r="C26" s="44" t="s">
        <v>219</v>
      </c>
      <c r="D26" s="44" t="s">
        <v>228</v>
      </c>
      <c r="F26" s="44" t="s">
        <v>184</v>
      </c>
      <c r="I26" s="44" t="s">
        <v>27</v>
      </c>
      <c r="J26" s="9" t="s">
        <v>7</v>
      </c>
      <c r="K26" s="46" t="s">
        <v>18</v>
      </c>
    </row>
    <row r="27" spans="3:11" ht="15.75" thickTop="1">
      <c r="C27" s="44" t="s">
        <v>220</v>
      </c>
      <c r="D27" s="44" t="s">
        <v>230</v>
      </c>
      <c r="I27" s="44" t="s">
        <v>186</v>
      </c>
    </row>
    <row r="28" spans="3:11">
      <c r="C28" s="46" t="s">
        <v>221</v>
      </c>
      <c r="D28" s="46" t="s">
        <v>231</v>
      </c>
      <c r="F28" s="44" t="s">
        <v>162</v>
      </c>
    </row>
    <row r="29" spans="3:11">
      <c r="C29" s="46" t="s">
        <v>222</v>
      </c>
      <c r="D29" s="46" t="s">
        <v>232</v>
      </c>
      <c r="F29" s="44" t="s">
        <v>191</v>
      </c>
    </row>
    <row r="30" spans="3:11">
      <c r="C30" s="47" t="s">
        <v>233</v>
      </c>
    </row>
    <row r="31" spans="3:11">
      <c r="F31" s="46" t="s">
        <v>183</v>
      </c>
    </row>
    <row r="32" spans="3:11" ht="15.75" thickBot="1">
      <c r="F32" s="46" t="s">
        <v>210</v>
      </c>
    </row>
    <row r="33" spans="4:4" ht="16.5" thickTop="1" thickBot="1">
      <c r="D33" s="3" t="s">
        <v>205</v>
      </c>
    </row>
    <row r="34" spans="4:4" ht="18" thickTop="1" thickBot="1">
      <c r="D34" s="48" t="s">
        <v>20</v>
      </c>
    </row>
    <row r="35" spans="4:4" ht="18" thickTop="1" thickBot="1">
      <c r="D35" s="48" t="s">
        <v>165</v>
      </c>
    </row>
    <row r="36" spans="4:4" ht="18" thickTop="1" thickBot="1">
      <c r="D36" s="48" t="s">
        <v>164</v>
      </c>
    </row>
    <row r="37" spans="4:4" ht="18" thickTop="1" thickBot="1">
      <c r="D37" s="48" t="s">
        <v>28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zoomScale="175" zoomScaleNormal="175" workbookViewId="0">
      <selection activeCell="I18" sqref="I1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5E19-A499-4871-A495-47C3DCF8567F}">
  <dimension ref="B2:H30"/>
  <sheetViews>
    <sheetView workbookViewId="0">
      <selection activeCell="F36" sqref="F36"/>
    </sheetView>
  </sheetViews>
  <sheetFormatPr defaultRowHeight="15"/>
  <cols>
    <col min="2" max="2" width="12.7109375" bestFit="1" customWidth="1"/>
    <col min="3" max="3" width="14.42578125" customWidth="1"/>
    <col min="7" max="7" width="19.42578125" customWidth="1"/>
    <col min="8" max="8" width="63.140625" bestFit="1" customWidth="1"/>
  </cols>
  <sheetData>
    <row r="2" spans="2:8" ht="15.75" thickBot="1"/>
    <row r="3" spans="2:8" ht="16.5" thickBot="1">
      <c r="B3" s="29" t="s">
        <v>30</v>
      </c>
      <c r="C3" s="30"/>
      <c r="D3" s="30"/>
      <c r="E3" s="31"/>
      <c r="H3" s="19" t="s">
        <v>63</v>
      </c>
    </row>
    <row r="4" spans="2:8" ht="16.5" thickBot="1">
      <c r="B4" s="17" t="s">
        <v>31</v>
      </c>
      <c r="C4" s="17">
        <v>1680</v>
      </c>
      <c r="D4" s="17" t="s">
        <v>88</v>
      </c>
      <c r="E4" s="17"/>
      <c r="H4" s="19" t="s">
        <v>62</v>
      </c>
    </row>
    <row r="5" spans="2:8" ht="16.5" thickBot="1">
      <c r="B5" s="17" t="s">
        <v>32</v>
      </c>
      <c r="C5" s="17">
        <v>480</v>
      </c>
      <c r="D5" s="18" t="s">
        <v>89</v>
      </c>
      <c r="E5" s="18"/>
      <c r="H5" s="19" t="s">
        <v>64</v>
      </c>
    </row>
    <row r="6" spans="2:8" ht="16.5" thickBot="1">
      <c r="B6" s="17" t="s">
        <v>13</v>
      </c>
      <c r="C6" s="17">
        <v>1200</v>
      </c>
      <c r="D6" s="18" t="s">
        <v>93</v>
      </c>
      <c r="E6" s="18"/>
      <c r="H6" s="19" t="s">
        <v>65</v>
      </c>
    </row>
    <row r="7" spans="2:8" ht="16.5" thickBot="1">
      <c r="B7" s="17" t="s">
        <v>12</v>
      </c>
      <c r="C7" s="17">
        <v>480</v>
      </c>
      <c r="D7" s="18" t="s">
        <v>90</v>
      </c>
      <c r="E7" s="18"/>
      <c r="H7" s="19" t="s">
        <v>66</v>
      </c>
    </row>
    <row r="8" spans="2:8" ht="16.5" thickBot="1">
      <c r="B8" s="17" t="s">
        <v>23</v>
      </c>
      <c r="C8" s="17">
        <v>240</v>
      </c>
      <c r="D8" s="18" t="s">
        <v>91</v>
      </c>
      <c r="E8" s="18"/>
      <c r="H8" s="19"/>
    </row>
    <row r="9" spans="2:8" ht="16.5" thickBot="1">
      <c r="B9" s="17" t="s">
        <v>33</v>
      </c>
      <c r="C9" s="17" t="s">
        <v>34</v>
      </c>
      <c r="D9" s="18" t="s">
        <v>92</v>
      </c>
      <c r="E9" s="18"/>
      <c r="H9" s="19" t="s">
        <v>71</v>
      </c>
    </row>
    <row r="10" spans="2:8">
      <c r="H10" s="20" t="s">
        <v>72</v>
      </c>
    </row>
    <row r="11" spans="2:8">
      <c r="E11" t="s">
        <v>94</v>
      </c>
      <c r="H11" s="19" t="s">
        <v>75</v>
      </c>
    </row>
    <row r="12" spans="2:8">
      <c r="H12" s="19"/>
    </row>
    <row r="13" spans="2:8">
      <c r="H13" s="19" t="s">
        <v>70</v>
      </c>
    </row>
    <row r="14" spans="2:8">
      <c r="H14" s="19" t="s">
        <v>73</v>
      </c>
    </row>
    <row r="15" spans="2:8">
      <c r="H15" s="19"/>
    </row>
    <row r="16" spans="2:8">
      <c r="H16" s="19" t="s">
        <v>76</v>
      </c>
    </row>
    <row r="17" spans="2:8">
      <c r="H17" s="19" t="s">
        <v>77</v>
      </c>
    </row>
    <row r="18" spans="2:8">
      <c r="B18" s="32" t="s">
        <v>67</v>
      </c>
      <c r="C18" s="32"/>
      <c r="D18" s="32"/>
      <c r="E18" s="32"/>
      <c r="F18" s="32"/>
      <c r="G18" s="32"/>
      <c r="H18" s="19" t="s">
        <v>74</v>
      </c>
    </row>
    <row r="19" spans="2:8">
      <c r="B19" s="32" t="s">
        <v>68</v>
      </c>
      <c r="C19" s="32"/>
      <c r="D19" s="32"/>
      <c r="E19" s="32"/>
      <c r="F19" s="32"/>
      <c r="G19" s="32"/>
      <c r="H19" s="19" t="s">
        <v>81</v>
      </c>
    </row>
    <row r="20" spans="2:8">
      <c r="B20" s="32" t="s">
        <v>69</v>
      </c>
      <c r="C20" s="32"/>
      <c r="D20" s="32"/>
      <c r="E20" s="32"/>
      <c r="F20" s="32"/>
      <c r="G20" s="32"/>
      <c r="H20" s="19"/>
    </row>
    <row r="21" spans="2:8">
      <c r="H21" s="19"/>
    </row>
    <row r="22" spans="2:8">
      <c r="H22" s="19" t="s">
        <v>87</v>
      </c>
    </row>
    <row r="23" spans="2:8">
      <c r="H23" s="19" t="s">
        <v>82</v>
      </c>
    </row>
    <row r="24" spans="2:8">
      <c r="H24" s="19" t="s">
        <v>78</v>
      </c>
    </row>
    <row r="25" spans="2:8">
      <c r="H25" s="19" t="s">
        <v>79</v>
      </c>
    </row>
    <row r="26" spans="2:8">
      <c r="H26" s="19" t="s">
        <v>80</v>
      </c>
    </row>
    <row r="27" spans="2:8">
      <c r="H27" s="19" t="s">
        <v>83</v>
      </c>
    </row>
    <row r="28" spans="2:8">
      <c r="H28" s="19" t="s">
        <v>85</v>
      </c>
    </row>
    <row r="29" spans="2:8">
      <c r="H29" s="19" t="s">
        <v>84</v>
      </c>
    </row>
    <row r="30" spans="2:8">
      <c r="H30" s="19" t="s">
        <v>86</v>
      </c>
    </row>
  </sheetData>
  <mergeCells count="4">
    <mergeCell ref="B3:E3"/>
    <mergeCell ref="B18:G18"/>
    <mergeCell ref="B19:G19"/>
    <mergeCell ref="B20:G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H21"/>
  <sheetViews>
    <sheetView workbookViewId="0"/>
  </sheetViews>
  <sheetFormatPr defaultRowHeight="15"/>
  <cols>
    <col min="3" max="3" width="7.5703125" bestFit="1" customWidth="1"/>
    <col min="4" max="4" width="22.85546875" customWidth="1"/>
  </cols>
  <sheetData>
    <row r="3" spans="3:8" ht="20.25" thickBot="1">
      <c r="C3" s="33" t="s">
        <v>106</v>
      </c>
      <c r="D3" s="33"/>
    </row>
    <row r="4" spans="3:8" ht="15.75" thickTop="1">
      <c r="C4" s="34" t="s">
        <v>105</v>
      </c>
      <c r="D4" s="34"/>
    </row>
    <row r="5" spans="3:8">
      <c r="C5" s="23" t="s">
        <v>104</v>
      </c>
      <c r="D5" s="24" t="s">
        <v>103</v>
      </c>
    </row>
    <row r="6" spans="3:8">
      <c r="C6" s="23" t="s">
        <v>102</v>
      </c>
      <c r="D6" s="22">
        <v>30</v>
      </c>
    </row>
    <row r="7" spans="3:8">
      <c r="C7" s="23" t="s">
        <v>101</v>
      </c>
      <c r="D7" s="22">
        <v>60</v>
      </c>
    </row>
    <row r="8" spans="3:8">
      <c r="C8" s="23" t="s">
        <v>100</v>
      </c>
      <c r="D8" s="22">
        <v>120</v>
      </c>
    </row>
    <row r="10" spans="3:8">
      <c r="C10" s="34" t="s">
        <v>99</v>
      </c>
      <c r="D10" s="34"/>
    </row>
    <row r="11" spans="3:8">
      <c r="C11" s="22" t="s">
        <v>98</v>
      </c>
      <c r="D11" s="22" t="s">
        <v>95</v>
      </c>
    </row>
    <row r="12" spans="3:8">
      <c r="C12" s="22">
        <v>0</v>
      </c>
      <c r="D12" s="21">
        <v>1</v>
      </c>
      <c r="H12">
        <v>600</v>
      </c>
    </row>
    <row r="13" spans="3:8">
      <c r="C13" s="22">
        <v>1</v>
      </c>
      <c r="D13" s="21">
        <v>1.5</v>
      </c>
    </row>
    <row r="14" spans="3:8">
      <c r="C14" s="22">
        <v>2</v>
      </c>
      <c r="D14" s="21">
        <v>2</v>
      </c>
    </row>
    <row r="15" spans="3:8">
      <c r="C15" s="22">
        <v>3</v>
      </c>
      <c r="D15" s="21">
        <v>2.5</v>
      </c>
    </row>
    <row r="17" spans="3:4">
      <c r="C17" s="34" t="s">
        <v>97</v>
      </c>
      <c r="D17" s="34"/>
    </row>
    <row r="18" spans="3:4">
      <c r="C18" s="22" t="s">
        <v>96</v>
      </c>
      <c r="D18" s="22" t="s">
        <v>95</v>
      </c>
    </row>
    <row r="19" spans="3:4">
      <c r="C19" s="22">
        <v>1</v>
      </c>
      <c r="D19" s="21">
        <v>1</v>
      </c>
    </row>
    <row r="20" spans="3:4">
      <c r="C20" s="22">
        <v>2</v>
      </c>
      <c r="D20" s="21">
        <v>2</v>
      </c>
    </row>
    <row r="21" spans="3:4">
      <c r="C21" s="22">
        <v>3</v>
      </c>
      <c r="D21" s="21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R34"/>
  <sheetViews>
    <sheetView topLeftCell="C3" workbookViewId="0">
      <selection activeCell="D9" sqref="D9"/>
    </sheetView>
  </sheetViews>
  <sheetFormatPr defaultRowHeight="15"/>
  <cols>
    <col min="3" max="3" width="22" bestFit="1" customWidth="1"/>
    <col min="6" max="6" width="10.28515625" bestFit="1" customWidth="1"/>
    <col min="9" max="9" width="3.42578125" customWidth="1"/>
    <col min="10" max="10" width="21.7109375" bestFit="1" customWidth="1"/>
    <col min="11" max="11" width="15.140625" bestFit="1" customWidth="1"/>
    <col min="12" max="12" width="24.5703125" bestFit="1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4.5703125" customWidth="1"/>
    <col min="18" max="18" width="14" bestFit="1" customWidth="1"/>
    <col min="19" max="19" width="16.140625" bestFit="1" customWidth="1"/>
  </cols>
  <sheetData>
    <row r="3" spans="3:18" ht="23.25">
      <c r="C3" s="36" t="s">
        <v>149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5" spans="3:18">
      <c r="C5" s="28" t="s">
        <v>104</v>
      </c>
      <c r="D5" s="28" t="s">
        <v>31</v>
      </c>
      <c r="E5" s="28" t="s">
        <v>32</v>
      </c>
      <c r="F5" s="28" t="s">
        <v>13</v>
      </c>
      <c r="G5" s="28" t="s">
        <v>12</v>
      </c>
      <c r="J5" s="35" t="s">
        <v>148</v>
      </c>
      <c r="K5" s="35"/>
      <c r="L5" s="35"/>
      <c r="M5" s="35"/>
      <c r="N5" s="35"/>
      <c r="O5" s="35"/>
      <c r="P5" s="35"/>
      <c r="Q5" s="35"/>
      <c r="R5" s="35"/>
    </row>
    <row r="6" spans="3:18">
      <c r="C6" s="25" t="s">
        <v>102</v>
      </c>
      <c r="D6" s="25">
        <v>10</v>
      </c>
      <c r="E6" s="25">
        <v>0</v>
      </c>
      <c r="F6" s="25">
        <v>4</v>
      </c>
      <c r="G6" s="25">
        <v>0</v>
      </c>
      <c r="J6" s="26" t="s">
        <v>147</v>
      </c>
      <c r="K6" s="26" t="s">
        <v>146</v>
      </c>
      <c r="L6" s="26" t="s">
        <v>145</v>
      </c>
      <c r="M6" s="26" t="s">
        <v>144</v>
      </c>
      <c r="N6" s="26" t="s">
        <v>143</v>
      </c>
      <c r="O6" s="26" t="s">
        <v>142</v>
      </c>
      <c r="P6" s="26" t="s">
        <v>141</v>
      </c>
      <c r="Q6" s="26" t="s">
        <v>140</v>
      </c>
      <c r="R6" s="26" t="s">
        <v>139</v>
      </c>
    </row>
    <row r="7" spans="3:18">
      <c r="C7" s="25" t="s">
        <v>101</v>
      </c>
      <c r="D7" s="25">
        <v>9</v>
      </c>
      <c r="E7" s="25">
        <v>4</v>
      </c>
      <c r="F7" s="25">
        <v>6</v>
      </c>
      <c r="G7" s="25">
        <v>0</v>
      </c>
      <c r="J7" t="s">
        <v>138</v>
      </c>
      <c r="K7">
        <v>120</v>
      </c>
      <c r="L7">
        <f>D17</f>
        <v>2160</v>
      </c>
      <c r="M7">
        <v>18</v>
      </c>
      <c r="N7" t="s">
        <v>137</v>
      </c>
      <c r="O7" s="27" t="s">
        <v>136</v>
      </c>
      <c r="P7">
        <v>360</v>
      </c>
      <c r="Q7">
        <v>2</v>
      </c>
      <c r="R7">
        <v>3</v>
      </c>
    </row>
    <row r="8" spans="3:18">
      <c r="C8" s="25" t="s">
        <v>100</v>
      </c>
      <c r="D8" s="25">
        <v>0</v>
      </c>
      <c r="E8" s="25">
        <v>0</v>
      </c>
      <c r="F8" s="25">
        <v>1</v>
      </c>
      <c r="G8" s="25">
        <v>2</v>
      </c>
      <c r="J8" t="s">
        <v>135</v>
      </c>
      <c r="K8">
        <v>240</v>
      </c>
      <c r="L8">
        <v>7200</v>
      </c>
      <c r="M8">
        <v>30</v>
      </c>
      <c r="N8">
        <v>3</v>
      </c>
      <c r="O8">
        <v>10</v>
      </c>
      <c r="P8">
        <v>720</v>
      </c>
      <c r="Q8">
        <v>1</v>
      </c>
      <c r="R8" t="s">
        <v>134</v>
      </c>
    </row>
    <row r="9" spans="3:18">
      <c r="C9" s="25" t="s">
        <v>133</v>
      </c>
      <c r="D9" s="25">
        <f>SUM((D6*MinerOutputValues!D6*MinerOutputValues!D12*MinerOutputValues!D20) + (D7*MinerOutputValues!D7*MinerOutputValues!D12*MinerOutputValues!D20) + (D8*MinerOutputValues!D8*MinerOutputValues!D12*MinerOutputValues!D20) )</f>
        <v>1680</v>
      </c>
      <c r="E9" s="25">
        <f>SUM((E6*MinerOutputValues!D6*MinerOutputValues!D12*MinerOutputValues!D20) + (E7*MinerOutputValues!D7*MinerOutputValues!D12*MinerOutputValues!D20) + (E8*MinerOutputValues!D8*MinerOutputValues!D12*MinerOutputValues!D20) )</f>
        <v>480</v>
      </c>
      <c r="F9" s="25">
        <f>SUM((F6*MinerOutputValues!D6*MinerOutputValues!D12*MinerOutputValues!D20) + (F7*MinerOutputValues!D7*MinerOutputValues!D12*MinerOutputValues!D20) + (F8*MinerOutputValues!D8*MinerOutputValues!D12*MinerOutputValues!D20) )</f>
        <v>1200</v>
      </c>
      <c r="G9" s="25">
        <f>SUM((G6*MinerOutputValues!D6*MinerOutputValues!D12*MinerOutputValues!D20) + (G7*MinerOutputValues!D7*MinerOutputValues!D12*MinerOutputValues!D20) + (G8*MinerOutputValues!D8*MinerOutputValues!D12*MinerOutputValues!D20) )</f>
        <v>480</v>
      </c>
    </row>
    <row r="10" spans="3:18">
      <c r="C10" s="25" t="s">
        <v>132</v>
      </c>
      <c r="D10" s="25">
        <f>SUM((D6*MinerOutputValues!D6*MinerOutputValues!D15*MinerOutputValues!D21) + (D7*MinerOutputValues!D7*MinerOutputValues!D15*MinerOutputValues!D21) + (D8*MinerOutputValues!D8*MinerOutputValues!D15*MinerOutputValues!D21) )</f>
        <v>8400</v>
      </c>
      <c r="E10" s="25">
        <f>SUM((E6*MinerOutputValues!D6*MinerOutputValues!D15*MinerOutputValues!D21) + (E7*MinerOutputValues!D7*MinerOutputValues!D15*MinerOutputValues!D21) + (E8*MinerOutputValues!D8*MinerOutputValues!D15*MinerOutputValues!D21) )</f>
        <v>2400</v>
      </c>
      <c r="F10" s="25">
        <f>SUM((F6*MinerOutputValues!D6*MinerOutputValues!D15*MinerOutputValues!D21) + (F7*MinerOutputValues!D7*MinerOutputValues!D15*MinerOutputValues!D21) + (F8*MinerOutputValues!D8*MinerOutputValues!D15*MinerOutputValues!D21) )</f>
        <v>6000</v>
      </c>
      <c r="G10" s="25">
        <f>SUM((G6*MinerOutputValues!D6*MinerOutputValues!D15*MinerOutputValues!D21) + (G7*MinerOutputValues!D7*MinerOutputValues!D15*MinerOutputValues!D21) + (G8*MinerOutputValues!D8*MinerOutputValues!D15*MinerOutputValues!D21) )</f>
        <v>2400</v>
      </c>
    </row>
    <row r="11" spans="3:18">
      <c r="C11" s="25" t="s">
        <v>131</v>
      </c>
      <c r="D11" s="25">
        <f>SUM((D6*MinerOutputValues!D6*MinerOutputValues!D15*MinerOutputValues!D21) + (D7*MinerOutputValues!D7*MinerOutputValues!D15*MinerOutputValues!D21) + (D8*MinerOutputValues!D8*MinerOutputValues!D21*MinerOutputValues!D13) )</f>
        <v>8400</v>
      </c>
      <c r="E11" s="25">
        <f>SUM((E6*MinerOutputValues!D6*MinerOutputValues!D15*MinerOutputValues!D21) + (E7*MinerOutputValues!D7*MinerOutputValues!D15*MinerOutputValues!D21) + (E8*MinerOutputValues!D8*MinerOutputValues!D13*MinerOutputValues!D21) )</f>
        <v>2400</v>
      </c>
      <c r="F11" s="25">
        <f>SUM((F6*MinerOutputValues!D6*MinerOutputValues!D15*MinerOutputValues!D21) + (F7*MinerOutputValues!D7*MinerOutputValues!D15*MinerOutputValues!D21) + (F8*MinerOutputValues!D8*MinerOutputValues!D13*MinerOutputValues!D21) )</f>
        <v>5520</v>
      </c>
      <c r="G11" s="25">
        <f>SUM((G6*MinerOutputValues!D6*MinerOutputValues!D15*MinerOutputValues!D21) + (G7*MinerOutputValues!D7*MinerOutputValues!D15*MinerOutputValues!D21) + (G8*MinerOutputValues!D8*MinerOutputValues!D13*MinerOutputValues!D21) )</f>
        <v>1440</v>
      </c>
    </row>
    <row r="14" spans="3:18">
      <c r="C14" s="35" t="s">
        <v>130</v>
      </c>
      <c r="D14" s="35"/>
      <c r="E14" s="35"/>
      <c r="F14" s="35"/>
      <c r="G14" s="35"/>
      <c r="H14" s="35"/>
    </row>
    <row r="15" spans="3:18">
      <c r="C15" s="26" t="s">
        <v>104</v>
      </c>
      <c r="D15" s="26" t="s">
        <v>129</v>
      </c>
      <c r="E15" s="26"/>
      <c r="F15" s="26" t="s">
        <v>128</v>
      </c>
      <c r="G15" s="26"/>
      <c r="H15" s="26"/>
    </row>
    <row r="16" spans="3:18">
      <c r="C16" s="25" t="s">
        <v>127</v>
      </c>
      <c r="D16" s="25">
        <f>GrasslandSWSub!D15</f>
        <v>960</v>
      </c>
      <c r="E16" s="25"/>
      <c r="F16" s="25"/>
      <c r="G16" s="25"/>
      <c r="H16" s="25"/>
    </row>
    <row r="17" spans="3:13">
      <c r="C17" s="25" t="s">
        <v>22</v>
      </c>
      <c r="D17" s="25">
        <f>SUM(((F11+D16)/45)*15)</f>
        <v>2160</v>
      </c>
      <c r="E17" s="25"/>
      <c r="F17" s="25"/>
      <c r="G17" s="25"/>
      <c r="H17" s="25"/>
    </row>
    <row r="18" spans="3:13">
      <c r="C18" s="25" t="s">
        <v>126</v>
      </c>
      <c r="D18" s="25">
        <f>SUM((E11/50)*100)</f>
        <v>4800</v>
      </c>
      <c r="E18" s="25"/>
      <c r="F18" s="25">
        <f>SUM((E11/50)*25)</f>
        <v>1200</v>
      </c>
      <c r="G18" s="24" t="s">
        <v>125</v>
      </c>
      <c r="H18" s="25"/>
    </row>
    <row r="19" spans="3:13">
      <c r="C19" s="24" t="s">
        <v>124</v>
      </c>
      <c r="D19" s="25">
        <f>SUM(D11-F18)</f>
        <v>7200</v>
      </c>
      <c r="E19" s="25"/>
      <c r="F19" s="25"/>
      <c r="G19" s="25"/>
      <c r="H19" s="25"/>
    </row>
    <row r="20" spans="3:13">
      <c r="C20" s="25" t="s">
        <v>123</v>
      </c>
      <c r="D20" s="25">
        <f>SUM((D19/30)*30)</f>
        <v>7200</v>
      </c>
      <c r="E20" s="25"/>
      <c r="F20" s="24" t="s">
        <v>122</v>
      </c>
      <c r="G20" s="25"/>
      <c r="H20" s="25"/>
    </row>
    <row r="21" spans="3:13">
      <c r="C21" s="25" t="s">
        <v>121</v>
      </c>
      <c r="D21" s="25">
        <f>SUM((G11/40)*60)</f>
        <v>2160</v>
      </c>
      <c r="E21" s="25"/>
      <c r="F21" s="24" t="s">
        <v>120</v>
      </c>
      <c r="G21" s="25"/>
      <c r="H21" s="25"/>
    </row>
    <row r="22" spans="3:13">
      <c r="J22" t="s">
        <v>119</v>
      </c>
      <c r="K22" t="s">
        <v>118</v>
      </c>
      <c r="L22" t="s">
        <v>117</v>
      </c>
      <c r="M22">
        <v>9</v>
      </c>
    </row>
    <row r="23" spans="3:13">
      <c r="K23" t="s">
        <v>116</v>
      </c>
    </row>
    <row r="24" spans="3:13">
      <c r="K24" t="s">
        <v>115</v>
      </c>
    </row>
    <row r="25" spans="3:13">
      <c r="C25" t="s">
        <v>114</v>
      </c>
    </row>
    <row r="26" spans="3:13">
      <c r="J26" t="s">
        <v>31</v>
      </c>
      <c r="K26" t="s">
        <v>113</v>
      </c>
      <c r="L26" t="s">
        <v>112</v>
      </c>
      <c r="M26">
        <v>12</v>
      </c>
    </row>
    <row r="28" spans="3:13">
      <c r="J28" t="s">
        <v>32</v>
      </c>
      <c r="K28" t="s">
        <v>111</v>
      </c>
      <c r="M28">
        <v>4</v>
      </c>
    </row>
    <row r="30" spans="3:13">
      <c r="J30" t="s">
        <v>12</v>
      </c>
      <c r="K30" t="s">
        <v>110</v>
      </c>
      <c r="M30">
        <v>2</v>
      </c>
    </row>
    <row r="32" spans="3:13">
      <c r="J32" t="s">
        <v>33</v>
      </c>
      <c r="K32" t="s">
        <v>109</v>
      </c>
      <c r="M32">
        <v>2</v>
      </c>
    </row>
    <row r="34" spans="10:13">
      <c r="J34" t="s">
        <v>108</v>
      </c>
      <c r="K34" t="s">
        <v>107</v>
      </c>
      <c r="M34">
        <v>1</v>
      </c>
    </row>
  </sheetData>
  <mergeCells count="3">
    <mergeCell ref="C14:H14"/>
    <mergeCell ref="C3:Q3"/>
    <mergeCell ref="J5:R5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C67A-DADE-4394-9B60-355DE7336371}">
  <dimension ref="C3:G15"/>
  <sheetViews>
    <sheetView workbookViewId="0">
      <selection activeCell="O29" sqref="O29"/>
    </sheetView>
  </sheetViews>
  <sheetFormatPr defaultRowHeight="15"/>
  <cols>
    <col min="3" max="3" width="23.7109375" bestFit="1" customWidth="1"/>
    <col min="4" max="4" width="8.140625" bestFit="1" customWidth="1"/>
    <col min="5" max="5" width="7.42578125" bestFit="1" customWidth="1"/>
    <col min="6" max="6" width="13.5703125" bestFit="1" customWidth="1"/>
  </cols>
  <sheetData>
    <row r="3" spans="3:7">
      <c r="C3" s="34" t="s">
        <v>154</v>
      </c>
      <c r="D3" s="34"/>
      <c r="E3" s="34"/>
      <c r="F3" s="34"/>
    </row>
    <row r="4" spans="3:7">
      <c r="C4" s="28" t="s">
        <v>104</v>
      </c>
      <c r="D4" s="28" t="s">
        <v>31</v>
      </c>
      <c r="E4" s="28" t="s">
        <v>32</v>
      </c>
      <c r="F4" s="28" t="s">
        <v>13</v>
      </c>
    </row>
    <row r="5" spans="3:7">
      <c r="C5" s="25" t="s">
        <v>102</v>
      </c>
      <c r="D5" s="25">
        <v>8</v>
      </c>
      <c r="E5" s="25">
        <v>2</v>
      </c>
      <c r="F5" s="25">
        <v>2</v>
      </c>
    </row>
    <row r="6" spans="3:7">
      <c r="C6" s="25" t="s">
        <v>101</v>
      </c>
      <c r="D6" s="25">
        <v>0</v>
      </c>
      <c r="E6" s="25">
        <v>0</v>
      </c>
      <c r="F6" s="25">
        <v>1</v>
      </c>
    </row>
    <row r="7" spans="3:7">
      <c r="C7" s="25" t="s">
        <v>100</v>
      </c>
      <c r="D7" s="25">
        <v>0</v>
      </c>
      <c r="E7" s="25">
        <v>0</v>
      </c>
      <c r="F7" s="25">
        <v>0</v>
      </c>
    </row>
    <row r="8" spans="3:7">
      <c r="C8" s="25" t="s">
        <v>131</v>
      </c>
      <c r="D8">
        <f>SUM((D5*MinerOutputValues!D6*MinerOutputValues!D15*MinerOutputValues!D21) + (D6*MinerOutputValues!D7*MinerOutputValues!D15*MinerOutputValues!D21) + (D7*MinerOutputValues!D8*MinerOutputValues!D15*MinerOutputValues!D21) )</f>
        <v>2400</v>
      </c>
      <c r="E8">
        <f>SUM((E5*MinerOutputValues!D6*MinerOutputValues!D15*MinerOutputValues!D21) + (E6*MinerOutputValues!D7*MinerOutputValues!D15*MinerOutputValues!D21) + (E7*MinerOutputValues!D8*MinerOutputValues!D15*MinerOutputValues!D21) )</f>
        <v>600</v>
      </c>
      <c r="F8">
        <f>SUM((F5*MinerOutputValues!D6*MinerOutputValues!D15*MinerOutputValues!D21) + (F6*MinerOutputValues!D7*MinerOutputValues!D15*MinerOutputValues!D21) + (F7*MinerOutputValues!D8*MinerOutputValues!D15*MinerOutputValues!D21) )</f>
        <v>1200</v>
      </c>
    </row>
    <row r="10" spans="3:7">
      <c r="C10" s="34" t="s">
        <v>153</v>
      </c>
      <c r="D10" s="34"/>
      <c r="E10" s="34"/>
      <c r="F10" s="34"/>
      <c r="G10" s="34"/>
    </row>
    <row r="11" spans="3:7">
      <c r="C11" s="26" t="s">
        <v>104</v>
      </c>
      <c r="D11" s="26" t="s">
        <v>129</v>
      </c>
      <c r="E11" s="26"/>
      <c r="F11" s="26" t="s">
        <v>128</v>
      </c>
      <c r="G11" s="26"/>
    </row>
    <row r="12" spans="3:7">
      <c r="C12" s="25" t="s">
        <v>22</v>
      </c>
      <c r="D12" s="25">
        <f>SUM((F8/45)*15)</f>
        <v>400</v>
      </c>
      <c r="E12" s="25"/>
      <c r="F12" s="25"/>
      <c r="G12" s="24"/>
    </row>
    <row r="13" spans="3:7">
      <c r="C13" s="25" t="s">
        <v>126</v>
      </c>
      <c r="D13" s="25">
        <f>SUM((E8/50)*100)</f>
        <v>1200</v>
      </c>
      <c r="E13" s="25"/>
      <c r="F13" s="25">
        <v>300</v>
      </c>
      <c r="G13" s="24" t="s">
        <v>152</v>
      </c>
    </row>
    <row r="14" spans="3:7">
      <c r="C14" s="25" t="s">
        <v>123</v>
      </c>
      <c r="D14" s="25">
        <f>SUM(D8-F13)</f>
        <v>2100</v>
      </c>
      <c r="E14" s="25"/>
      <c r="F14" s="25"/>
      <c r="G14" s="24" t="s">
        <v>151</v>
      </c>
    </row>
    <row r="15" spans="3:7">
      <c r="C15" s="24" t="s">
        <v>150</v>
      </c>
      <c r="D15" s="24">
        <v>960</v>
      </c>
      <c r="E15" s="25"/>
      <c r="F15" s="25"/>
      <c r="G15" s="25"/>
    </row>
  </sheetData>
  <mergeCells count="2">
    <mergeCell ref="C3:F3"/>
    <mergeCell ref="C10:G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TierLocationOrganization</vt:lpstr>
      <vt:lpstr>Sheet1</vt:lpstr>
      <vt:lpstr>DiagramLayout</vt:lpstr>
      <vt:lpstr>Sheet4</vt:lpstr>
      <vt:lpstr>MinerOutputValues</vt:lpstr>
      <vt:lpstr>GrasslandRegionalProduction</vt:lpstr>
      <vt:lpstr>GrasslandSWSub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2022-02-21T20:01:10Z</cp:lastPrinted>
  <dcterms:created xsi:type="dcterms:W3CDTF">2022-02-21T19:44:59Z</dcterms:created>
  <dcterms:modified xsi:type="dcterms:W3CDTF">2022-03-04T20:05:31Z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