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E6494866-D720-4590-A3F6-517F950D2F30}" xr6:coauthVersionLast="46" xr6:coauthVersionMax="47" xr10:uidLastSave="{00000000-0000-0000-0000-000000000000}"/>
  <bookViews>
    <workbookView xWindow="-120" yWindow="-120" windowWidth="29040" windowHeight="15840" tabRatio="780" activeTab="2" xr2:uid="{16EA9A20-0D63-4694-8194-00B2147553CC}"/>
  </bookViews>
  <sheets>
    <sheet name="AgendaToDo" sheetId="8" r:id="rId1"/>
    <sheet name="OverallResources" sheetId="19" r:id="rId2"/>
    <sheet name="GrasslandTrainHubStations" sheetId="9" r:id="rId3"/>
    <sheet name="TierLocationOrganization" sheetId="1" r:id="rId4"/>
    <sheet name="QuickwireCoast" sheetId="18" r:id="rId5"/>
    <sheet name="GrasslandRegionalProduction" sheetId="6" r:id="rId6"/>
    <sheet name="SteelLakeSite" sheetId="17" r:id="rId7"/>
    <sheet name="OffshoreMegaRefinery" sheetId="16" r:id="rId8"/>
    <sheet name="SilicaCaveSite" sheetId="13" r:id="rId9"/>
    <sheet name="SWNitrogenFacility" sheetId="14" r:id="rId10"/>
    <sheet name="Diagrams" sheetId="2" r:id="rId11"/>
    <sheet name="MinerOutputValue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9" l="1"/>
  <c r="J124" i="6"/>
  <c r="P6" i="19"/>
  <c r="P8" i="19"/>
  <c r="P5" i="19"/>
  <c r="F36" i="9"/>
  <c r="P28" i="19"/>
  <c r="J9" i="19"/>
  <c r="F35" i="9"/>
  <c r="F34" i="9"/>
  <c r="F33" i="9"/>
  <c r="F32" i="9"/>
  <c r="P27" i="19"/>
  <c r="F27" i="9" s="1"/>
  <c r="D22" i="19"/>
  <c r="P21" i="19"/>
  <c r="F26" i="9" s="1"/>
  <c r="D21" i="19"/>
  <c r="P13" i="19"/>
  <c r="F24" i="9"/>
  <c r="P26" i="19"/>
  <c r="F23" i="9"/>
  <c r="F22" i="9"/>
  <c r="P25" i="19"/>
  <c r="P24" i="19"/>
  <c r="P23" i="19"/>
  <c r="P22" i="19"/>
  <c r="D20" i="19"/>
  <c r="D19" i="19"/>
  <c r="D18" i="19"/>
  <c r="D17" i="19"/>
  <c r="F18" i="9"/>
  <c r="F17" i="9"/>
  <c r="F16" i="9"/>
  <c r="F15" i="9"/>
  <c r="F14" i="9"/>
  <c r="F13" i="9"/>
  <c r="F6" i="9"/>
  <c r="F5" i="9"/>
  <c r="F4" i="9"/>
  <c r="J30" i="18"/>
  <c r="G13" i="19" s="1"/>
  <c r="J31" i="18"/>
  <c r="J32" i="18"/>
  <c r="L32" i="18"/>
  <c r="L31" i="18"/>
  <c r="L30" i="18"/>
  <c r="G10" i="19"/>
  <c r="G11" i="19"/>
  <c r="G15" i="19"/>
  <c r="G14" i="19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D32" i="18"/>
  <c r="J12" i="18" s="1"/>
  <c r="M24" i="18" s="1"/>
  <c r="D33" i="18"/>
  <c r="J13" i="18" s="1"/>
  <c r="M25" i="18" s="1"/>
  <c r="J126" i="6"/>
  <c r="M86" i="6"/>
  <c r="I10" i="6"/>
  <c r="F28" i="18"/>
  <c r="F29" i="18" s="1"/>
  <c r="F24" i="18"/>
  <c r="F19" i="18"/>
  <c r="F15" i="18"/>
  <c r="F14" i="18"/>
  <c r="F13" i="18"/>
  <c r="M28" i="6"/>
  <c r="P11" i="19"/>
  <c r="P12" i="19"/>
  <c r="P19" i="19"/>
  <c r="P10" i="19"/>
  <c r="P17" i="19"/>
  <c r="P9" i="19"/>
  <c r="P15" i="19"/>
  <c r="P18" i="19"/>
  <c r="P20" i="19"/>
  <c r="P16" i="19"/>
  <c r="P14" i="19"/>
  <c r="D16" i="19"/>
  <c r="M5" i="19"/>
  <c r="M4" i="19"/>
  <c r="J5" i="19"/>
  <c r="J6" i="19"/>
  <c r="J7" i="19"/>
  <c r="J8" i="19"/>
  <c r="J4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F31" i="9" s="1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F20" i="18" l="1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M85" i="6" l="1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D16" i="6" l="1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</calcChain>
</file>

<file path=xl/sharedStrings.xml><?xml version="1.0" encoding="utf-8"?>
<sst xmlns="http://schemas.openxmlformats.org/spreadsheetml/2006/main" count="1587" uniqueCount="474">
  <si>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</si>
  <si>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</si>
  <si>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</si>
  <si>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</si>
  <si>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</si>
  <si>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</si>
  <si>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</si>
  <si>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</si>
  <si>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</si>
  <si>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</si>
  <si>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</si>
  <si>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</si>
  <si>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</si>
  <si>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</si>
  <si>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</si>
  <si>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</si>
  <si>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</si>
  <si>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</si>
  <si>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</si>
  <si>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</si>
  <si>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</si>
  <si>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</si>
  <si>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</si>
  <si>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</si>
  <si>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</si>
  <si>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</si>
  <si>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</si>
  <si>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</si>
  <si>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</si>
  <si>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</si>
  <si>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</si>
  <si>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</si>
  <si>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</si>
  <si>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</si>
  <si>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</si>
  <si>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</si>
  <si>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</si>
  <si>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</si>
  <si>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</si>
  <si>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</si>
  <si>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</si>
  <si>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</si>
  <si>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</si>
  <si>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</si>
  <si>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</si>
  <si>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</si>
  <si>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</si>
  <si>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</si>
  <si>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</si>
  <si>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</si>
  <si>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</si>
  <si>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</si>
  <si>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</si>
  <si>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</si>
  <si>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</si>
  <si>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</si>
  <si>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</si>
  <si>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</si>
  <si>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</si>
  <si>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</si>
  <si>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</si>
  <si>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</si>
  <si>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</si>
  <si>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</si>
  <si>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</si>
  <si>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</si>
  <si>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</si>
  <si>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</si>
  <si>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</si>
  <si>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</si>
  <si>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</si>
  <si>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</si>
  <si>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</si>
  <si>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</si>
  <si>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</si>
  <si>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</si>
  <si>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</si>
  <si>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</si>
  <si>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</si>
  <si>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</si>
  <si>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</si>
  <si>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</si>
  <si>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</si>
  <si>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</si>
  <si>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</si>
  <si>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</si>
  <si>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</si>
  <si>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</si>
  <si>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</si>
  <si>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</si>
  <si>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</si>
  <si>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</si>
  <si>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</si>
  <si>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</si>
  <si>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</si>
  <si>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</si>
  <si>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</si>
  <si>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</si>
  <si>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</si>
  <si>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</si>
  <si>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</si>
  <si>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</si>
  <si>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</si>
  <si>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</si>
  <si>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</si>
  <si>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</si>
  <si>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</si>
  <si>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</si>
  <si>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</si>
  <si>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</si>
  <si>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</si>
  <si>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</si>
  <si>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</si>
  <si>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</si>
  <si>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</si>
  <si>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</si>
  <si>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</si>
  <si>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</si>
  <si>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</si>
  <si>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</si>
  <si>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</si>
  <si>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</si>
  <si>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</si>
  <si>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</si>
  <si>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</si>
  <si>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</si>
  <si>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</si>
  <si>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</si>
  <si>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</si>
  <si>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</si>
  <si>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</si>
  <si>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</si>
  <si>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</si>
  <si>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</si>
  <si>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</si>
  <si>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</si>
  <si>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</si>
  <si>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</si>
  <si>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</si>
  <si>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</si>
  <si>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</si>
  <si>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</si>
  <si>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</si>
  <si>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</si>
  <si>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</si>
  <si>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</si>
  <si>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</si>
  <si>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</si>
  <si>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</si>
  <si>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</si>
  <si>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</si>
  <si>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</si>
  <si>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</si>
  <si>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</si>
  <si>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</si>
  <si>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</si>
  <si>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</si>
  <si>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</si>
  <si>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</si>
  <si>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</si>
  <si>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</si>
  <si>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</si>
  <si>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</si>
  <si>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</si>
  <si>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</si>
  <si>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</si>
  <si>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</si>
  <si>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</si>
  <si>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</si>
  <si>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</si>
  <si>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</si>
  <si>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</si>
  <si>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</si>
  <si>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</si>
  <si>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</si>
  <si>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</si>
  <si>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</si>
  <si>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</si>
  <si>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</si>
  <si>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</si>
  <si>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</si>
  <si>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</si>
  <si>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</si>
  <si>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</si>
  <si>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</si>
  <si>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</si>
  <si>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</si>
  <si>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</si>
  <si>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</si>
  <si>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</si>
  <si>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</si>
  <si>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</si>
  <si>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</si>
  <si>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</si>
  <si>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</si>
  <si>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</si>
  <si>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</si>
  <si>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</si>
  <si>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</si>
  <si>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</si>
  <si>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</si>
  <si>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</si>
  <si>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</si>
  <si>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</si>
  <si>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</si>
  <si>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</si>
  <si>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</si>
  <si>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</si>
  <si>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</si>
  <si>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</si>
  <si>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</si>
  <si>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</si>
  <si>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</si>
  <si>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</si>
  <si>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</si>
  <si>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</si>
  <si>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</si>
  <si>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</si>
  <si>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</si>
  <si>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</si>
  <si>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</si>
  <si>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</si>
  <si>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</si>
  <si>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</si>
  <si>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</si>
  <si>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</si>
  <si>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</si>
  <si>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</si>
  <si>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</si>
  <si>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</si>
  <si>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</si>
  <si>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</si>
  <si>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</si>
  <si>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</si>
  <si>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</si>
  <si>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</si>
  <si>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</si>
  <si>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</si>
  <si>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</si>
  <si>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</si>
  <si>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</si>
  <si>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</si>
  <si>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</si>
  <si>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</si>
  <si>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</si>
  <si>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</si>
  <si>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</si>
  <si>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</si>
  <si>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</si>
  <si>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</si>
  <si>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</si>
  <si>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</si>
  <si>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</si>
  <si>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</si>
  <si>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</si>
  <si>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</si>
  <si>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</si>
  <si>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</si>
  <si>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</si>
  <si>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</si>
  <si>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</si>
  <si>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</si>
  <si>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</si>
  <si>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</si>
  <si>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</si>
  <si>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</si>
  <si>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</si>
  <si>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</si>
  <si>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</si>
  <si>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</si>
  <si>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</si>
  <si>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</si>
  <si>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</si>
  <si>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</si>
  <si>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</si>
  <si>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</si>
  <si>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</si>
  <si>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</si>
  <si>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</si>
  <si>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</si>
  <si>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</si>
  <si>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</si>
  <si>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</si>
  <si>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</si>
  <si>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</si>
  <si>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</si>
  <si>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</si>
  <si>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</si>
  <si>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</si>
  <si>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</si>
  <si>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</si>
  <si>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</si>
  <si>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</si>
  <si>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</si>
  <si>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</si>
  <si>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</si>
  <si>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</si>
  <si>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</si>
  <si>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</si>
  <si>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</si>
  <si>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</si>
  <si>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</si>
  <si>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</si>
  <si>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</si>
  <si>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</si>
  <si>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</si>
  <si>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</si>
  <si>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</si>
  <si>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</si>
  <si>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</si>
  <si>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</si>
  <si>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</si>
  <si>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</si>
  <si>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</si>
  <si>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</si>
  <si>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</si>
  <si>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</si>
  <si>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</si>
  <si>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</si>
  <si>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</si>
  <si>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</si>
  <si>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</si>
  <si>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</si>
  <si>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</si>
  <si>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</si>
  <si>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</si>
  <si>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</si>
  <si>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</si>
  <si>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</si>
  <si>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</si>
  <si>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</si>
  <si>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</si>
  <si>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</si>
  <si>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</si>
  <si>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</si>
  <si>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</si>
  <si>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</si>
  <si>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</si>
  <si>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</si>
  <si>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</si>
  <si>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</si>
  <si>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</si>
  <si>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</si>
  <si>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</si>
  <si>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</si>
  <si>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</si>
  <si>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</si>
  <si>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</si>
  <si>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</si>
  <si>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</si>
  <si>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</si>
  <si>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</si>
  <si>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</si>
  <si>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</si>
  <si>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</si>
  <si>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</si>
  <si>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</si>
  <si>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</si>
  <si>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</si>
  <si>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</si>
  <si>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</si>
  <si>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</si>
  <si>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</si>
  <si>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</si>
  <si>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</si>
  <si>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</si>
  <si>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</si>
  <si>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</si>
  <si>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</si>
  <si>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</si>
  <si>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</si>
  <si>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</si>
  <si>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</si>
  <si>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</si>
  <si>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</si>
  <si>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</si>
  <si>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</si>
  <si>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</si>
  <si>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</si>
  <si>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</si>
  <si>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</si>
  <si>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</si>
  <si>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</si>
  <si>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</si>
  <si>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</si>
  <si>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</si>
  <si>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</si>
  <si>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</si>
  <si>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</si>
  <si>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</si>
  <si>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</si>
  <si>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</si>
  <si>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</si>
  <si>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</si>
  <si>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</si>
  <si>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</si>
  <si>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</si>
  <si>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1. Adjust Outputs</t>
  </si>
  <si>
    <t>3. Quickwire Coast Site</t>
  </si>
  <si>
    <t>5. Radio Controllers Site</t>
  </si>
  <si>
    <t>6. Get to and Make Nitrogen Gas Site</t>
  </si>
  <si>
    <t>7. Work Towards Turbo Motors</t>
  </si>
  <si>
    <t>8. Wasteless Nuclear Power</t>
  </si>
  <si>
    <t>rubber</t>
  </si>
  <si>
    <t>a ingot in</t>
  </si>
  <si>
    <t>motor</t>
  </si>
  <si>
    <t>heavy frame</t>
  </si>
  <si>
    <t>nitrogen gas on site</t>
  </si>
  <si>
    <t>heat sinks</t>
  </si>
  <si>
    <t>aluminum casing</t>
  </si>
  <si>
    <t>fused modular frame</t>
  </si>
  <si>
    <t>cooling system</t>
  </si>
  <si>
    <t>packaged nitrogen (just some)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</si>
  <si>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</si>
  <si>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</si>
  <si>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</si>
  <si>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</si>
  <si>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</si>
  <si>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</si>
  <si>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</si>
  <si>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</si>
  <si>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</si>
  <si>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</si>
  <si>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</si>
  <si>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</si>
  <si>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</si>
  <si>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</si>
  <si>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</si>
  <si>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</si>
  <si>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</si>
  <si>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</si>
  <si>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</si>
  <si>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</si>
  <si>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</si>
  <si>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</si>
  <si>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</si>
  <si>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</si>
  <si>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</si>
  <si>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</si>
  <si>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</si>
  <si>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</si>
  <si>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</si>
  <si>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</si>
  <si>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</si>
  <si>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</si>
  <si>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</si>
  <si>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</si>
  <si>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Available Resources</t>
  </si>
  <si>
    <t>To QW Site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</si>
  <si>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</si>
  <si>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</si>
  <si>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</si>
  <si>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</si>
  <si>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</si>
  <si>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</si>
  <si>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</si>
  <si>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</si>
  <si>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</si>
  <si>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4. Computers / High Speed Connectors/ Rod Site on Ocean Coast</t>
  </si>
  <si>
    <t>Stl Lake Dropoff</t>
  </si>
  <si>
    <t>Silica Cave Dropoff</t>
  </si>
  <si>
    <t>From Grass T2 Out</t>
  </si>
  <si>
    <t>From Oil Out</t>
  </si>
  <si>
    <t>From Grass T1 Out</t>
  </si>
  <si>
    <t>From Grass Smelt A Out</t>
  </si>
  <si>
    <t>Amount Out</t>
  </si>
  <si>
    <t>Grass Smelt Hub Out B</t>
  </si>
  <si>
    <t>Make Industrial Storage per item in the sorting layer.</t>
  </si>
  <si>
    <t>Grass T0 Out A</t>
  </si>
  <si>
    <t>Oil Site Special Input</t>
  </si>
  <si>
    <t>Quickwire Coast IN A</t>
  </si>
  <si>
    <t>Quickwire Coast IN B</t>
  </si>
  <si>
    <t>Grass Hub Wire Out</t>
  </si>
  <si>
    <t>Grass Hub QW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</si>
</sst>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10" fillId="18" borderId="0" xfId="0" applyFont="1" applyFill="1"/>
    <xf numFmtId="0" fontId="16" fillId="6" borderId="12" xfId="4" applyFont="1" applyFill="1" applyBorder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1@160/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0"/>
    <col min="3" max="3" width="70.140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C2" s="23" t="s">
        <v>397</v>
      </c>
      <c r="D2" s="21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3" t="s">
        <v>398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3" t="s">
        <v>458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3" t="s">
        <v>399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8" t="s">
        <v>400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8" t="s">
        <v>401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8" t="s">
        <v>402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K5:K19"/>
  <sheetViews>
    <sheetView workbookViewId="0">
      <selection activeCell="O28" sqref="O28"/>
    </sheetView>
  </sheetViews>
  <sheetFormatPr defaultRowHeight="15"/>
  <cols>
    <col min="11" max="11" width="28.28515625" bestFit="1" customWidth="1"/>
  </cols>
  <sheetData>
    <row r="5" spans="11:11">
      <c r="K5" t="s">
        <v>134</v>
      </c>
    </row>
    <row r="6" spans="11:11">
      <c r="K6" t="s">
        <v>403</v>
      </c>
    </row>
    <row r="7" spans="11:11">
      <c r="K7" t="s">
        <v>404</v>
      </c>
    </row>
    <row r="8" spans="11:11">
      <c r="K8" t="s">
        <v>405</v>
      </c>
    </row>
    <row r="9" spans="11:11">
      <c r="K9" t="s">
        <v>406</v>
      </c>
    </row>
    <row r="10" spans="11:11">
      <c r="K10" t="s">
        <v>407</v>
      </c>
    </row>
    <row r="13" spans="11:11">
      <c r="K13" t="s">
        <v>135</v>
      </c>
    </row>
    <row r="15" spans="11:11">
      <c r="K15" t="s">
        <v>408</v>
      </c>
    </row>
    <row r="16" spans="11:11">
      <c r="K16" t="s">
        <v>409</v>
      </c>
    </row>
    <row r="17" spans="11:11">
      <c r="K17" t="s">
        <v>410</v>
      </c>
    </row>
    <row r="18" spans="11:11">
      <c r="K18" t="s">
        <v>411</v>
      </c>
    </row>
    <row r="19" spans="11:11">
      <c r="K19" t="s">
        <v>412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B45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74" t="s">
        <v>194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Y2" s="75" t="s">
        <v>195</v>
      </c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</row>
    <row r="3" spans="1:52" ht="16.5" customHeight="1" thickTop="1" thickBo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</row>
    <row r="4" spans="1:52" ht="16.5" customHeight="1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 ht="15.75" thickTop="1"/>
    <row r="19" ht="9.75" customHeight="1"/>
    <row r="39" spans="25:52" ht="12" customHeight="1"/>
    <row r="42" spans="25:52">
      <c r="Y42" s="75" t="s">
        <v>211</v>
      </c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</row>
    <row r="43" spans="25:52"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</row>
    <row r="44" spans="25:52"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6" t="s">
        <v>61</v>
      </c>
      <c r="D3" s="76"/>
    </row>
    <row r="4" spans="3:4" ht="15.75" thickTop="1">
      <c r="C4" s="77" t="s">
        <v>60</v>
      </c>
      <c r="D4" s="77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7" t="s">
        <v>54</v>
      </c>
      <c r="D10" s="77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7" t="s">
        <v>52</v>
      </c>
      <c r="D17" s="77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P28"/>
  <sheetViews>
    <sheetView workbookViewId="0">
      <selection activeCell="I32" sqref="I32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6" max="6" width="21.140625" bestFit="1" customWidth="1"/>
    <col min="8" max="8" width="10.7109375" bestFit="1" customWidth="1"/>
    <col min="9" max="9" width="15.42578125" bestFit="1" customWidth="1"/>
    <col min="10" max="10" width="6" bestFit="1" customWidth="1"/>
    <col min="12" max="12" width="13.42578125" bestFit="1" customWidth="1"/>
    <col min="15" max="15" width="19" bestFit="1" customWidth="1"/>
    <col min="16" max="16" width="10" bestFit="1" customWidth="1"/>
    <col min="17" max="17" width="10.7109375" bestFit="1" customWidth="1"/>
  </cols>
  <sheetData>
    <row r="1" spans="3:16" ht="10.5" customHeight="1"/>
    <row r="2" spans="3:16" ht="10.5" customHeight="1"/>
    <row r="3" spans="3:16">
      <c r="C3" s="57" t="s">
        <v>443</v>
      </c>
      <c r="D3" s="58"/>
      <c r="F3" s="57" t="s">
        <v>444</v>
      </c>
      <c r="G3" s="58"/>
      <c r="I3" s="57" t="s">
        <v>445</v>
      </c>
      <c r="J3" s="58"/>
      <c r="L3" s="57" t="s">
        <v>446</v>
      </c>
      <c r="M3" s="58"/>
      <c r="O3" s="57" t="s">
        <v>447</v>
      </c>
      <c r="P3" s="58"/>
    </row>
    <row r="4" spans="3:16">
      <c r="C4" s="14" t="s">
        <v>3</v>
      </c>
      <c r="D4" s="15">
        <f>GrasslandRegionalProduction!J114</f>
        <v>90</v>
      </c>
      <c r="F4" s="14" t="s">
        <v>339</v>
      </c>
      <c r="G4" s="15">
        <f>SteelLakeSite!C47</f>
        <v>169.99124999999998</v>
      </c>
      <c r="I4" s="14" t="s">
        <v>120</v>
      </c>
      <c r="J4" s="15">
        <f>OffshoreMegaRefinery!J61</f>
        <v>100</v>
      </c>
      <c r="L4" s="14" t="s">
        <v>18</v>
      </c>
      <c r="M4" s="15">
        <f>SilicaCaveSite!C27</f>
        <v>1405.875</v>
      </c>
      <c r="O4" s="51" t="s">
        <v>59</v>
      </c>
      <c r="P4" s="51" t="s">
        <v>66</v>
      </c>
    </row>
    <row r="5" spans="3:16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14</v>
      </c>
      <c r="J5" s="15">
        <f>OffshoreMegaRefinery!J62</f>
        <v>763.5</v>
      </c>
      <c r="L5" s="14" t="s">
        <v>192</v>
      </c>
      <c r="M5" s="15">
        <f>SilicaCaveSite!C28</f>
        <v>702.97500000000002</v>
      </c>
      <c r="O5" s="14" t="s">
        <v>16</v>
      </c>
      <c r="P5" s="54">
        <f>D12</f>
        <v>145</v>
      </c>
    </row>
    <row r="6" spans="3:16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133</v>
      </c>
      <c r="J6" s="15">
        <f>OffshoreMegaRefinery!J63</f>
        <v>763.2</v>
      </c>
      <c r="O6" s="14" t="s">
        <v>419</v>
      </c>
      <c r="P6" s="54">
        <f>D13</f>
        <v>180</v>
      </c>
    </row>
    <row r="7" spans="3:16">
      <c r="C7" s="14" t="s">
        <v>141</v>
      </c>
      <c r="D7" s="15">
        <f>GrasslandRegionalProduction!J117</f>
        <v>139.76</v>
      </c>
      <c r="I7" s="14" t="s">
        <v>217</v>
      </c>
      <c r="J7" s="15">
        <f>OffshoreMegaRefinery!J64</f>
        <v>763.2</v>
      </c>
      <c r="O7" s="14" t="s">
        <v>14</v>
      </c>
      <c r="P7" s="54">
        <f>D14+J5</f>
        <v>583.5</v>
      </c>
    </row>
    <row r="8" spans="3:16">
      <c r="C8" s="14" t="s">
        <v>146</v>
      </c>
      <c r="D8" s="15">
        <f>GrasslandRegionalProduction!J118</f>
        <v>11.25</v>
      </c>
      <c r="I8" s="14" t="s">
        <v>11</v>
      </c>
      <c r="J8" s="15">
        <f>OffshoreMegaRefinery!J65</f>
        <v>99.599999999999909</v>
      </c>
      <c r="O8" s="14" t="s">
        <v>18</v>
      </c>
      <c r="P8" s="54">
        <f>D15</f>
        <v>550.07500000000005</v>
      </c>
    </row>
    <row r="9" spans="3:16">
      <c r="C9" s="14" t="s">
        <v>76</v>
      </c>
      <c r="D9" s="15">
        <f>GrasslandRegionalProduction!J119</f>
        <v>15</v>
      </c>
      <c r="I9" s="47" t="s">
        <v>385</v>
      </c>
      <c r="J9" s="15">
        <f>OffshoreMegaRefinery!M62</f>
        <v>0</v>
      </c>
      <c r="O9" s="14" t="s">
        <v>72</v>
      </c>
      <c r="P9" s="54">
        <f>G5</f>
        <v>600.0775000000001</v>
      </c>
    </row>
    <row r="10" spans="3:16">
      <c r="C10" s="14" t="s">
        <v>441</v>
      </c>
      <c r="D10" s="15">
        <f>GrasslandRegionalProduction!J120</f>
        <v>27.990000000000002</v>
      </c>
      <c r="F10" s="14" t="s">
        <v>65</v>
      </c>
      <c r="G10" s="15">
        <f>D11</f>
        <v>483</v>
      </c>
      <c r="H10" s="15" t="s">
        <v>448</v>
      </c>
      <c r="O10" s="14" t="s">
        <v>133</v>
      </c>
      <c r="P10" s="54">
        <f>J6</f>
        <v>763.2</v>
      </c>
    </row>
    <row r="11" spans="3:16">
      <c r="C11" s="14" t="s">
        <v>65</v>
      </c>
      <c r="D11" s="15">
        <f>GrasslandRegionalProduction!J121</f>
        <v>483</v>
      </c>
      <c r="F11" s="29" t="s">
        <v>151</v>
      </c>
      <c r="G11" s="15">
        <f>GrasslandRegionalProduction!J126</f>
        <v>367.20000000000005</v>
      </c>
      <c r="H11" s="15" t="s">
        <v>448</v>
      </c>
      <c r="O11" s="14" t="s">
        <v>120</v>
      </c>
      <c r="P11" s="54">
        <f>J4</f>
        <v>100</v>
      </c>
    </row>
    <row r="12" spans="3:16">
      <c r="C12" s="14" t="s">
        <v>16</v>
      </c>
      <c r="D12" s="15">
        <f>GrasslandRegionalProduction!J122</f>
        <v>145</v>
      </c>
      <c r="F12" s="57" t="s">
        <v>457</v>
      </c>
      <c r="G12" s="58"/>
      <c r="O12" s="14" t="s">
        <v>11</v>
      </c>
      <c r="P12" s="54">
        <f>J8</f>
        <v>99.599999999999909</v>
      </c>
    </row>
    <row r="13" spans="3:16">
      <c r="C13" s="14" t="s">
        <v>419</v>
      </c>
      <c r="D13" s="15">
        <f>GrasslandRegionalProduction!J123</f>
        <v>180</v>
      </c>
      <c r="F13" s="14" t="s">
        <v>122</v>
      </c>
      <c r="G13" s="15">
        <f>QuickwireCoast!J30</f>
        <v>7384.9500000000007</v>
      </c>
      <c r="O13" s="14" t="s">
        <v>122</v>
      </c>
      <c r="P13" s="54">
        <f>D5</f>
        <v>320</v>
      </c>
    </row>
    <row r="14" spans="3:16">
      <c r="C14" s="14" t="s">
        <v>14</v>
      </c>
      <c r="D14" s="15">
        <f>GrasslandRegionalProduction!J124</f>
        <v>-180</v>
      </c>
      <c r="F14" s="14" t="s">
        <v>123</v>
      </c>
      <c r="G14" s="15">
        <f>QuickwireCoast!J31</f>
        <v>6999</v>
      </c>
      <c r="O14" s="14" t="s">
        <v>335</v>
      </c>
      <c r="P14" s="54">
        <f>D16+G4</f>
        <v>195.49124999999998</v>
      </c>
    </row>
    <row r="15" spans="3:16">
      <c r="C15" s="14" t="s">
        <v>18</v>
      </c>
      <c r="D15" s="15">
        <f>GrasslandRegionalProduction!J125</f>
        <v>550.07500000000005</v>
      </c>
      <c r="F15" s="14" t="s">
        <v>16</v>
      </c>
      <c r="G15" s="15">
        <f>QuickwireCoast!J32</f>
        <v>1042.3999999999999</v>
      </c>
      <c r="O15" s="14" t="s">
        <v>141</v>
      </c>
      <c r="P15" s="54">
        <f>D7</f>
        <v>139.76</v>
      </c>
    </row>
    <row r="16" spans="3:16">
      <c r="C16" s="14" t="s">
        <v>339</v>
      </c>
      <c r="D16" s="15">
        <f>GrasslandRegionalProduction!J113</f>
        <v>25.5</v>
      </c>
      <c r="O16" s="14" t="s">
        <v>12</v>
      </c>
      <c r="P16" s="54">
        <f>D6</f>
        <v>40</v>
      </c>
    </row>
    <row r="17" spans="3:16">
      <c r="C17" s="14" t="s">
        <v>142</v>
      </c>
      <c r="D17" s="15">
        <f>GrasslandRegionalProduction!J111</f>
        <v>12</v>
      </c>
      <c r="O17" s="14" t="s">
        <v>146</v>
      </c>
      <c r="P17" s="54">
        <f>D8+G6</f>
        <v>67.921875</v>
      </c>
    </row>
    <row r="18" spans="3:16">
      <c r="C18" s="14" t="s">
        <v>193</v>
      </c>
      <c r="D18" s="15">
        <f>GrasslandRegionalProduction!J109</f>
        <v>2.5</v>
      </c>
      <c r="O18" s="14" t="s">
        <v>76</v>
      </c>
      <c r="P18" s="54">
        <f>D9</f>
        <v>15</v>
      </c>
    </row>
    <row r="19" spans="3:16">
      <c r="C19" s="14" t="s">
        <v>80</v>
      </c>
      <c r="D19" s="15">
        <f>GrasslandRegionalProduction!J98</f>
        <v>0</v>
      </c>
      <c r="O19" s="14" t="s">
        <v>217</v>
      </c>
      <c r="P19" s="54">
        <f>J7</f>
        <v>763.2</v>
      </c>
    </row>
    <row r="20" spans="3:16">
      <c r="C20" s="14" t="s">
        <v>20</v>
      </c>
      <c r="D20" s="15">
        <f>GrasslandRegionalProduction!J97</f>
        <v>0</v>
      </c>
      <c r="O20" s="14" t="s">
        <v>441</v>
      </c>
      <c r="P20" s="54">
        <f>D10</f>
        <v>27.990000000000002</v>
      </c>
    </row>
    <row r="21" spans="3:16">
      <c r="C21" s="14" t="s">
        <v>123</v>
      </c>
      <c r="D21" s="15">
        <f>GrasslandRegionalProduction!J110</f>
        <v>0.29999999999995453</v>
      </c>
      <c r="O21" s="14" t="s">
        <v>123</v>
      </c>
      <c r="P21" s="54">
        <f>D21</f>
        <v>0.29999999999995453</v>
      </c>
    </row>
    <row r="22" spans="3:16">
      <c r="C22" s="14" t="s">
        <v>86</v>
      </c>
      <c r="D22" s="15">
        <f>GrasslandRegionalProduction!J90</f>
        <v>-4.9999999999954525E-2</v>
      </c>
      <c r="O22" s="14" t="s">
        <v>142</v>
      </c>
      <c r="P22" s="54">
        <f>D17</f>
        <v>12</v>
      </c>
    </row>
    <row r="23" spans="3:16">
      <c r="O23" s="14" t="s">
        <v>193</v>
      </c>
      <c r="P23" s="54">
        <f>D18</f>
        <v>2.5</v>
      </c>
    </row>
    <row r="24" spans="3:16">
      <c r="O24" s="14" t="s">
        <v>80</v>
      </c>
      <c r="P24" s="54">
        <f>D19</f>
        <v>0</v>
      </c>
    </row>
    <row r="25" spans="3:16">
      <c r="O25" s="14" t="s">
        <v>20</v>
      </c>
      <c r="P25" s="54">
        <f>D20</f>
        <v>0</v>
      </c>
    </row>
    <row r="26" spans="3:16">
      <c r="O26" s="14" t="s">
        <v>3</v>
      </c>
      <c r="P26" s="54">
        <f>D4</f>
        <v>90</v>
      </c>
    </row>
    <row r="27" spans="3:16">
      <c r="O27" s="14" t="s">
        <v>86</v>
      </c>
      <c r="P27" s="54">
        <f>D22</f>
        <v>-4.9999999999954525E-2</v>
      </c>
    </row>
    <row r="28" spans="3:16">
      <c r="O28" s="47" t="s">
        <v>385</v>
      </c>
      <c r="P28" s="56">
        <f>J9</f>
        <v>0</v>
      </c>
    </row>
  </sheetData>
  <mergeCells count="6">
    <mergeCell ref="O3:P3"/>
    <mergeCell ref="F12:G12"/>
    <mergeCell ref="C3:D3"/>
    <mergeCell ref="F3:G3"/>
    <mergeCell ref="I3:J3"/>
    <mergeCell ref="L3:M3"/>
  </mergeCells>
  <conditionalFormatting sqref="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B2:L129"/>
  <sheetViews>
    <sheetView tabSelected="1" topLeftCell="A55" zoomScale="70" zoomScaleNormal="70" workbookViewId="0">
      <selection activeCell="J61" sqref="J61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6.7109375" bestFit="1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2" spans="2:12" ht="21">
      <c r="B2" s="40" t="s">
        <v>227</v>
      </c>
      <c r="D2" s="40" t="s">
        <v>228</v>
      </c>
      <c r="F2" s="40" t="s">
        <v>465</v>
      </c>
    </row>
    <row r="3" spans="2:12" ht="18.75">
      <c r="B3" s="39" t="s">
        <v>145</v>
      </c>
      <c r="D3" s="41" t="s">
        <v>135</v>
      </c>
    </row>
    <row r="4" spans="2:12" ht="18.75">
      <c r="B4" s="26" t="s">
        <v>88</v>
      </c>
      <c r="C4" s="19" t="s">
        <v>136</v>
      </c>
      <c r="D4" s="26" t="s">
        <v>88</v>
      </c>
      <c r="F4" s="54">
        <f>OverallResources!P17</f>
        <v>67.921875</v>
      </c>
      <c r="L4" t="s">
        <v>467</v>
      </c>
    </row>
    <row r="5" spans="2:12" ht="18.75">
      <c r="B5" s="26" t="s">
        <v>76</v>
      </c>
      <c r="C5" s="19" t="s">
        <v>136</v>
      </c>
      <c r="D5" s="26" t="s">
        <v>76</v>
      </c>
      <c r="F5" s="54">
        <f>OverallResources!P18</f>
        <v>15</v>
      </c>
    </row>
    <row r="6" spans="2:12" ht="18.75">
      <c r="B6" s="26" t="s">
        <v>129</v>
      </c>
      <c r="C6" s="19" t="s">
        <v>136</v>
      </c>
      <c r="D6" s="26" t="s">
        <v>129</v>
      </c>
      <c r="F6" s="54">
        <f>OverallResources!P20</f>
        <v>27.990000000000002</v>
      </c>
    </row>
    <row r="7" spans="2:12" ht="18.75">
      <c r="B7" s="55" t="s">
        <v>223</v>
      </c>
      <c r="C7" s="19" t="s">
        <v>136</v>
      </c>
      <c r="D7" s="55" t="s">
        <v>223</v>
      </c>
      <c r="F7" s="54"/>
    </row>
    <row r="8" spans="2:12" ht="18.75">
      <c r="B8" s="55" t="s">
        <v>222</v>
      </c>
      <c r="C8" s="19" t="s">
        <v>136</v>
      </c>
      <c r="D8" s="55" t="s">
        <v>222</v>
      </c>
      <c r="F8" s="54"/>
    </row>
    <row r="9" spans="2:12" ht="18.75">
      <c r="B9" s="55" t="s">
        <v>224</v>
      </c>
      <c r="C9" s="19" t="s">
        <v>136</v>
      </c>
      <c r="D9" s="55" t="s">
        <v>224</v>
      </c>
      <c r="F9" s="54"/>
    </row>
    <row r="11" spans="2:12" ht="21">
      <c r="B11" s="40" t="s">
        <v>220</v>
      </c>
      <c r="D11" s="40" t="s">
        <v>221</v>
      </c>
    </row>
    <row r="12" spans="2:12" ht="18.75">
      <c r="B12" s="39" t="s">
        <v>134</v>
      </c>
      <c r="D12" s="41" t="s">
        <v>135</v>
      </c>
    </row>
    <row r="13" spans="2:12" ht="18.75">
      <c r="B13" s="25" t="s">
        <v>128</v>
      </c>
      <c r="C13" s="19" t="s">
        <v>136</v>
      </c>
      <c r="D13" s="25" t="s">
        <v>128</v>
      </c>
      <c r="F13" s="54">
        <f>OverallResources!P15</f>
        <v>139.76</v>
      </c>
    </row>
    <row r="14" spans="2:12" ht="18.75">
      <c r="B14" s="25" t="s">
        <v>127</v>
      </c>
      <c r="C14" s="19" t="s">
        <v>136</v>
      </c>
      <c r="D14" s="25" t="s">
        <v>127</v>
      </c>
      <c r="F14" s="54">
        <f>OverallResources!P22</f>
        <v>12</v>
      </c>
    </row>
    <row r="15" spans="2:12" ht="18.75">
      <c r="B15" s="25" t="s">
        <v>126</v>
      </c>
      <c r="C15" s="19" t="s">
        <v>136</v>
      </c>
      <c r="D15" s="25" t="s">
        <v>126</v>
      </c>
      <c r="F15" s="54">
        <f>OverallResources!P23</f>
        <v>2.5</v>
      </c>
    </row>
    <row r="16" spans="2:12" ht="18.75">
      <c r="B16" s="27" t="s">
        <v>12</v>
      </c>
      <c r="C16" s="19" t="s">
        <v>136</v>
      </c>
      <c r="D16" s="27" t="s">
        <v>12</v>
      </c>
      <c r="F16" s="54">
        <f>OverallResources!P16</f>
        <v>40</v>
      </c>
    </row>
    <row r="17" spans="2:6" ht="18.75">
      <c r="B17" s="25" t="s">
        <v>80</v>
      </c>
      <c r="C17" s="19" t="s">
        <v>136</v>
      </c>
      <c r="D17" s="25" t="s">
        <v>80</v>
      </c>
      <c r="F17" s="54">
        <f>OverallResources!P24</f>
        <v>0</v>
      </c>
    </row>
    <row r="18" spans="2:6" ht="18.75">
      <c r="B18" s="25" t="s">
        <v>20</v>
      </c>
      <c r="C18" s="19" t="s">
        <v>136</v>
      </c>
      <c r="D18" s="25" t="s">
        <v>20</v>
      </c>
      <c r="F18" s="54">
        <f>OverallResources!P25</f>
        <v>0</v>
      </c>
    </row>
    <row r="20" spans="2:6" ht="21">
      <c r="B20" s="40" t="s">
        <v>218</v>
      </c>
      <c r="D20" s="40" t="s">
        <v>219</v>
      </c>
    </row>
    <row r="21" spans="2:6" ht="18.75">
      <c r="B21" s="39" t="s">
        <v>134</v>
      </c>
      <c r="D21" s="41" t="s">
        <v>135</v>
      </c>
    </row>
    <row r="22" spans="2:6" ht="18.75">
      <c r="B22" s="24" t="s">
        <v>231</v>
      </c>
      <c r="C22" s="19" t="s">
        <v>136</v>
      </c>
      <c r="D22" s="24" t="s">
        <v>231</v>
      </c>
      <c r="F22" s="54">
        <f>OverallResources!P14</f>
        <v>195.49124999999998</v>
      </c>
    </row>
    <row r="23" spans="2:6" ht="18.75">
      <c r="B23" s="24" t="s">
        <v>124</v>
      </c>
      <c r="C23" s="19" t="s">
        <v>136</v>
      </c>
      <c r="D23" s="24" t="s">
        <v>124</v>
      </c>
      <c r="F23" s="54">
        <f>OverallResources!P9</f>
        <v>600.0775000000001</v>
      </c>
    </row>
    <row r="24" spans="2:6" ht="18.75">
      <c r="B24" s="24" t="s">
        <v>125</v>
      </c>
      <c r="C24" s="19" t="s">
        <v>136</v>
      </c>
      <c r="D24" s="24" t="s">
        <v>125</v>
      </c>
      <c r="F24" s="54">
        <f>OverallResources!P26</f>
        <v>90</v>
      </c>
    </row>
    <row r="25" spans="2:6" ht="21">
      <c r="B25" s="24" t="s">
        <v>122</v>
      </c>
      <c r="C25" s="19" t="s">
        <v>136</v>
      </c>
      <c r="D25" s="24" t="s">
        <v>122</v>
      </c>
      <c r="F25" s="40" t="s">
        <v>472</v>
      </c>
    </row>
    <row r="26" spans="2:6" ht="18.75">
      <c r="B26" s="24" t="s">
        <v>123</v>
      </c>
      <c r="C26" s="19" t="s">
        <v>136</v>
      </c>
      <c r="D26" s="24" t="s">
        <v>123</v>
      </c>
      <c r="F26" s="54">
        <f>OverallResources!P21</f>
        <v>0.29999999999995453</v>
      </c>
    </row>
    <row r="27" spans="2:6" ht="18.75">
      <c r="B27" s="24" t="s">
        <v>121</v>
      </c>
      <c r="C27" s="19" t="s">
        <v>136</v>
      </c>
      <c r="D27" s="24" t="s">
        <v>121</v>
      </c>
      <c r="F27" s="54">
        <f>OverallResources!P27</f>
        <v>-4.9999999999954525E-2</v>
      </c>
    </row>
    <row r="28" spans="2:6">
      <c r="F28" s="54"/>
    </row>
    <row r="29" spans="2:6" ht="21">
      <c r="B29" s="40" t="s">
        <v>215</v>
      </c>
      <c r="D29" s="40" t="s">
        <v>216</v>
      </c>
    </row>
    <row r="30" spans="2:6" ht="18.75">
      <c r="B30" s="39" t="s">
        <v>134</v>
      </c>
      <c r="D30" s="41" t="s">
        <v>135</v>
      </c>
    </row>
    <row r="31" spans="2:6" ht="18.75">
      <c r="B31" s="23" t="s">
        <v>14</v>
      </c>
      <c r="C31" s="19" t="s">
        <v>136</v>
      </c>
      <c r="D31" s="23" t="s">
        <v>14</v>
      </c>
      <c r="F31" s="54">
        <f>OverallResources!P7</f>
        <v>583.5</v>
      </c>
    </row>
    <row r="32" spans="2:6" ht="18.75">
      <c r="B32" s="23" t="s">
        <v>11</v>
      </c>
      <c r="C32" s="19" t="s">
        <v>136</v>
      </c>
      <c r="D32" s="23" t="s">
        <v>11</v>
      </c>
      <c r="F32" s="54">
        <f>OverallResources!P12</f>
        <v>99.599999999999909</v>
      </c>
    </row>
    <row r="33" spans="2:6" ht="18.75">
      <c r="B33" s="23" t="s">
        <v>133</v>
      </c>
      <c r="C33" s="19" t="s">
        <v>136</v>
      </c>
      <c r="D33" s="23" t="s">
        <v>133</v>
      </c>
      <c r="F33" s="54">
        <f>OverallResources!P10</f>
        <v>763.2</v>
      </c>
    </row>
    <row r="34" spans="2:6" ht="18.75">
      <c r="B34" s="26" t="s">
        <v>217</v>
      </c>
      <c r="D34" s="26" t="s">
        <v>217</v>
      </c>
      <c r="F34" s="54">
        <f>OverallResources!P19</f>
        <v>763.2</v>
      </c>
    </row>
    <row r="35" spans="2:6" ht="18.75">
      <c r="B35" s="23" t="s">
        <v>120</v>
      </c>
      <c r="C35" s="19" t="s">
        <v>136</v>
      </c>
      <c r="D35" s="23" t="s">
        <v>120</v>
      </c>
      <c r="F35" s="54">
        <f>OverallResources!P11</f>
        <v>100</v>
      </c>
    </row>
    <row r="36" spans="2:6" ht="18.75">
      <c r="B36" s="24" t="s">
        <v>385</v>
      </c>
      <c r="C36" s="19" t="s">
        <v>136</v>
      </c>
      <c r="D36" s="24" t="s">
        <v>385</v>
      </c>
      <c r="F36" s="54">
        <f>OverallResources!P28</f>
        <v>0</v>
      </c>
    </row>
    <row r="38" spans="2:6" ht="21">
      <c r="B38" s="40" t="s">
        <v>212</v>
      </c>
      <c r="D38" s="40" t="s">
        <v>214</v>
      </c>
    </row>
    <row r="39" spans="2:6" ht="18.75">
      <c r="B39" s="39" t="s">
        <v>134</v>
      </c>
      <c r="D39" s="41" t="s">
        <v>135</v>
      </c>
    </row>
    <row r="40" spans="2:6" ht="18.75">
      <c r="B40" s="23" t="s">
        <v>115</v>
      </c>
      <c r="C40" s="19" t="s">
        <v>136</v>
      </c>
      <c r="D40" s="23" t="s">
        <v>115</v>
      </c>
      <c r="F40" s="54">
        <v>0</v>
      </c>
    </row>
    <row r="41" spans="2:6" ht="18.75">
      <c r="B41" s="23" t="s">
        <v>116</v>
      </c>
      <c r="C41" s="19" t="s">
        <v>136</v>
      </c>
      <c r="D41" s="23" t="s">
        <v>116</v>
      </c>
      <c r="F41" s="54">
        <v>0</v>
      </c>
    </row>
    <row r="42" spans="2:6" ht="18.75">
      <c r="B42" s="23" t="s">
        <v>117</v>
      </c>
      <c r="C42" s="19" t="s">
        <v>136</v>
      </c>
      <c r="D42" s="23" t="s">
        <v>117</v>
      </c>
      <c r="F42" s="54">
        <v>0</v>
      </c>
    </row>
    <row r="43" spans="2:6" ht="18.75">
      <c r="B43" s="23" t="s">
        <v>118</v>
      </c>
      <c r="C43" s="19" t="s">
        <v>136</v>
      </c>
      <c r="D43" s="23" t="s">
        <v>118</v>
      </c>
      <c r="F43" s="54">
        <v>0</v>
      </c>
    </row>
    <row r="44" spans="2:6" ht="21">
      <c r="B44" s="23" t="s">
        <v>16</v>
      </c>
      <c r="C44" s="19" t="s">
        <v>136</v>
      </c>
      <c r="D44" s="23" t="s">
        <v>16</v>
      </c>
      <c r="F44" s="40" t="s">
        <v>468</v>
      </c>
    </row>
    <row r="45" spans="2:6" ht="21">
      <c r="B45" s="23" t="s">
        <v>18</v>
      </c>
      <c r="C45" s="19" t="s">
        <v>136</v>
      </c>
      <c r="D45" s="23" t="s">
        <v>18</v>
      </c>
      <c r="F45" s="40" t="s">
        <v>468</v>
      </c>
    </row>
    <row r="47" spans="2:6" ht="21">
      <c r="B47" s="40" t="s">
        <v>203</v>
      </c>
    </row>
    <row r="48" spans="2:6" ht="18.75">
      <c r="B48" s="41" t="s">
        <v>135</v>
      </c>
    </row>
    <row r="49" spans="2:4" ht="21">
      <c r="B49" s="25" t="s">
        <v>128</v>
      </c>
      <c r="D49" s="40" t="s">
        <v>461</v>
      </c>
    </row>
    <row r="50" spans="2:4" ht="21">
      <c r="B50" s="23" t="s">
        <v>14</v>
      </c>
      <c r="D50" s="40" t="s">
        <v>462</v>
      </c>
    </row>
    <row r="51" spans="2:4" ht="21">
      <c r="B51" s="24" t="s">
        <v>123</v>
      </c>
      <c r="D51" s="40" t="s">
        <v>463</v>
      </c>
    </row>
    <row r="53" spans="2:4" ht="21">
      <c r="B53" s="40" t="s">
        <v>204</v>
      </c>
    </row>
    <row r="54" spans="2:4" ht="18.75">
      <c r="B54" s="41" t="s">
        <v>135</v>
      </c>
    </row>
    <row r="55" spans="2:4" ht="21">
      <c r="B55" s="25" t="s">
        <v>142</v>
      </c>
      <c r="D55" s="40" t="s">
        <v>461</v>
      </c>
    </row>
    <row r="56" spans="2:4" ht="21">
      <c r="B56" s="25" t="s">
        <v>143</v>
      </c>
      <c r="D56" s="40" t="s">
        <v>461</v>
      </c>
    </row>
    <row r="57" spans="2:4" ht="21">
      <c r="B57" s="24" t="s">
        <v>144</v>
      </c>
      <c r="D57" s="40" t="s">
        <v>463</v>
      </c>
    </row>
    <row r="58" spans="2:4" ht="21">
      <c r="B58" s="23" t="s">
        <v>16</v>
      </c>
      <c r="D58" s="40" t="s">
        <v>464</v>
      </c>
    </row>
    <row r="60" spans="2:4" ht="21">
      <c r="B60" s="40" t="s">
        <v>205</v>
      </c>
    </row>
    <row r="61" spans="2:4" ht="18.75">
      <c r="B61" s="41" t="s">
        <v>135</v>
      </c>
    </row>
    <row r="62" spans="2:4" ht="21">
      <c r="B62" s="23" t="s">
        <v>18</v>
      </c>
      <c r="D62" s="40" t="s">
        <v>464</v>
      </c>
    </row>
    <row r="63" spans="2:4" ht="21">
      <c r="B63" s="24" t="s">
        <v>123</v>
      </c>
      <c r="D63" s="40" t="s">
        <v>463</v>
      </c>
    </row>
    <row r="64" spans="2:4" ht="21">
      <c r="B64" s="25" t="s">
        <v>140</v>
      </c>
      <c r="D64" s="40" t="s">
        <v>461</v>
      </c>
    </row>
    <row r="66" spans="2:10" ht="21">
      <c r="B66" s="40" t="s">
        <v>213</v>
      </c>
      <c r="D66" s="40" t="s">
        <v>466</v>
      </c>
    </row>
    <row r="67" spans="2:10" ht="18.75">
      <c r="B67" s="39" t="s">
        <v>134</v>
      </c>
      <c r="D67" s="41" t="s">
        <v>135</v>
      </c>
    </row>
    <row r="68" spans="2:10" ht="18.75">
      <c r="B68" s="23" t="s">
        <v>115</v>
      </c>
      <c r="C68" s="19" t="s">
        <v>136</v>
      </c>
      <c r="D68" s="23" t="s">
        <v>115</v>
      </c>
      <c r="F68" s="54">
        <v>0</v>
      </c>
    </row>
    <row r="69" spans="2:10" ht="18.75">
      <c r="B69" s="23" t="s">
        <v>116</v>
      </c>
      <c r="C69" s="19" t="s">
        <v>136</v>
      </c>
      <c r="D69" s="23" t="s">
        <v>116</v>
      </c>
      <c r="F69" s="54">
        <v>0</v>
      </c>
    </row>
    <row r="70" spans="2:10" ht="21">
      <c r="B70" s="23" t="s">
        <v>117</v>
      </c>
      <c r="C70" s="19" t="s">
        <v>136</v>
      </c>
      <c r="D70" s="23" t="s">
        <v>117</v>
      </c>
      <c r="F70" s="54">
        <v>0</v>
      </c>
      <c r="J70" s="40" t="s">
        <v>468</v>
      </c>
    </row>
    <row r="71" spans="2:10" ht="18.75">
      <c r="B71" s="23" t="s">
        <v>118</v>
      </c>
      <c r="C71" s="19" t="s">
        <v>136</v>
      </c>
      <c r="D71" s="23" t="s">
        <v>118</v>
      </c>
      <c r="F71" s="54">
        <v>0</v>
      </c>
      <c r="J71" s="41" t="s">
        <v>135</v>
      </c>
    </row>
    <row r="72" spans="2:10" ht="21">
      <c r="B72" s="23" t="s">
        <v>16</v>
      </c>
      <c r="C72" s="19" t="s">
        <v>136</v>
      </c>
      <c r="D72" s="23" t="s">
        <v>16</v>
      </c>
      <c r="F72" s="40" t="s">
        <v>468</v>
      </c>
      <c r="J72" s="23" t="s">
        <v>16</v>
      </c>
    </row>
    <row r="73" spans="2:10" ht="21">
      <c r="B73" s="23" t="s">
        <v>18</v>
      </c>
      <c r="C73" s="19" t="s">
        <v>136</v>
      </c>
      <c r="D73" s="23" t="s">
        <v>18</v>
      </c>
      <c r="F73" s="40" t="s">
        <v>468</v>
      </c>
      <c r="J73" s="23" t="s">
        <v>18</v>
      </c>
    </row>
    <row r="74" spans="2:10" ht="18.75">
      <c r="J74" s="23" t="s">
        <v>18</v>
      </c>
    </row>
    <row r="75" spans="2:10" ht="21">
      <c r="B75" s="40" t="s">
        <v>226</v>
      </c>
      <c r="D75" s="40" t="s">
        <v>225</v>
      </c>
      <c r="J75" s="23" t="s">
        <v>192</v>
      </c>
    </row>
    <row r="76" spans="2:10" ht="18.75">
      <c r="B76" s="39" t="s">
        <v>134</v>
      </c>
      <c r="D76" s="41" t="s">
        <v>135</v>
      </c>
    </row>
    <row r="77" spans="2:10" ht="21">
      <c r="B77" s="23" t="s">
        <v>17</v>
      </c>
      <c r="C77" s="19" t="s">
        <v>136</v>
      </c>
      <c r="D77" s="23" t="s">
        <v>17</v>
      </c>
      <c r="E77" s="19" t="s">
        <v>136</v>
      </c>
      <c r="F77" s="40" t="s">
        <v>469</v>
      </c>
      <c r="H77" s="40" t="s">
        <v>470</v>
      </c>
      <c r="J77" s="40" t="s">
        <v>472</v>
      </c>
    </row>
    <row r="78" spans="2:10" ht="21">
      <c r="B78" s="23" t="s">
        <v>119</v>
      </c>
      <c r="C78" s="19" t="s">
        <v>136</v>
      </c>
      <c r="D78" s="23" t="s">
        <v>119</v>
      </c>
      <c r="E78" s="19" t="s">
        <v>136</v>
      </c>
      <c r="F78" s="40" t="s">
        <v>468</v>
      </c>
      <c r="H78" s="39" t="s">
        <v>134</v>
      </c>
      <c r="J78" s="41" t="s">
        <v>135</v>
      </c>
    </row>
    <row r="79" spans="2:10" ht="18.75">
      <c r="H79" s="24" t="s">
        <v>122</v>
      </c>
      <c r="I79" s="19" t="s">
        <v>136</v>
      </c>
      <c r="J79" s="24" t="s">
        <v>122</v>
      </c>
    </row>
    <row r="80" spans="2:10" ht="21">
      <c r="B80" s="40" t="s">
        <v>459</v>
      </c>
      <c r="H80" s="24" t="s">
        <v>122</v>
      </c>
      <c r="I80" s="19" t="s">
        <v>136</v>
      </c>
      <c r="J80" s="24" t="s">
        <v>122</v>
      </c>
    </row>
    <row r="81" spans="2:10" ht="18.75">
      <c r="B81" s="39" t="s">
        <v>134</v>
      </c>
      <c r="H81" s="24" t="s">
        <v>122</v>
      </c>
      <c r="I81" s="19" t="s">
        <v>136</v>
      </c>
      <c r="J81" s="24" t="s">
        <v>122</v>
      </c>
    </row>
    <row r="82" spans="2:10" ht="21">
      <c r="B82" s="23" t="s">
        <v>72</v>
      </c>
      <c r="C82" s="19" t="s">
        <v>136</v>
      </c>
      <c r="D82" s="40" t="s">
        <v>219</v>
      </c>
      <c r="H82" s="24" t="s">
        <v>122</v>
      </c>
      <c r="I82" s="19" t="s">
        <v>136</v>
      </c>
      <c r="J82" s="24" t="s">
        <v>122</v>
      </c>
    </row>
    <row r="83" spans="2:10" ht="21">
      <c r="B83" s="23" t="s">
        <v>146</v>
      </c>
      <c r="C83" s="19" t="s">
        <v>136</v>
      </c>
      <c r="D83" s="40" t="s">
        <v>228</v>
      </c>
      <c r="H83" s="24" t="s">
        <v>122</v>
      </c>
      <c r="I83" s="19" t="s">
        <v>136</v>
      </c>
      <c r="J83" s="24" t="s">
        <v>122</v>
      </c>
    </row>
    <row r="84" spans="2:10" ht="21">
      <c r="B84" s="23" t="s">
        <v>231</v>
      </c>
      <c r="C84" s="19" t="s">
        <v>136</v>
      </c>
      <c r="D84" s="40" t="s">
        <v>219</v>
      </c>
      <c r="H84" s="23" t="s">
        <v>16</v>
      </c>
      <c r="I84" s="19" t="s">
        <v>136</v>
      </c>
      <c r="J84" s="40" t="s">
        <v>468</v>
      </c>
    </row>
    <row r="86" spans="2:10" ht="21">
      <c r="B86" s="40" t="s">
        <v>460</v>
      </c>
      <c r="H86" s="40" t="s">
        <v>471</v>
      </c>
      <c r="J86" s="40" t="s">
        <v>473</v>
      </c>
    </row>
    <row r="87" spans="2:10" ht="18.75">
      <c r="B87" s="39" t="s">
        <v>134</v>
      </c>
      <c r="H87" s="39" t="s">
        <v>134</v>
      </c>
      <c r="J87" s="41" t="s">
        <v>135</v>
      </c>
    </row>
    <row r="88" spans="2:10" ht="21">
      <c r="B88" s="23" t="s">
        <v>18</v>
      </c>
      <c r="C88" s="19" t="s">
        <v>136</v>
      </c>
      <c r="D88" s="40" t="s">
        <v>468</v>
      </c>
      <c r="E88" s="19"/>
      <c r="F88" s="19"/>
      <c r="H88" s="24" t="s">
        <v>123</v>
      </c>
      <c r="I88" s="19" t="s">
        <v>136</v>
      </c>
      <c r="J88" s="24" t="s">
        <v>123</v>
      </c>
    </row>
    <row r="89" spans="2:10" ht="18.75">
      <c r="B89" s="23" t="s">
        <v>192</v>
      </c>
      <c r="H89" s="24" t="s">
        <v>123</v>
      </c>
      <c r="I89" s="19" t="s">
        <v>136</v>
      </c>
      <c r="J89" s="24" t="s">
        <v>123</v>
      </c>
    </row>
    <row r="90" spans="2:10" ht="18.75">
      <c r="H90" s="24" t="s">
        <v>123</v>
      </c>
      <c r="I90" s="19" t="s">
        <v>136</v>
      </c>
      <c r="J90" s="24" t="s">
        <v>123</v>
      </c>
    </row>
    <row r="91" spans="2:10" ht="18.75">
      <c r="H91" s="24" t="s">
        <v>123</v>
      </c>
      <c r="I91" s="19" t="s">
        <v>136</v>
      </c>
      <c r="J91" s="24" t="s">
        <v>123</v>
      </c>
    </row>
    <row r="92" spans="2:10" ht="18.75">
      <c r="H92" s="24" t="s">
        <v>123</v>
      </c>
      <c r="I92" s="19" t="s">
        <v>136</v>
      </c>
      <c r="J92" s="24" t="s">
        <v>123</v>
      </c>
    </row>
    <row r="122" spans="2:5" ht="21">
      <c r="B122" s="40" t="s">
        <v>233</v>
      </c>
      <c r="C122" s="26" t="s">
        <v>236</v>
      </c>
      <c r="D122" s="40" t="s">
        <v>232</v>
      </c>
      <c r="E122" s="26" t="s">
        <v>236</v>
      </c>
    </row>
    <row r="123" spans="2:5" ht="18.75">
      <c r="B123" s="39" t="s">
        <v>134</v>
      </c>
      <c r="D123" s="41" t="s">
        <v>135</v>
      </c>
    </row>
    <row r="124" spans="2:5" ht="18.75">
      <c r="B124" s="24" t="s">
        <v>43</v>
      </c>
      <c r="C124" s="19" t="s">
        <v>136</v>
      </c>
      <c r="D124" s="24" t="s">
        <v>43</v>
      </c>
    </row>
    <row r="125" spans="2:5" ht="18.75">
      <c r="B125" s="24" t="s">
        <v>22</v>
      </c>
      <c r="C125" s="19" t="s">
        <v>136</v>
      </c>
      <c r="D125" s="24" t="s">
        <v>22</v>
      </c>
    </row>
    <row r="126" spans="2:5" ht="18.75">
      <c r="B126" s="25" t="s">
        <v>130</v>
      </c>
      <c r="C126" s="19" t="s">
        <v>136</v>
      </c>
      <c r="D126" s="25" t="s">
        <v>130</v>
      </c>
    </row>
    <row r="127" spans="2:5" ht="18.75">
      <c r="B127" s="23" t="s">
        <v>131</v>
      </c>
      <c r="C127" s="19" t="s">
        <v>136</v>
      </c>
      <c r="D127" s="23" t="s">
        <v>131</v>
      </c>
    </row>
    <row r="128" spans="2:5" ht="18.75">
      <c r="B128" s="25" t="s">
        <v>229</v>
      </c>
      <c r="C128" s="19" t="s">
        <v>136</v>
      </c>
      <c r="D128" s="25" t="s">
        <v>229</v>
      </c>
    </row>
    <row r="129" spans="2:4" ht="18.75">
      <c r="B129" s="27" t="s">
        <v>230</v>
      </c>
      <c r="C129" s="19" t="s">
        <v>136</v>
      </c>
      <c r="D129" s="27" t="s">
        <v>230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Q7" workbookViewId="0">
      <selection activeCell="R69" sqref="R69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207</v>
      </c>
      <c r="E3" s="2" t="s">
        <v>208</v>
      </c>
      <c r="F3" s="2" t="s">
        <v>206</v>
      </c>
      <c r="G3" s="2" t="s">
        <v>209</v>
      </c>
      <c r="H3" s="3" t="s">
        <v>210</v>
      </c>
      <c r="J3" s="21" t="s">
        <v>87</v>
      </c>
      <c r="K3" s="21" t="s">
        <v>197</v>
      </c>
      <c r="L3" s="22" t="s">
        <v>2</v>
      </c>
      <c r="M3" s="22" t="s">
        <v>2</v>
      </c>
      <c r="N3" s="21" t="s">
        <v>200</v>
      </c>
      <c r="O3" s="21" t="s">
        <v>198</v>
      </c>
      <c r="P3" s="21" t="s">
        <v>199</v>
      </c>
      <c r="Q3" s="22" t="s">
        <v>2</v>
      </c>
      <c r="R3" s="21" t="s">
        <v>201</v>
      </c>
      <c r="S3" s="22" t="s">
        <v>2</v>
      </c>
      <c r="T3" s="21" t="s">
        <v>279</v>
      </c>
      <c r="U3" s="22" t="s">
        <v>2</v>
      </c>
      <c r="V3" s="28" t="s">
        <v>301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276</v>
      </c>
      <c r="V4" s="44" t="s">
        <v>300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196</v>
      </c>
      <c r="U5" s="20"/>
      <c r="V5" s="43" t="s">
        <v>235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47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  <c r="T7" s="39" t="s">
        <v>285</v>
      </c>
      <c r="V7" s="27" t="s">
        <v>12</v>
      </c>
    </row>
    <row r="8" spans="3:22" ht="20.25" thickTop="1" thickBot="1">
      <c r="F8" s="24" t="s">
        <v>33</v>
      </c>
      <c r="G8" s="5" t="s">
        <v>2</v>
      </c>
      <c r="H8" s="26" t="s">
        <v>202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U8" s="20"/>
      <c r="V8" s="25" t="s">
        <v>297</v>
      </c>
    </row>
    <row r="9" spans="3:22" ht="20.25" thickTop="1" thickBot="1">
      <c r="F9" s="24" t="s">
        <v>34</v>
      </c>
      <c r="G9" s="5" t="s">
        <v>2</v>
      </c>
      <c r="H9" s="26" t="s">
        <v>276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43" t="s">
        <v>46</v>
      </c>
      <c r="U9" s="20"/>
      <c r="V9" s="25" t="s">
        <v>20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244</v>
      </c>
      <c r="U10" s="20"/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26" t="s">
        <v>147</v>
      </c>
      <c r="U11" s="20"/>
    </row>
    <row r="12" spans="3:22" ht="20.25" thickTop="1" thickBot="1">
      <c r="F12" s="27" t="s">
        <v>12</v>
      </c>
      <c r="G12" s="5" t="s">
        <v>2</v>
      </c>
      <c r="H12" s="26" t="s">
        <v>235</v>
      </c>
      <c r="J12" s="20"/>
      <c r="K12" s="20"/>
      <c r="M12" s="20"/>
      <c r="N12" s="20"/>
      <c r="O12" s="20"/>
      <c r="P12" s="20"/>
      <c r="Q12" s="20"/>
      <c r="R12" s="24" t="s">
        <v>72</v>
      </c>
      <c r="T12" s="43" t="s">
        <v>276</v>
      </c>
    </row>
    <row r="13" spans="3:22" ht="21.75" thickBot="1">
      <c r="F13" s="25" t="s">
        <v>37</v>
      </c>
      <c r="H13" s="26" t="s">
        <v>234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4" t="s">
        <v>82</v>
      </c>
      <c r="U13" s="20"/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196</v>
      </c>
      <c r="S15" s="20"/>
      <c r="T15" s="43" t="s">
        <v>47</v>
      </c>
      <c r="U15" s="20"/>
    </row>
    <row r="16" spans="3:22" ht="19.5" thickBot="1">
      <c r="F16" s="24" t="s">
        <v>260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23" t="s">
        <v>153</v>
      </c>
    </row>
    <row r="17" spans="3:21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T17" s="25" t="s">
        <v>237</v>
      </c>
    </row>
    <row r="18" spans="3:21" ht="19.5" thickBot="1">
      <c r="J18" s="20"/>
      <c r="K18" s="20"/>
      <c r="M18" s="20"/>
      <c r="Q18" s="20"/>
      <c r="R18" s="23" t="s">
        <v>18</v>
      </c>
      <c r="S18" s="20"/>
      <c r="T18" s="26" t="s">
        <v>196</v>
      </c>
      <c r="U18" s="20"/>
    </row>
    <row r="19" spans="3:21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0"/>
      <c r="Q19" s="20"/>
      <c r="R19" s="20"/>
      <c r="S19" s="20"/>
      <c r="T19" s="20"/>
      <c r="U19" s="20"/>
    </row>
    <row r="20" spans="3:21" ht="20.25" thickTop="1" thickBot="1">
      <c r="F20" s="24" t="s">
        <v>74</v>
      </c>
      <c r="G20" s="6" t="s">
        <v>2</v>
      </c>
      <c r="J20" s="20"/>
      <c r="K20" s="20"/>
      <c r="M20" s="20"/>
      <c r="Q20" s="20"/>
      <c r="R20" s="26" t="s">
        <v>244</v>
      </c>
      <c r="S20" s="20"/>
      <c r="T20" s="43" t="s">
        <v>235</v>
      </c>
      <c r="U20" s="20"/>
    </row>
    <row r="21" spans="3:21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4" t="s">
        <v>43</v>
      </c>
      <c r="U21" s="20"/>
    </row>
    <row r="22" spans="3:21" ht="19.5" thickBot="1">
      <c r="J22" s="20"/>
      <c r="K22" s="20"/>
      <c r="M22" s="20"/>
      <c r="Q22" s="20"/>
      <c r="R22" s="24" t="s">
        <v>69</v>
      </c>
      <c r="S22" s="20"/>
      <c r="T22" s="26" t="s">
        <v>146</v>
      </c>
      <c r="U22" s="20"/>
    </row>
    <row r="23" spans="3:21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M23" s="24" t="s">
        <v>43</v>
      </c>
      <c r="N23" s="25" t="s">
        <v>237</v>
      </c>
      <c r="Q23" s="20"/>
      <c r="R23" s="24" t="s">
        <v>238</v>
      </c>
      <c r="S23" s="20"/>
      <c r="T23" s="39" t="s">
        <v>289</v>
      </c>
      <c r="U23" s="20"/>
    </row>
    <row r="24" spans="3:21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M24" s="23" t="s">
        <v>14</v>
      </c>
      <c r="Q24" s="20"/>
      <c r="R24" s="39" t="s">
        <v>17</v>
      </c>
      <c r="S24" s="20"/>
      <c r="U24" s="20"/>
    </row>
    <row r="25" spans="3:21" ht="18.75">
      <c r="J25" s="23" t="s">
        <v>133</v>
      </c>
      <c r="K25" s="24" t="s">
        <v>296</v>
      </c>
      <c r="M25" s="20"/>
      <c r="Q25" s="20"/>
      <c r="R25" s="20"/>
      <c r="S25" s="20"/>
      <c r="U25" s="20"/>
    </row>
    <row r="26" spans="3:21" ht="19.5" thickBot="1">
      <c r="F26" s="25" t="s">
        <v>35</v>
      </c>
      <c r="M26" s="23" t="s">
        <v>133</v>
      </c>
      <c r="N26" s="24" t="s">
        <v>238</v>
      </c>
      <c r="Q26" s="20"/>
      <c r="R26" s="26" t="s">
        <v>21</v>
      </c>
      <c r="S26" s="20"/>
      <c r="U26" s="20"/>
    </row>
    <row r="27" spans="3:21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  <c r="M27" s="23" t="s">
        <v>24</v>
      </c>
      <c r="N27" s="20"/>
      <c r="R27" s="23" t="s">
        <v>153</v>
      </c>
    </row>
    <row r="28" spans="3:21" ht="20.25" thickTop="1" thickBot="1">
      <c r="D28" s="23" t="s">
        <v>14</v>
      </c>
      <c r="E28" s="4" t="s">
        <v>2</v>
      </c>
      <c r="F28" s="5"/>
      <c r="G28" s="4" t="s">
        <v>2</v>
      </c>
      <c r="R28" s="24" t="s">
        <v>68</v>
      </c>
    </row>
    <row r="29" spans="3:21" ht="19.5" thickBot="1">
      <c r="D29" s="23" t="s">
        <v>40</v>
      </c>
      <c r="E29" s="4" t="s">
        <v>2</v>
      </c>
      <c r="G29" s="6" t="s">
        <v>2</v>
      </c>
      <c r="M29" s="24" t="s">
        <v>19</v>
      </c>
      <c r="N29" s="25" t="s">
        <v>245</v>
      </c>
      <c r="R29" s="24" t="s">
        <v>261</v>
      </c>
    </row>
    <row r="30" spans="3:21" ht="18.75">
      <c r="M30" s="24" t="s">
        <v>70</v>
      </c>
    </row>
    <row r="31" spans="3:21" ht="18.75">
      <c r="C31" s="39" t="s">
        <v>17</v>
      </c>
      <c r="F31" s="23" t="s">
        <v>41</v>
      </c>
      <c r="R31" s="26" t="s">
        <v>234</v>
      </c>
    </row>
    <row r="32" spans="3:21" ht="18.75">
      <c r="C32" s="39" t="s">
        <v>10</v>
      </c>
      <c r="F32" s="24" t="s">
        <v>42</v>
      </c>
      <c r="M32" s="24" t="s">
        <v>296</v>
      </c>
      <c r="N32" s="25" t="s">
        <v>297</v>
      </c>
      <c r="R32" s="25" t="s">
        <v>237</v>
      </c>
    </row>
    <row r="33" spans="3:18" ht="18.75">
      <c r="C33" s="39" t="s">
        <v>132</v>
      </c>
      <c r="F33" s="24" t="s">
        <v>43</v>
      </c>
      <c r="M33" s="39" t="s">
        <v>289</v>
      </c>
      <c r="R33" s="27" t="s">
        <v>12</v>
      </c>
    </row>
    <row r="34" spans="3:18" ht="18.75">
      <c r="C34" s="39" t="s">
        <v>289</v>
      </c>
      <c r="F34" s="25" t="s">
        <v>44</v>
      </c>
      <c r="R34" s="39" t="s">
        <v>289</v>
      </c>
    </row>
    <row r="35" spans="3:18" ht="18.75">
      <c r="F35" s="24" t="s">
        <v>22</v>
      </c>
    </row>
    <row r="36" spans="3:18" ht="18.75">
      <c r="F36" s="24" t="s">
        <v>38</v>
      </c>
    </row>
    <row r="39" spans="3:18" ht="30" customHeight="1">
      <c r="C39" s="59" t="s">
        <v>239</v>
      </c>
      <c r="D39" s="60"/>
    </row>
    <row r="40" spans="3:18" ht="18.75">
      <c r="C40" s="23" t="s">
        <v>240</v>
      </c>
      <c r="D40" s="42">
        <v>1</v>
      </c>
    </row>
    <row r="41" spans="3:18" ht="18.75">
      <c r="C41" s="23" t="s">
        <v>158</v>
      </c>
      <c r="D41" s="42">
        <v>0.5</v>
      </c>
    </row>
    <row r="42" spans="3:18" ht="18.75">
      <c r="C42" s="23" t="s">
        <v>157</v>
      </c>
      <c r="D42" s="42">
        <v>0.35</v>
      </c>
    </row>
    <row r="43" spans="3:18" ht="18.75">
      <c r="C43" s="23" t="s">
        <v>156</v>
      </c>
      <c r="D43" s="42">
        <v>0.65</v>
      </c>
    </row>
    <row r="44" spans="3:18" ht="18.75">
      <c r="C44" s="23" t="s">
        <v>155</v>
      </c>
      <c r="D44" s="42">
        <v>0.8</v>
      </c>
    </row>
    <row r="45" spans="3:18" ht="18.75">
      <c r="C45" s="23" t="s">
        <v>154</v>
      </c>
      <c r="D45" s="42">
        <v>0.2</v>
      </c>
    </row>
    <row r="46" spans="3:18" ht="18.75">
      <c r="C46" s="23" t="s">
        <v>159</v>
      </c>
      <c r="D46" s="42">
        <v>0.85</v>
      </c>
    </row>
    <row r="47" spans="3:18" ht="18.75">
      <c r="C47" s="23" t="s">
        <v>160</v>
      </c>
      <c r="D47" s="42">
        <v>0.15</v>
      </c>
    </row>
    <row r="48" spans="3:18" ht="18.75">
      <c r="C48" s="23" t="s">
        <v>241</v>
      </c>
      <c r="D48" s="42">
        <v>0.9</v>
      </c>
    </row>
    <row r="49" spans="3:8" ht="18.75">
      <c r="C49" s="23" t="s">
        <v>242</v>
      </c>
      <c r="D49" s="42">
        <v>0.05</v>
      </c>
    </row>
    <row r="50" spans="3:8" ht="18.75">
      <c r="C50" s="23" t="s">
        <v>243</v>
      </c>
      <c r="D50" s="42">
        <v>0.05</v>
      </c>
    </row>
    <row r="51" spans="3:8" ht="18.75">
      <c r="C51" s="23" t="s">
        <v>246</v>
      </c>
      <c r="D51" s="42">
        <v>1</v>
      </c>
      <c r="E51" s="39" t="s">
        <v>247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248</v>
      </c>
      <c r="D61" s="25">
        <v>0.05</v>
      </c>
      <c r="E61" s="25" t="s">
        <v>249</v>
      </c>
      <c r="F61" s="25">
        <v>0.05</v>
      </c>
      <c r="H61" s="39" t="s">
        <v>250</v>
      </c>
    </row>
    <row r="62" spans="3:8" ht="18.75">
      <c r="C62" s="25" t="s">
        <v>251</v>
      </c>
      <c r="D62" s="25">
        <v>0.25</v>
      </c>
      <c r="E62" s="25" t="s">
        <v>252</v>
      </c>
      <c r="F62" s="25">
        <v>0.3</v>
      </c>
    </row>
    <row r="63" spans="3:8" ht="18.75">
      <c r="C63" s="25" t="s">
        <v>253</v>
      </c>
      <c r="D63" s="25">
        <v>0.01</v>
      </c>
      <c r="E63" s="25" t="s">
        <v>254</v>
      </c>
      <c r="F63" s="25">
        <v>0.01</v>
      </c>
      <c r="H63" s="39" t="s">
        <v>255</v>
      </c>
    </row>
    <row r="64" spans="3:8" ht="18.75">
      <c r="C64" s="25" t="s">
        <v>298</v>
      </c>
      <c r="D64" s="25">
        <v>0.3</v>
      </c>
      <c r="E64" s="25" t="s">
        <v>299</v>
      </c>
      <c r="F64" s="25">
        <v>1</v>
      </c>
    </row>
    <row r="65" spans="3:8" ht="18.75">
      <c r="H65" s="39" t="s">
        <v>259</v>
      </c>
    </row>
    <row r="66" spans="3:8" ht="18.75">
      <c r="C66" s="26" t="s">
        <v>256</v>
      </c>
      <c r="D66" s="26">
        <v>0.01</v>
      </c>
      <c r="E66" s="26" t="s">
        <v>257</v>
      </c>
      <c r="F66" s="26">
        <v>0.01</v>
      </c>
    </row>
    <row r="67" spans="3:8" ht="18.75">
      <c r="C67" s="26" t="s">
        <v>258</v>
      </c>
      <c r="D67" s="26">
        <v>0.05</v>
      </c>
    </row>
    <row r="68" spans="3:8" ht="15.75" thickBot="1"/>
    <row r="69" spans="3:8" ht="20.25" thickTop="1" thickBot="1">
      <c r="C69" s="26" t="s">
        <v>262</v>
      </c>
      <c r="D69" s="26">
        <v>1</v>
      </c>
      <c r="E69" s="26" t="s">
        <v>263</v>
      </c>
      <c r="F69" s="26">
        <v>0.25</v>
      </c>
      <c r="G69" s="9"/>
    </row>
    <row r="70" spans="3:8" ht="18" thickTop="1" thickBot="1">
      <c r="G70" s="9"/>
    </row>
    <row r="71" spans="3:8" ht="20.25" thickTop="1" thickBot="1">
      <c r="C71" s="26" t="s">
        <v>264</v>
      </c>
      <c r="D71" s="26">
        <v>0.7</v>
      </c>
      <c r="E71" s="26" t="s">
        <v>269</v>
      </c>
      <c r="F71" s="26">
        <v>0.25</v>
      </c>
      <c r="G71" s="9"/>
      <c r="H71" s="39" t="s">
        <v>274</v>
      </c>
    </row>
    <row r="72" spans="3:8" ht="20.25" thickTop="1" thickBot="1">
      <c r="C72" s="26" t="s">
        <v>265</v>
      </c>
      <c r="D72" s="26">
        <v>0.35</v>
      </c>
      <c r="E72" s="7"/>
      <c r="G72" s="9"/>
      <c r="H72" s="39" t="s">
        <v>275</v>
      </c>
    </row>
    <row r="73" spans="3:8" ht="18" thickTop="1" thickBot="1">
      <c r="E73" s="7"/>
      <c r="G73" s="9"/>
    </row>
    <row r="74" spans="3:8" ht="20.25" thickTop="1" thickBot="1">
      <c r="C74" s="26" t="s">
        <v>266</v>
      </c>
      <c r="D74" s="26">
        <v>0.3</v>
      </c>
      <c r="E74" s="26" t="s">
        <v>267</v>
      </c>
      <c r="F74" s="26">
        <v>0.65</v>
      </c>
      <c r="G74" s="9"/>
    </row>
    <row r="75" spans="3:8" ht="20.25" thickTop="1" thickBot="1">
      <c r="C75" s="26" t="s">
        <v>268</v>
      </c>
      <c r="D75" s="26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6" t="s">
        <v>270</v>
      </c>
      <c r="D77" s="26">
        <v>1</v>
      </c>
      <c r="E77" s="26" t="s">
        <v>272</v>
      </c>
      <c r="F77" s="26">
        <v>0.18</v>
      </c>
      <c r="G77" s="9"/>
    </row>
    <row r="78" spans="3:8" ht="20.25" thickTop="1" thickBot="1">
      <c r="C78" s="26" t="s">
        <v>271</v>
      </c>
      <c r="D78" s="26">
        <v>1</v>
      </c>
      <c r="E78" s="26" t="s">
        <v>273</v>
      </c>
      <c r="F78" s="26">
        <v>0.3</v>
      </c>
    </row>
    <row r="79" spans="3:8" ht="18" thickTop="1" thickBot="1">
      <c r="E79" s="7"/>
    </row>
    <row r="80" spans="3:8" ht="19.5" thickTop="1">
      <c r="C80" s="26" t="s">
        <v>290</v>
      </c>
      <c r="D80" s="26">
        <v>0.5</v>
      </c>
      <c r="E80" s="26" t="s">
        <v>291</v>
      </c>
      <c r="F80" s="26">
        <v>0.4</v>
      </c>
    </row>
    <row r="81" spans="3:8" ht="18.75">
      <c r="C81" s="26" t="s">
        <v>292</v>
      </c>
      <c r="D81" s="26">
        <v>0.3</v>
      </c>
    </row>
    <row r="83" spans="3:8" ht="18.75">
      <c r="C83" s="43" t="s">
        <v>286</v>
      </c>
      <c r="D83" s="43">
        <v>0.99</v>
      </c>
      <c r="E83" s="43" t="s">
        <v>287</v>
      </c>
      <c r="F83" s="43">
        <v>0.55000000000000004</v>
      </c>
    </row>
    <row r="84" spans="3:8" ht="18.75">
      <c r="C84" s="43" t="s">
        <v>288</v>
      </c>
      <c r="D84" s="43">
        <v>0.6</v>
      </c>
    </row>
    <row r="86" spans="3:8" ht="18.75">
      <c r="C86" s="43" t="s">
        <v>277</v>
      </c>
      <c r="D86" s="43">
        <v>0.25</v>
      </c>
      <c r="E86" s="43" t="s">
        <v>278</v>
      </c>
      <c r="F86" s="43">
        <v>0.45</v>
      </c>
    </row>
    <row r="88" spans="3:8" ht="18.75">
      <c r="C88" s="43" t="s">
        <v>280</v>
      </c>
      <c r="D88" s="43">
        <v>1</v>
      </c>
      <c r="E88" s="43" t="s">
        <v>282</v>
      </c>
      <c r="F88" s="43">
        <v>0.8</v>
      </c>
      <c r="H88" s="43" t="s">
        <v>284</v>
      </c>
    </row>
    <row r="89" spans="3:8" ht="18.75">
      <c r="C89" s="43" t="s">
        <v>281</v>
      </c>
      <c r="D89" s="43">
        <v>1</v>
      </c>
      <c r="E89" s="43" t="s">
        <v>283</v>
      </c>
      <c r="F89" s="43">
        <v>0.15</v>
      </c>
    </row>
    <row r="91" spans="3:8" ht="18.75">
      <c r="C91" s="43" t="s">
        <v>293</v>
      </c>
      <c r="D91" s="43">
        <v>0.5</v>
      </c>
      <c r="E91" s="43" t="s">
        <v>295</v>
      </c>
      <c r="F91" s="43">
        <v>1</v>
      </c>
    </row>
    <row r="92" spans="3:8" ht="18.75">
      <c r="C92" s="43" t="s">
        <v>294</v>
      </c>
      <c r="D92" s="43">
        <v>0.4</v>
      </c>
    </row>
    <row r="94" spans="3:8" ht="18.75">
      <c r="C94" s="44" t="s">
        <v>302</v>
      </c>
      <c r="D94" s="44">
        <v>1</v>
      </c>
      <c r="E94" s="44" t="s">
        <v>303</v>
      </c>
      <c r="F94" s="44">
        <v>1</v>
      </c>
    </row>
    <row r="95" spans="3:8" ht="18.75">
      <c r="C95" s="44" t="s">
        <v>304</v>
      </c>
      <c r="D95" s="44">
        <v>0.5</v>
      </c>
      <c r="E95" s="44" t="s">
        <v>305</v>
      </c>
      <c r="F95" s="44">
        <v>1</v>
      </c>
    </row>
    <row r="96" spans="3:8" ht="18.75">
      <c r="C96" s="44" t="s">
        <v>306</v>
      </c>
      <c r="D96" s="44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C3:S33"/>
  <sheetViews>
    <sheetView workbookViewId="0">
      <selection activeCell="O30" sqref="O30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57" t="s">
        <v>162</v>
      </c>
      <c r="D3" s="58"/>
      <c r="E3" s="58"/>
      <c r="F3" s="58"/>
      <c r="G3" s="58"/>
      <c r="I3" s="61" t="s">
        <v>308</v>
      </c>
      <c r="J3" s="62"/>
      <c r="K3" s="62"/>
      <c r="L3" s="62"/>
      <c r="M3" s="62"/>
      <c r="N3" s="62"/>
      <c r="O3" s="62"/>
      <c r="P3" s="62"/>
      <c r="Q3" s="62"/>
      <c r="R3" s="62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148</v>
      </c>
      <c r="L4" s="16" t="s">
        <v>104</v>
      </c>
      <c r="M4" s="16" t="s">
        <v>150</v>
      </c>
      <c r="N4" s="16" t="s">
        <v>106</v>
      </c>
      <c r="O4" s="16" t="s">
        <v>317</v>
      </c>
      <c r="P4" s="16" t="s">
        <v>318</v>
      </c>
      <c r="Q4" s="31" t="s">
        <v>319</v>
      </c>
      <c r="R4" s="31" t="s">
        <v>316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15" t="s">
        <v>453</v>
      </c>
      <c r="J5" s="15">
        <v>24</v>
      </c>
      <c r="K5" s="15" t="s">
        <v>15</v>
      </c>
      <c r="L5" s="15">
        <v>24</v>
      </c>
      <c r="M5" s="15" t="s">
        <v>10</v>
      </c>
      <c r="N5" s="15">
        <v>12</v>
      </c>
      <c r="O5" s="15">
        <v>32.5</v>
      </c>
      <c r="P5" s="15">
        <f>SUM(J5*O5)</f>
        <v>780</v>
      </c>
      <c r="Q5" s="15">
        <f>L5*O5</f>
        <v>780</v>
      </c>
      <c r="R5" s="15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356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1</v>
      </c>
      <c r="G7" s="15">
        <v>1</v>
      </c>
      <c r="I7" s="15" t="s">
        <v>420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456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312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57" t="s">
        <v>111</v>
      </c>
      <c r="D10" s="58"/>
      <c r="E10" s="58"/>
      <c r="F10" s="58"/>
    </row>
    <row r="11" spans="3:18">
      <c r="C11" s="63" t="s">
        <v>23</v>
      </c>
      <c r="D11" s="64"/>
      <c r="E11" s="64"/>
      <c r="F11" s="65"/>
      <c r="I11" s="57" t="s">
        <v>321</v>
      </c>
      <c r="J11" s="58"/>
      <c r="L11" s="57" t="s">
        <v>326</v>
      </c>
      <c r="M11" s="58"/>
    </row>
    <row r="12" spans="3:18">
      <c r="C12" s="15" t="s">
        <v>112</v>
      </c>
      <c r="D12" s="15" t="s">
        <v>113</v>
      </c>
      <c r="E12" s="15" t="s">
        <v>307</v>
      </c>
      <c r="F12" s="15" t="s">
        <v>114</v>
      </c>
      <c r="I12" s="14" t="s">
        <v>454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323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455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63" t="s">
        <v>24</v>
      </c>
      <c r="D17" s="64"/>
      <c r="E17" s="64"/>
      <c r="F17" s="65"/>
      <c r="I17" s="61" t="s">
        <v>308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3:19">
      <c r="C18" s="15" t="s">
        <v>112</v>
      </c>
      <c r="D18" s="15" t="s">
        <v>113</v>
      </c>
      <c r="E18" s="15" t="s">
        <v>307</v>
      </c>
      <c r="F18" s="15" t="s">
        <v>114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318</v>
      </c>
      <c r="O18" s="31" t="s">
        <v>319</v>
      </c>
      <c r="P18" s="16" t="s">
        <v>317</v>
      </c>
      <c r="Q18" s="16" t="s">
        <v>362</v>
      </c>
      <c r="R18" s="16" t="s">
        <v>359</v>
      </c>
      <c r="S18" s="31" t="s">
        <v>358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329</v>
      </c>
      <c r="J19" s="15">
        <v>12.5</v>
      </c>
      <c r="K19" s="15" t="s">
        <v>149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122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123</v>
      </c>
      <c r="J20" s="15">
        <v>12</v>
      </c>
      <c r="K20" s="15" t="s">
        <v>151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123</v>
      </c>
      <c r="R20" s="15">
        <v>60</v>
      </c>
      <c r="S20" s="15">
        <f>R20*P20</f>
        <v>1483.8</v>
      </c>
    </row>
    <row r="21" spans="3:19">
      <c r="C21" s="63" t="s">
        <v>8</v>
      </c>
      <c r="D21" s="64"/>
      <c r="E21" s="64"/>
      <c r="F21" s="65"/>
      <c r="I21" s="15" t="s">
        <v>70</v>
      </c>
      <c r="J21" s="15">
        <v>7.5</v>
      </c>
      <c r="K21" s="15" t="s">
        <v>151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192</v>
      </c>
      <c r="R21" s="15">
        <v>90</v>
      </c>
      <c r="S21" s="15">
        <f>R21*P21</f>
        <v>5515.2</v>
      </c>
    </row>
    <row r="22" spans="3:19">
      <c r="C22" s="15" t="s">
        <v>112</v>
      </c>
      <c r="D22" s="15" t="s">
        <v>113</v>
      </c>
      <c r="E22" s="15" t="s">
        <v>307</v>
      </c>
      <c r="F22" s="15" t="s">
        <v>114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57" t="s">
        <v>330</v>
      </c>
      <c r="J23" s="58"/>
      <c r="L23" s="57" t="s">
        <v>326</v>
      </c>
      <c r="M23" s="58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122</v>
      </c>
      <c r="J24" s="15">
        <f>S19</f>
        <v>7384.9500000000007</v>
      </c>
      <c r="L24" s="14" t="s">
        <v>151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123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63" t="s">
        <v>91</v>
      </c>
      <c r="D26" s="64"/>
      <c r="E26" s="64"/>
      <c r="F26" s="65"/>
      <c r="L26" s="14" t="s">
        <v>149</v>
      </c>
      <c r="M26" s="15">
        <f>J14-N19</f>
        <v>5.0000000000181899E-2</v>
      </c>
    </row>
    <row r="27" spans="3:19">
      <c r="C27" s="15" t="s">
        <v>112</v>
      </c>
      <c r="D27" s="15" t="s">
        <v>113</v>
      </c>
      <c r="E27" s="15" t="s">
        <v>307</v>
      </c>
      <c r="F27" s="15" t="s">
        <v>114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57" t="s">
        <v>330</v>
      </c>
      <c r="J29" s="58"/>
    </row>
    <row r="30" spans="3:19">
      <c r="C30" s="63" t="s">
        <v>449</v>
      </c>
      <c r="D30" s="64"/>
      <c r="I30" s="14" t="s">
        <v>122</v>
      </c>
      <c r="J30" s="15">
        <f>J24</f>
        <v>7384.9500000000007</v>
      </c>
      <c r="L30">
        <f>J24</f>
        <v>7384.9500000000007</v>
      </c>
    </row>
    <row r="31" spans="3:19">
      <c r="C31" s="57" t="s">
        <v>450</v>
      </c>
      <c r="D31" s="58" t="s">
        <v>451</v>
      </c>
      <c r="I31" s="14" t="s">
        <v>123</v>
      </c>
      <c r="J31" s="15">
        <f>J25</f>
        <v>6999</v>
      </c>
      <c r="L31">
        <f>J25</f>
        <v>6999</v>
      </c>
    </row>
    <row r="32" spans="3:19">
      <c r="C32" s="15" t="s">
        <v>151</v>
      </c>
      <c r="D32" s="15">
        <f>OverallResources!G11</f>
        <v>367.20000000000005</v>
      </c>
      <c r="I32" s="14" t="s">
        <v>16</v>
      </c>
      <c r="J32" s="15">
        <f>M27</f>
        <v>1042.3999999999999</v>
      </c>
      <c r="L32">
        <f>M27</f>
        <v>1042.3999999999999</v>
      </c>
    </row>
    <row r="33" spans="3:4">
      <c r="C33" s="15" t="s">
        <v>65</v>
      </c>
      <c r="D33" s="15">
        <f>OverallResources!G10</f>
        <v>483</v>
      </c>
    </row>
  </sheetData>
  <mergeCells count="15">
    <mergeCell ref="C31:D31"/>
    <mergeCell ref="C30:D30"/>
    <mergeCell ref="C3:G3"/>
    <mergeCell ref="C10:F10"/>
    <mergeCell ref="C11:F11"/>
    <mergeCell ref="C17:F17"/>
    <mergeCell ref="C21:F21"/>
    <mergeCell ref="C26:F26"/>
    <mergeCell ref="I29:J29"/>
    <mergeCell ref="I3:R3"/>
    <mergeCell ref="I11:J11"/>
    <mergeCell ref="L11:M11"/>
    <mergeCell ref="I17:S17"/>
    <mergeCell ref="I23:J23"/>
    <mergeCell ref="L23:M23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X126"/>
  <sheetViews>
    <sheetView topLeftCell="A88" zoomScale="85" zoomScaleNormal="85" workbookViewId="0">
      <selection activeCell="N123" sqref="N123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66" t="s">
        <v>107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3:22">
      <c r="C4" s="57" t="s">
        <v>162</v>
      </c>
      <c r="D4" s="58"/>
      <c r="E4" s="58"/>
      <c r="F4" s="58"/>
      <c r="G4" s="58"/>
      <c r="H4" s="58"/>
      <c r="I4" s="58"/>
      <c r="J4" s="58"/>
      <c r="L4" s="67" t="s">
        <v>189</v>
      </c>
      <c r="M4" s="68"/>
      <c r="N4" s="68"/>
      <c r="O4" s="68"/>
      <c r="P4" s="68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417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418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50" t="s">
        <v>436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E92</f>
        <v>1564.8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61" t="s">
        <v>109</v>
      </c>
      <c r="D13" s="62"/>
      <c r="E13" s="62"/>
      <c r="F13" s="62"/>
      <c r="G13" s="62"/>
      <c r="I13" s="61" t="s">
        <v>308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351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318</v>
      </c>
      <c r="O14" s="31" t="s">
        <v>319</v>
      </c>
      <c r="P14" s="16" t="s">
        <v>317</v>
      </c>
      <c r="Q14" s="16" t="s">
        <v>362</v>
      </c>
      <c r="R14" s="16" t="s">
        <v>359</v>
      </c>
      <c r="S14" s="31" t="s">
        <v>358</v>
      </c>
      <c r="T14" s="16" t="s">
        <v>363</v>
      </c>
      <c r="U14" s="16" t="s">
        <v>360</v>
      </c>
      <c r="V14" s="31" t="s">
        <v>361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 t="shared" ref="N15:N21" si="0">SUM(J15*P15)</f>
        <v>1800</v>
      </c>
      <c r="O15" s="15"/>
      <c r="P15" s="15">
        <v>60</v>
      </c>
      <c r="Q15" s="15" t="s">
        <v>149</v>
      </c>
      <c r="R15" s="15">
        <v>30</v>
      </c>
      <c r="S15" s="15">
        <f t="shared" ref="S15:S21" si="1"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419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192</v>
      </c>
      <c r="R17" s="15">
        <v>22.5</v>
      </c>
      <c r="S17" s="15">
        <f t="shared" si="1"/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1440</v>
      </c>
      <c r="O18" s="15"/>
      <c r="P18" s="15">
        <v>32</v>
      </c>
      <c r="Q18" s="15" t="s">
        <v>16</v>
      </c>
      <c r="R18" s="15">
        <v>15</v>
      </c>
      <c r="S18" s="15">
        <f t="shared" si="1"/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420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 t="shared" si="1"/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521.6</v>
      </c>
      <c r="F20" s="36" t="s">
        <v>188</v>
      </c>
      <c r="G20" s="36">
        <v>0</v>
      </c>
      <c r="I20" s="15" t="s">
        <v>421</v>
      </c>
      <c r="J20" s="15">
        <v>40</v>
      </c>
      <c r="K20" s="15" t="s">
        <v>7</v>
      </c>
      <c r="L20" s="15">
        <v>40</v>
      </c>
      <c r="M20" s="15" t="s">
        <v>149</v>
      </c>
      <c r="N20" s="15">
        <f t="shared" si="0"/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 t="shared" si="1"/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353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151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352</v>
      </c>
      <c r="G22" s="36">
        <v>1</v>
      </c>
      <c r="T22" s="18"/>
      <c r="U22" s="18"/>
      <c r="V22" s="18"/>
    </row>
    <row r="23" spans="3:22">
      <c r="I23" s="57" t="s">
        <v>321</v>
      </c>
      <c r="J23" s="58"/>
      <c r="L23" s="57" t="s">
        <v>326</v>
      </c>
      <c r="M23" s="58"/>
      <c r="O23" s="67" t="s">
        <v>152</v>
      </c>
      <c r="P23" s="68"/>
      <c r="T23" s="18"/>
      <c r="U23" s="18"/>
      <c r="V23" s="18"/>
    </row>
    <row r="24" spans="3:22">
      <c r="C24" s="57" t="s">
        <v>111</v>
      </c>
      <c r="D24" s="58"/>
      <c r="E24" s="58"/>
      <c r="F24" s="58"/>
      <c r="I24" s="14" t="s">
        <v>320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63" t="s">
        <v>23</v>
      </c>
      <c r="D25" s="64"/>
      <c r="E25" s="64"/>
      <c r="F25" s="65"/>
      <c r="I25" s="14" t="s">
        <v>325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422</v>
      </c>
      <c r="I26" s="14" t="s">
        <v>323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324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2">C28*D28*F28</f>
        <v>60</v>
      </c>
      <c r="F28" s="15">
        <v>2</v>
      </c>
      <c r="I28" s="14" t="s">
        <v>423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2"/>
        <v>60</v>
      </c>
      <c r="F29" s="15">
        <v>2</v>
      </c>
      <c r="I29" s="14" t="s">
        <v>424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2"/>
        <v>60</v>
      </c>
      <c r="F30" s="15">
        <v>2</v>
      </c>
      <c r="I30" s="14" t="s">
        <v>151</v>
      </c>
      <c r="J30" s="15">
        <f>S21</f>
        <v>520.20000000000005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2"/>
        <v>60</v>
      </c>
      <c r="F31" s="15">
        <v>2</v>
      </c>
      <c r="N31" s="14" t="s">
        <v>427</v>
      </c>
      <c r="O31" s="15">
        <v>510</v>
      </c>
    </row>
    <row r="32" spans="3:22">
      <c r="C32" s="15">
        <v>30</v>
      </c>
      <c r="D32" s="15">
        <v>1</v>
      </c>
      <c r="E32" s="15">
        <f t="shared" si="2"/>
        <v>60</v>
      </c>
      <c r="F32" s="15">
        <v>2</v>
      </c>
      <c r="I32" s="61" t="s">
        <v>425</v>
      </c>
      <c r="J32" s="62"/>
      <c r="K32" s="62"/>
      <c r="L32" s="62"/>
      <c r="M32" s="62"/>
      <c r="N32" s="62"/>
      <c r="O32" s="62"/>
      <c r="P32" s="62"/>
    </row>
    <row r="33" spans="3:18">
      <c r="C33" s="15">
        <v>30</v>
      </c>
      <c r="D33" s="15">
        <v>1</v>
      </c>
      <c r="E33" s="15">
        <f t="shared" si="2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318</v>
      </c>
      <c r="M33" s="16" t="s">
        <v>317</v>
      </c>
      <c r="N33" s="16" t="s">
        <v>362</v>
      </c>
      <c r="O33" s="16" t="s">
        <v>359</v>
      </c>
      <c r="P33" s="31" t="s">
        <v>358</v>
      </c>
    </row>
    <row r="34" spans="3:18">
      <c r="C34" s="15">
        <v>30</v>
      </c>
      <c r="D34" s="15">
        <v>1</v>
      </c>
      <c r="E34" s="15">
        <f t="shared" si="2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2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49" t="s">
        <v>428</v>
      </c>
      <c r="O35" s="15">
        <v>15</v>
      </c>
      <c r="P35" s="15">
        <f t="shared" ref="P35:P38" si="3">O35*M35</f>
        <v>120</v>
      </c>
    </row>
    <row r="36" spans="3:18" ht="15.75">
      <c r="C36" s="15">
        <v>30</v>
      </c>
      <c r="D36" s="15">
        <v>1</v>
      </c>
      <c r="E36" s="15">
        <f t="shared" si="2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49" t="s">
        <v>429</v>
      </c>
      <c r="O36" s="15">
        <v>30</v>
      </c>
      <c r="P36" s="15">
        <f t="shared" si="3"/>
        <v>120</v>
      </c>
    </row>
    <row r="37" spans="3:18" ht="15.75">
      <c r="C37" s="15">
        <v>60</v>
      </c>
      <c r="D37" s="15">
        <v>1</v>
      </c>
      <c r="E37" s="15">
        <f t="shared" si="2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49" t="s">
        <v>328</v>
      </c>
      <c r="O37" s="15">
        <v>20</v>
      </c>
      <c r="P37" s="15">
        <f t="shared" si="3"/>
        <v>80</v>
      </c>
    </row>
    <row r="38" spans="3:18" ht="15.75">
      <c r="C38" s="15">
        <v>60</v>
      </c>
      <c r="D38" s="15">
        <v>1</v>
      </c>
      <c r="E38" s="15">
        <f t="shared" si="2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49" t="s">
        <v>430</v>
      </c>
      <c r="O38" s="15">
        <v>50</v>
      </c>
      <c r="P38" s="15">
        <f t="shared" si="3"/>
        <v>500</v>
      </c>
    </row>
    <row r="39" spans="3:18">
      <c r="C39" s="15">
        <v>60</v>
      </c>
      <c r="D39" s="15">
        <v>1</v>
      </c>
      <c r="E39" s="15">
        <f t="shared" si="2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2"/>
        <v>120</v>
      </c>
      <c r="F40" s="15">
        <v>2</v>
      </c>
      <c r="I40" s="57" t="s">
        <v>431</v>
      </c>
      <c r="J40" s="58"/>
      <c r="L40" s="57" t="s">
        <v>326</v>
      </c>
      <c r="M40" s="58"/>
    </row>
    <row r="41" spans="3:18">
      <c r="C41" s="15">
        <v>60</v>
      </c>
      <c r="D41" s="15">
        <v>1</v>
      </c>
      <c r="E41" s="15">
        <f t="shared" si="2"/>
        <v>120</v>
      </c>
      <c r="F41" s="15">
        <v>2</v>
      </c>
      <c r="I41" s="14" t="s">
        <v>432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2"/>
        <v>300</v>
      </c>
      <c r="F42" s="15">
        <v>2</v>
      </c>
      <c r="I42" s="14" t="s">
        <v>433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2"/>
        <v>300</v>
      </c>
      <c r="F43" s="15">
        <v>2</v>
      </c>
      <c r="I43" s="14" t="s">
        <v>434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2"/>
        <v>300</v>
      </c>
      <c r="F44" s="15">
        <v>2</v>
      </c>
      <c r="I44" s="14" t="s">
        <v>435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2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61" t="s">
        <v>161</v>
      </c>
      <c r="J46" s="62"/>
      <c r="K46" s="62"/>
      <c r="L46" s="62"/>
      <c r="M46" s="62"/>
      <c r="N46" s="62"/>
      <c r="O46" s="62"/>
      <c r="P46" s="62"/>
      <c r="Q46" s="62"/>
    </row>
    <row r="47" spans="3:18">
      <c r="C47" s="63" t="s">
        <v>24</v>
      </c>
      <c r="D47" s="64"/>
      <c r="E47" s="64"/>
      <c r="F47" s="65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318</v>
      </c>
      <c r="O47" s="31" t="s">
        <v>319</v>
      </c>
      <c r="P47" s="16" t="s">
        <v>106</v>
      </c>
      <c r="Q47" s="31" t="s">
        <v>437</v>
      </c>
      <c r="R47" s="31" t="s">
        <v>358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422</v>
      </c>
      <c r="I48" s="15" t="s">
        <v>329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 t="shared" ref="R48:R55" si="4"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328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 t="shared" si="4"/>
        <v>225</v>
      </c>
    </row>
    <row r="50" spans="3:18" ht="15.75">
      <c r="C50" s="15">
        <v>60</v>
      </c>
      <c r="D50" s="15">
        <v>2</v>
      </c>
      <c r="E50" s="15">
        <f t="shared" ref="E50:E54" si="5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328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 t="shared" si="4"/>
        <v>67.5</v>
      </c>
    </row>
    <row r="51" spans="3:18" ht="15.75">
      <c r="C51" s="15">
        <v>60</v>
      </c>
      <c r="D51" s="15">
        <v>2</v>
      </c>
      <c r="E51" s="15">
        <f t="shared" si="5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 t="shared" si="4"/>
        <v>960</v>
      </c>
    </row>
    <row r="52" spans="3:18" ht="15.75">
      <c r="C52" s="15">
        <v>30</v>
      </c>
      <c r="D52" s="15">
        <v>2</v>
      </c>
      <c r="E52" s="15">
        <f t="shared" si="5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 t="shared" si="4"/>
        <v>90</v>
      </c>
    </row>
    <row r="53" spans="3:18" ht="15.75">
      <c r="C53" s="15">
        <v>30</v>
      </c>
      <c r="D53" s="15">
        <v>2</v>
      </c>
      <c r="E53" s="15">
        <f t="shared" si="5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6">J53*Q53</f>
        <v>1200</v>
      </c>
      <c r="O53" s="15"/>
      <c r="P53" s="15">
        <v>10</v>
      </c>
      <c r="Q53" s="37">
        <v>60</v>
      </c>
      <c r="R53" s="15">
        <f t="shared" si="4"/>
        <v>600</v>
      </c>
    </row>
    <row r="54" spans="3:18" ht="15.75">
      <c r="C54" s="15">
        <v>60</v>
      </c>
      <c r="D54" s="15">
        <v>2</v>
      </c>
      <c r="E54" s="15">
        <f t="shared" si="5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6"/>
        <v>192</v>
      </c>
      <c r="O54" s="15">
        <f>L54*Q54</f>
        <v>48</v>
      </c>
      <c r="P54" s="15">
        <v>90</v>
      </c>
      <c r="Q54" s="37">
        <v>16</v>
      </c>
      <c r="R54" s="15">
        <f t="shared" si="4"/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6"/>
        <v>525</v>
      </c>
      <c r="O55" s="15">
        <f>L55*Q55</f>
        <v>105</v>
      </c>
      <c r="P55" s="15">
        <v>90</v>
      </c>
      <c r="Q55" s="37">
        <v>14</v>
      </c>
      <c r="R55" s="15">
        <f t="shared" si="4"/>
        <v>1260</v>
      </c>
    </row>
    <row r="56" spans="3:18">
      <c r="C56" s="63" t="s">
        <v>8</v>
      </c>
      <c r="D56" s="64"/>
      <c r="E56" s="64"/>
      <c r="F56" s="65"/>
    </row>
    <row r="57" spans="3:18">
      <c r="C57" s="15" t="s">
        <v>112</v>
      </c>
      <c r="D57" s="15" t="s">
        <v>113</v>
      </c>
      <c r="E57" s="15" t="s">
        <v>114</v>
      </c>
      <c r="F57" s="15" t="s">
        <v>422</v>
      </c>
      <c r="I57" s="57" t="s">
        <v>330</v>
      </c>
      <c r="J57" s="58"/>
      <c r="L57" s="57" t="s">
        <v>331</v>
      </c>
      <c r="M57" s="58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438</v>
      </c>
      <c r="J58" s="15">
        <f t="shared" ref="J58:J63" si="7"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8">C59*D59*F59</f>
        <v>60</v>
      </c>
      <c r="F59" s="15">
        <v>2</v>
      </c>
      <c r="I59" s="14" t="s">
        <v>72</v>
      </c>
      <c r="J59" s="15">
        <f t="shared" si="7"/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8"/>
        <v>60</v>
      </c>
      <c r="F60" s="15">
        <v>2</v>
      </c>
      <c r="I60" s="14" t="s">
        <v>439</v>
      </c>
      <c r="J60" s="15">
        <f t="shared" si="7"/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8"/>
        <v>60</v>
      </c>
      <c r="F61" s="15">
        <v>2</v>
      </c>
      <c r="I61" s="14" t="s">
        <v>86</v>
      </c>
      <c r="J61" s="15">
        <f t="shared" si="7"/>
        <v>600</v>
      </c>
      <c r="L61" s="14" t="s">
        <v>151</v>
      </c>
      <c r="M61" s="15">
        <f>SUM(J30-(O54+O55))</f>
        <v>367.20000000000005</v>
      </c>
    </row>
    <row r="62" spans="3:18">
      <c r="C62" s="15">
        <v>30</v>
      </c>
      <c r="D62" s="15">
        <v>1</v>
      </c>
      <c r="E62" s="15">
        <f t="shared" si="8"/>
        <v>60</v>
      </c>
      <c r="F62" s="15">
        <v>2</v>
      </c>
      <c r="I62" s="14" t="s">
        <v>122</v>
      </c>
      <c r="J62" s="15">
        <f t="shared" si="7"/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8"/>
        <v>60</v>
      </c>
      <c r="F63" s="15">
        <v>2</v>
      </c>
      <c r="I63" s="14" t="s">
        <v>123</v>
      </c>
      <c r="J63" s="15">
        <f t="shared" si="7"/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8"/>
        <v>120</v>
      </c>
      <c r="F64" s="15">
        <v>2</v>
      </c>
      <c r="L64" s="14" t="s">
        <v>419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8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8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8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8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9">IF(K68&gt;N68,N68,K68)</f>
        <v>8</v>
      </c>
    </row>
    <row r="69" spans="3:18">
      <c r="C69" s="15">
        <v>60</v>
      </c>
      <c r="D69" s="15">
        <v>1</v>
      </c>
      <c r="E69" s="15">
        <f t="shared" si="8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9"/>
        <v>14</v>
      </c>
    </row>
    <row r="70" spans="3:18">
      <c r="C70" s="15">
        <v>60</v>
      </c>
      <c r="D70" s="15">
        <v>1</v>
      </c>
      <c r="E70" s="15">
        <f t="shared" si="8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9"/>
        <v>16</v>
      </c>
    </row>
    <row r="71" spans="3:18">
      <c r="C71" s="15">
        <v>120</v>
      </c>
      <c r="D71" s="15">
        <v>1</v>
      </c>
      <c r="E71" s="15">
        <f t="shared" si="8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63" t="s">
        <v>7</v>
      </c>
      <c r="D73" s="64"/>
      <c r="E73" s="64"/>
      <c r="F73" s="65"/>
    </row>
    <row r="74" spans="3:18">
      <c r="C74" s="15" t="s">
        <v>112</v>
      </c>
      <c r="D74" s="15" t="s">
        <v>113</v>
      </c>
      <c r="E74" s="15" t="s">
        <v>114</v>
      </c>
      <c r="F74" s="15" t="s">
        <v>422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61" t="s">
        <v>350</v>
      </c>
      <c r="J75" s="62"/>
      <c r="K75" s="62"/>
      <c r="L75" s="62"/>
      <c r="M75" s="62"/>
      <c r="N75" s="62"/>
      <c r="O75" s="62"/>
      <c r="P75" s="62"/>
      <c r="Q75" s="62"/>
      <c r="R75" s="62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318</v>
      </c>
      <c r="O76" s="31" t="s">
        <v>319</v>
      </c>
      <c r="P76" s="16" t="s">
        <v>106</v>
      </c>
      <c r="Q76" s="31" t="s">
        <v>437</v>
      </c>
      <c r="R76" s="31" t="s">
        <v>358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 t="shared" ref="R77:R82" si="10">P77*Q77</f>
        <v>272.75</v>
      </c>
    </row>
    <row r="78" spans="3:18" ht="15.75">
      <c r="C78" s="63" t="s">
        <v>119</v>
      </c>
      <c r="D78" s="64"/>
      <c r="E78" s="64"/>
      <c r="F78" s="65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11">L78*Q78</f>
        <v>200</v>
      </c>
      <c r="P78" s="15">
        <v>4</v>
      </c>
      <c r="Q78" s="37">
        <v>10</v>
      </c>
      <c r="R78" s="15">
        <f t="shared" si="10"/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422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231</v>
      </c>
      <c r="N79" s="15">
        <f>J79*Q79</f>
        <v>140</v>
      </c>
      <c r="O79" s="15">
        <f t="shared" si="11"/>
        <v>28</v>
      </c>
      <c r="P79" s="15">
        <v>3</v>
      </c>
      <c r="Q79" s="37">
        <v>14</v>
      </c>
      <c r="R79" s="15">
        <f t="shared" si="10"/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11"/>
        <v>640</v>
      </c>
      <c r="P80" s="15">
        <v>5</v>
      </c>
      <c r="Q80" s="37">
        <v>16</v>
      </c>
      <c r="R80" s="15">
        <f t="shared" si="10"/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440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11"/>
        <v>480</v>
      </c>
      <c r="P81" s="15">
        <v>5</v>
      </c>
      <c r="Q81" s="37">
        <v>16</v>
      </c>
      <c r="R81" s="15">
        <f t="shared" si="10"/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12">J82*Q82</f>
        <v>80</v>
      </c>
      <c r="O82" s="15">
        <f t="shared" si="11"/>
        <v>80</v>
      </c>
      <c r="P82" s="15">
        <v>5</v>
      </c>
      <c r="Q82" s="37">
        <v>8</v>
      </c>
      <c r="R82" s="15">
        <f t="shared" si="10"/>
        <v>40</v>
      </c>
    </row>
    <row r="83" spans="3:18">
      <c r="C83" s="63" t="s">
        <v>17</v>
      </c>
      <c r="D83" s="64"/>
      <c r="E83" s="64"/>
      <c r="F83" s="65"/>
    </row>
    <row r="84" spans="3:18">
      <c r="C84" s="15" t="s">
        <v>112</v>
      </c>
      <c r="D84" s="15" t="s">
        <v>113</v>
      </c>
      <c r="E84" s="15" t="s">
        <v>114</v>
      </c>
      <c r="F84" s="15" t="s">
        <v>422</v>
      </c>
      <c r="I84" s="57" t="s">
        <v>336</v>
      </c>
      <c r="J84" s="58"/>
      <c r="L84" s="57" t="s">
        <v>331</v>
      </c>
      <c r="M84" s="58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438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  <c r="L86" s="14" t="s">
        <v>151</v>
      </c>
      <c r="M86" s="15">
        <f>M61</f>
        <v>367.20000000000005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63" t="s">
        <v>91</v>
      </c>
      <c r="D88" s="64"/>
      <c r="E88" s="64"/>
      <c r="F88" s="65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422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419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57" t="s">
        <v>426</v>
      </c>
      <c r="D94" s="58"/>
      <c r="E94" s="58"/>
      <c r="F94" s="58"/>
      <c r="I94" s="14" t="s">
        <v>141</v>
      </c>
      <c r="J94" s="15">
        <f>R77</f>
        <v>272.75</v>
      </c>
    </row>
    <row r="95" spans="3:18">
      <c r="C95" s="63" t="s">
        <v>23</v>
      </c>
      <c r="D95" s="64"/>
      <c r="E95" s="64"/>
      <c r="F95" s="65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422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13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13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13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14">C101*D101*F101</f>
        <v>60</v>
      </c>
      <c r="F101" s="15">
        <v>2</v>
      </c>
      <c r="I101" s="61" t="s">
        <v>340</v>
      </c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</row>
    <row r="102" spans="3:24">
      <c r="C102" s="15">
        <v>30</v>
      </c>
      <c r="D102" s="15">
        <v>1</v>
      </c>
      <c r="E102" s="15">
        <f t="shared" si="14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342</v>
      </c>
      <c r="O102" s="16" t="s">
        <v>343</v>
      </c>
      <c r="P102" s="16" t="s">
        <v>344</v>
      </c>
      <c r="Q102" s="16" t="s">
        <v>345</v>
      </c>
      <c r="R102" s="16" t="s">
        <v>106</v>
      </c>
      <c r="S102" s="16" t="s">
        <v>317</v>
      </c>
      <c r="T102" s="16" t="s">
        <v>318</v>
      </c>
      <c r="U102" s="31" t="s">
        <v>319</v>
      </c>
      <c r="V102" s="16" t="s">
        <v>346</v>
      </c>
      <c r="W102" s="31" t="s">
        <v>347</v>
      </c>
      <c r="X102" s="31" t="s">
        <v>316</v>
      </c>
    </row>
    <row r="103" spans="3:24">
      <c r="C103" s="15">
        <v>30</v>
      </c>
      <c r="D103" s="15">
        <v>1</v>
      </c>
      <c r="E103" s="15">
        <f t="shared" si="14"/>
        <v>60</v>
      </c>
      <c r="F103" s="15">
        <v>2</v>
      </c>
      <c r="I103" s="15" t="s">
        <v>341</v>
      </c>
      <c r="J103" s="15">
        <v>7.5</v>
      </c>
      <c r="K103" s="15" t="s">
        <v>333</v>
      </c>
      <c r="L103" s="15">
        <v>9.375</v>
      </c>
      <c r="M103" s="15" t="s">
        <v>338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441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57" t="s">
        <v>442</v>
      </c>
      <c r="J107" s="58"/>
    </row>
    <row r="108" spans="3:24">
      <c r="I108" s="14" t="s">
        <v>72</v>
      </c>
      <c r="J108" s="52">
        <f>J86-W103</f>
        <v>5</v>
      </c>
    </row>
    <row r="109" spans="3:24">
      <c r="I109" s="14" t="s">
        <v>193</v>
      </c>
      <c r="J109" s="52">
        <f>J95-U103</f>
        <v>2.5</v>
      </c>
    </row>
    <row r="110" spans="3:24">
      <c r="I110" s="14" t="s">
        <v>123</v>
      </c>
      <c r="J110" s="52">
        <f>SUM(J89-(T104+T105))</f>
        <v>0.29999999999995453</v>
      </c>
    </row>
    <row r="111" spans="3:24">
      <c r="I111" s="14" t="s">
        <v>142</v>
      </c>
      <c r="J111" s="52">
        <f>J96-T103</f>
        <v>12</v>
      </c>
    </row>
    <row r="113" spans="9:11">
      <c r="I113" s="14" t="s">
        <v>438</v>
      </c>
      <c r="J113" s="53">
        <f>J85</f>
        <v>25.5</v>
      </c>
    </row>
    <row r="114" spans="9:11">
      <c r="I114" s="14" t="s">
        <v>3</v>
      </c>
      <c r="J114" s="53">
        <f>J87</f>
        <v>90</v>
      </c>
    </row>
    <row r="115" spans="9:11">
      <c r="I115" s="14" t="s">
        <v>122</v>
      </c>
      <c r="J115" s="53">
        <f>J88</f>
        <v>320</v>
      </c>
    </row>
    <row r="116" spans="9:11">
      <c r="I116" s="14" t="s">
        <v>12</v>
      </c>
      <c r="J116" s="53">
        <f>J99</f>
        <v>40</v>
      </c>
    </row>
    <row r="117" spans="9:11">
      <c r="I117" s="14" t="s">
        <v>141</v>
      </c>
      <c r="J117" s="53">
        <f>SUM(J94-(V104+V105))</f>
        <v>139.76</v>
      </c>
    </row>
    <row r="118" spans="9:11">
      <c r="I118" s="14" t="s">
        <v>146</v>
      </c>
      <c r="J118" s="53">
        <f>X103</f>
        <v>11.25</v>
      </c>
    </row>
    <row r="119" spans="9:11">
      <c r="I119" s="14" t="s">
        <v>76</v>
      </c>
      <c r="J119" s="53">
        <f>X104</f>
        <v>15</v>
      </c>
    </row>
    <row r="120" spans="9:11">
      <c r="I120" s="14" t="s">
        <v>441</v>
      </c>
      <c r="J120" s="53">
        <f>X105</f>
        <v>27.990000000000002</v>
      </c>
    </row>
    <row r="121" spans="9:11">
      <c r="I121" s="14" t="s">
        <v>65</v>
      </c>
      <c r="J121" s="53">
        <f>M59</f>
        <v>483</v>
      </c>
      <c r="K121" t="s">
        <v>452</v>
      </c>
    </row>
    <row r="122" spans="9:11">
      <c r="I122" s="14" t="s">
        <v>16</v>
      </c>
      <c r="J122" s="53">
        <f>J93-W103</f>
        <v>145</v>
      </c>
    </row>
    <row r="123" spans="9:11">
      <c r="I123" s="14" t="s">
        <v>419</v>
      </c>
      <c r="J123" s="53">
        <f>J92</f>
        <v>180</v>
      </c>
    </row>
    <row r="124" spans="9:11">
      <c r="I124" s="14" t="s">
        <v>14</v>
      </c>
      <c r="J124" s="53">
        <f>-U104</f>
        <v>-180</v>
      </c>
    </row>
    <row r="125" spans="9:11">
      <c r="I125" s="14" t="s">
        <v>18</v>
      </c>
      <c r="J125" s="53">
        <f>J91-U105</f>
        <v>550.07500000000005</v>
      </c>
    </row>
    <row r="126" spans="9:11">
      <c r="I126" s="47" t="s">
        <v>151</v>
      </c>
      <c r="J126" s="53">
        <f>M61</f>
        <v>367.20000000000005</v>
      </c>
      <c r="K126" t="s">
        <v>452</v>
      </c>
    </row>
  </sheetData>
  <mergeCells count="29">
    <mergeCell ref="C3:U3"/>
    <mergeCell ref="I32:P32"/>
    <mergeCell ref="I46:Q46"/>
    <mergeCell ref="I57:J57"/>
    <mergeCell ref="L57:M57"/>
    <mergeCell ref="C24:F24"/>
    <mergeCell ref="C25:F25"/>
    <mergeCell ref="O23:P23"/>
    <mergeCell ref="C4:J4"/>
    <mergeCell ref="C47:F47"/>
    <mergeCell ref="C56:F56"/>
    <mergeCell ref="C13:G13"/>
    <mergeCell ref="L4:P4"/>
    <mergeCell ref="I13:V13"/>
    <mergeCell ref="I23:J23"/>
    <mergeCell ref="L23:M23"/>
    <mergeCell ref="I101:X101"/>
    <mergeCell ref="I107:J107"/>
    <mergeCell ref="C94:F94"/>
    <mergeCell ref="C95:F95"/>
    <mergeCell ref="I40:J40"/>
    <mergeCell ref="L40:M40"/>
    <mergeCell ref="I84:J84"/>
    <mergeCell ref="L84:M84"/>
    <mergeCell ref="C88:F88"/>
    <mergeCell ref="C83:F83"/>
    <mergeCell ref="C78:F78"/>
    <mergeCell ref="C73:F73"/>
    <mergeCell ref="I75:R75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topLeftCell="A19" workbookViewId="0">
      <selection activeCell="H2" sqref="H2:Q4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7" t="s">
        <v>162</v>
      </c>
      <c r="C2" s="58"/>
      <c r="D2" s="58"/>
      <c r="E2" s="58"/>
      <c r="F2" s="58"/>
      <c r="H2" s="61" t="s">
        <v>308</v>
      </c>
      <c r="I2" s="62"/>
      <c r="J2" s="62"/>
      <c r="K2" s="62"/>
      <c r="L2" s="62"/>
      <c r="M2" s="62"/>
      <c r="N2" s="62"/>
      <c r="O2" s="62"/>
      <c r="P2" s="62"/>
      <c r="Q2" s="62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317</v>
      </c>
      <c r="O3" s="16" t="s">
        <v>318</v>
      </c>
      <c r="P3" s="31" t="s">
        <v>319</v>
      </c>
      <c r="Q3" s="31" t="s">
        <v>316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309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310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311</v>
      </c>
      <c r="I6" s="15">
        <v>15</v>
      </c>
      <c r="J6" s="15" t="s">
        <v>4</v>
      </c>
      <c r="K6" s="15">
        <v>9999</v>
      </c>
      <c r="L6" s="15" t="s">
        <v>314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312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7" t="s">
        <v>111</v>
      </c>
      <c r="C8" s="58"/>
      <c r="D8" s="58"/>
      <c r="E8" s="58"/>
      <c r="H8" s="15" t="s">
        <v>313</v>
      </c>
      <c r="I8" s="15">
        <v>40</v>
      </c>
      <c r="J8" s="15" t="s">
        <v>149</v>
      </c>
      <c r="K8" s="15">
        <v>40</v>
      </c>
      <c r="L8" s="15" t="s">
        <v>315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63" t="s">
        <v>23</v>
      </c>
      <c r="C9" s="64"/>
      <c r="D9" s="64"/>
      <c r="E9" s="65"/>
    </row>
    <row r="10" spans="2:17">
      <c r="B10" s="15" t="s">
        <v>112</v>
      </c>
      <c r="C10" s="15" t="s">
        <v>113</v>
      </c>
      <c r="D10" s="15" t="s">
        <v>307</v>
      </c>
      <c r="E10" s="15" t="s">
        <v>114</v>
      </c>
      <c r="H10" s="57" t="s">
        <v>321</v>
      </c>
      <c r="I10" s="58"/>
      <c r="K10" s="57" t="s">
        <v>326</v>
      </c>
      <c r="L10" s="58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320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322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323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324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325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61" t="s">
        <v>327</v>
      </c>
      <c r="I17" s="62"/>
      <c r="J17" s="62"/>
      <c r="K17" s="62"/>
      <c r="L17" s="62"/>
      <c r="M17" s="62"/>
      <c r="N17" s="62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317</v>
      </c>
      <c r="M18" s="16" t="s">
        <v>318</v>
      </c>
      <c r="N18" s="31" t="s">
        <v>316</v>
      </c>
    </row>
    <row r="19" spans="2:17">
      <c r="B19" s="63" t="s">
        <v>24</v>
      </c>
      <c r="C19" s="64"/>
      <c r="D19" s="64"/>
      <c r="E19" s="65"/>
      <c r="H19" s="15" t="s">
        <v>328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307</v>
      </c>
      <c r="E20" s="15" t="s">
        <v>114</v>
      </c>
      <c r="H20" s="15" t="s">
        <v>329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63" t="s">
        <v>8</v>
      </c>
      <c r="C24" s="64"/>
      <c r="D24" s="64"/>
      <c r="E24" s="65"/>
      <c r="H24" s="57" t="s">
        <v>330</v>
      </c>
      <c r="I24" s="58"/>
      <c r="K24" s="57" t="s">
        <v>331</v>
      </c>
      <c r="L24" s="58"/>
    </row>
    <row r="25" spans="2:17">
      <c r="B25" s="15" t="s">
        <v>112</v>
      </c>
      <c r="C25" s="15" t="s">
        <v>113</v>
      </c>
      <c r="D25" s="15" t="s">
        <v>307</v>
      </c>
      <c r="E25" s="15" t="s">
        <v>114</v>
      </c>
      <c r="H25" s="14" t="s">
        <v>328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63" t="s">
        <v>7</v>
      </c>
      <c r="C30" s="64"/>
      <c r="D30" s="64"/>
      <c r="E30" s="65"/>
      <c r="H30" s="61" t="s">
        <v>332</v>
      </c>
      <c r="I30" s="62"/>
      <c r="J30" s="62"/>
      <c r="K30" s="62"/>
      <c r="L30" s="62"/>
      <c r="M30" s="62"/>
      <c r="N30" s="62"/>
    </row>
    <row r="31" spans="2:17">
      <c r="B31" s="15" t="s">
        <v>112</v>
      </c>
      <c r="C31" s="15" t="s">
        <v>113</v>
      </c>
      <c r="D31" s="15" t="s">
        <v>307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317</v>
      </c>
      <c r="O31" s="16" t="s">
        <v>318</v>
      </c>
      <c r="P31" s="31" t="s">
        <v>319</v>
      </c>
      <c r="Q31" s="31" t="s">
        <v>316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335</v>
      </c>
      <c r="I32" s="15">
        <v>37.5</v>
      </c>
      <c r="J32" s="15" t="s">
        <v>122</v>
      </c>
      <c r="K32" s="15">
        <v>18.75</v>
      </c>
      <c r="L32" s="15" t="s">
        <v>334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333</v>
      </c>
      <c r="I33" s="15">
        <v>2</v>
      </c>
      <c r="J33" s="15" t="s">
        <v>335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7" t="s">
        <v>336</v>
      </c>
      <c r="I36" s="58"/>
      <c r="K36" s="57" t="s">
        <v>337</v>
      </c>
      <c r="L36" s="58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339</v>
      </c>
      <c r="I37" s="15">
        <f>Q32-O33</f>
        <v>169.99124999999998</v>
      </c>
      <c r="K37" s="14" t="s">
        <v>334</v>
      </c>
      <c r="L37" s="15">
        <f>I25-P32</f>
        <v>-3.7500000000022737E-2</v>
      </c>
    </row>
    <row r="38" spans="2:17">
      <c r="H38" s="14" t="s">
        <v>333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338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61" t="s">
        <v>340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342</v>
      </c>
      <c r="H43" s="16" t="s">
        <v>343</v>
      </c>
      <c r="I43" s="16" t="s">
        <v>344</v>
      </c>
      <c r="J43" s="16" t="s">
        <v>345</v>
      </c>
      <c r="K43" s="16" t="s">
        <v>106</v>
      </c>
      <c r="L43" s="16" t="s">
        <v>317</v>
      </c>
      <c r="M43" s="16" t="s">
        <v>318</v>
      </c>
      <c r="N43" s="31" t="s">
        <v>319</v>
      </c>
      <c r="O43" s="16" t="s">
        <v>346</v>
      </c>
      <c r="P43" s="31" t="s">
        <v>347</v>
      </c>
      <c r="Q43" s="31" t="s">
        <v>316</v>
      </c>
    </row>
    <row r="44" spans="2:17">
      <c r="B44" s="15" t="s">
        <v>341</v>
      </c>
      <c r="C44" s="15">
        <v>7.5</v>
      </c>
      <c r="D44" s="15" t="s">
        <v>333</v>
      </c>
      <c r="E44" s="15">
        <v>9.375</v>
      </c>
      <c r="F44" s="15" t="s">
        <v>338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7" t="s">
        <v>348</v>
      </c>
      <c r="C46" s="58"/>
      <c r="E46" s="57" t="s">
        <v>349</v>
      </c>
      <c r="F46" s="58"/>
    </row>
    <row r="47" spans="2:17">
      <c r="B47" s="14" t="s">
        <v>339</v>
      </c>
      <c r="C47" s="53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3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3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334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333</v>
      </c>
      <c r="F57" s="15">
        <f>I38-M44</f>
        <v>-1.5000000000014779E-2</v>
      </c>
    </row>
    <row r="58" spans="2:6">
      <c r="E58" s="14" t="s">
        <v>338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339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D40" zoomScale="85" zoomScaleNormal="85" workbookViewId="0">
      <selection activeCell="Q84" sqref="Q83:Q84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67" t="s">
        <v>162</v>
      </c>
      <c r="C2" s="68"/>
      <c r="D2" s="68"/>
      <c r="E2" s="68"/>
      <c r="F2" s="68"/>
      <c r="G2" s="46"/>
      <c r="I2" s="61" t="s">
        <v>308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 spans="2:22">
      <c r="B3" s="14" t="s">
        <v>59</v>
      </c>
      <c r="C3" s="14" t="s">
        <v>24</v>
      </c>
      <c r="D3" s="14" t="s">
        <v>354</v>
      </c>
      <c r="E3" s="14" t="s">
        <v>355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318</v>
      </c>
      <c r="O3" s="31" t="s">
        <v>319</v>
      </c>
      <c r="P3" s="16" t="s">
        <v>317</v>
      </c>
      <c r="Q3" s="16" t="s">
        <v>362</v>
      </c>
      <c r="R3" s="16" t="s">
        <v>359</v>
      </c>
      <c r="S3" s="31" t="s">
        <v>358</v>
      </c>
      <c r="T3" s="16" t="s">
        <v>363</v>
      </c>
      <c r="U3" s="16" t="s">
        <v>360</v>
      </c>
      <c r="V3" s="31" t="s">
        <v>361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356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357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364</v>
      </c>
      <c r="R5" s="15">
        <v>130</v>
      </c>
      <c r="S5" s="15">
        <f>R5*P5</f>
        <v>1600.3</v>
      </c>
      <c r="T5" s="15" t="s">
        <v>365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366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364</v>
      </c>
      <c r="R6" s="15">
        <v>20</v>
      </c>
      <c r="S6" s="15">
        <f>R6*P6</f>
        <v>576.19999999999993</v>
      </c>
      <c r="T6" s="15" t="s">
        <v>365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367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365</v>
      </c>
      <c r="U7" s="15">
        <v>10</v>
      </c>
      <c r="V7" s="15">
        <f>U7*P7</f>
        <v>65.7</v>
      </c>
    </row>
    <row r="8" spans="2:22">
      <c r="B8" s="57" t="s">
        <v>111</v>
      </c>
      <c r="C8" s="58"/>
      <c r="D8" s="58"/>
      <c r="E8" s="58"/>
      <c r="I8" s="15" t="s">
        <v>368</v>
      </c>
      <c r="J8" s="15">
        <v>200</v>
      </c>
      <c r="K8" s="15" t="s">
        <v>369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370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63" t="s">
        <v>24</v>
      </c>
      <c r="C9" s="64"/>
      <c r="D9" s="64"/>
      <c r="E9" s="65"/>
    </row>
    <row r="10" spans="2:22">
      <c r="B10" s="15" t="s">
        <v>112</v>
      </c>
      <c r="C10" s="15" t="s">
        <v>113</v>
      </c>
      <c r="D10" s="15" t="s">
        <v>307</v>
      </c>
      <c r="E10" s="15" t="s">
        <v>114</v>
      </c>
      <c r="I10" s="57" t="s">
        <v>321</v>
      </c>
      <c r="J10" s="58"/>
      <c r="L10" s="57" t="s">
        <v>349</v>
      </c>
      <c r="M10" s="58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323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371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63" t="s">
        <v>354</v>
      </c>
      <c r="C13" s="64"/>
      <c r="D13" s="64"/>
      <c r="E13" s="65"/>
      <c r="I13" s="14" t="s">
        <v>372</v>
      </c>
      <c r="J13" s="15">
        <f>SUM(V5:V7)</f>
        <v>1464.3</v>
      </c>
      <c r="L13" s="14" t="s">
        <v>354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307</v>
      </c>
      <c r="E14" s="15" t="s">
        <v>114</v>
      </c>
      <c r="I14" s="14" t="s">
        <v>373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374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61" t="s">
        <v>327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318</v>
      </c>
      <c r="O18" s="31" t="s">
        <v>319</v>
      </c>
      <c r="P18" s="16" t="s">
        <v>317</v>
      </c>
      <c r="Q18" s="16" t="s">
        <v>362</v>
      </c>
      <c r="R18" s="16" t="s">
        <v>359</v>
      </c>
      <c r="S18" s="31" t="s">
        <v>358</v>
      </c>
      <c r="T18" s="31" t="s">
        <v>363</v>
      </c>
      <c r="U18" s="31" t="s">
        <v>390</v>
      </c>
      <c r="V18" s="31" t="s">
        <v>361</v>
      </c>
    </row>
    <row r="19" spans="2:22">
      <c r="B19" s="63" t="s">
        <v>355</v>
      </c>
      <c r="C19" s="64"/>
      <c r="D19" s="64"/>
      <c r="E19" s="65"/>
      <c r="I19" s="15" t="s">
        <v>375</v>
      </c>
      <c r="J19" s="15">
        <v>80</v>
      </c>
      <c r="K19" s="15" t="s">
        <v>364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307</v>
      </c>
      <c r="E20" s="15" t="s">
        <v>114</v>
      </c>
      <c r="I20" s="15" t="s">
        <v>376</v>
      </c>
      <c r="J20" s="15">
        <v>60</v>
      </c>
      <c r="K20" s="15" t="s">
        <v>364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377</v>
      </c>
      <c r="J21" s="15">
        <v>40</v>
      </c>
      <c r="K21" s="15" t="s">
        <v>365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377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378</v>
      </c>
      <c r="J22" s="15">
        <v>180</v>
      </c>
      <c r="K22" s="15" t="s">
        <v>370</v>
      </c>
      <c r="L22" s="15">
        <v>60</v>
      </c>
      <c r="M22" s="15" t="s">
        <v>377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379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57" t="s">
        <v>330</v>
      </c>
      <c r="J25" s="58"/>
      <c r="L25" s="57" t="s">
        <v>349</v>
      </c>
      <c r="M25" s="58"/>
    </row>
    <row r="26" spans="2:22">
      <c r="B26" s="63" t="s">
        <v>17</v>
      </c>
      <c r="C26" s="64"/>
      <c r="D26" s="64"/>
      <c r="E26" s="65"/>
      <c r="I26" s="14" t="s">
        <v>120</v>
      </c>
      <c r="J26" s="15">
        <f>S19</f>
        <v>100</v>
      </c>
      <c r="L26" s="14" t="s">
        <v>364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307</v>
      </c>
      <c r="E27" s="15" t="s">
        <v>114</v>
      </c>
      <c r="I27" s="14" t="s">
        <v>11</v>
      </c>
      <c r="J27" s="15">
        <f>S20+J14</f>
        <v>323.39999999999998</v>
      </c>
      <c r="L27" s="14" t="s">
        <v>380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381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377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374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61" t="s">
        <v>332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342</v>
      </c>
      <c r="O36" s="16" t="s">
        <v>387</v>
      </c>
      <c r="P36" s="16" t="s">
        <v>318</v>
      </c>
      <c r="Q36" s="31" t="s">
        <v>319</v>
      </c>
      <c r="R36" s="31" t="s">
        <v>346</v>
      </c>
      <c r="S36" s="16" t="s">
        <v>317</v>
      </c>
      <c r="T36" s="16" t="s">
        <v>362</v>
      </c>
      <c r="U36" s="16" t="s">
        <v>359</v>
      </c>
      <c r="V36" s="31" t="s">
        <v>358</v>
      </c>
      <c r="W36" s="31" t="s">
        <v>363</v>
      </c>
      <c r="X36" s="31" t="s">
        <v>390</v>
      </c>
      <c r="Y36" s="31" t="s">
        <v>361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384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382</v>
      </c>
      <c r="J39" s="15">
        <v>30</v>
      </c>
      <c r="K39" s="15" t="s">
        <v>384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385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217</v>
      </c>
      <c r="J41" s="15">
        <v>50</v>
      </c>
      <c r="K41" s="15" t="s">
        <v>38</v>
      </c>
      <c r="L41" s="15">
        <v>20</v>
      </c>
      <c r="M41" s="15" t="s">
        <v>388</v>
      </c>
      <c r="N41" s="15">
        <v>40</v>
      </c>
      <c r="O41" s="15" t="s">
        <v>389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217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383</v>
      </c>
      <c r="J42" s="15">
        <v>50</v>
      </c>
      <c r="K42" s="15" t="s">
        <v>365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386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7" t="s">
        <v>336</v>
      </c>
      <c r="J44" s="58"/>
      <c r="L44" s="57" t="s">
        <v>349</v>
      </c>
      <c r="M44" s="58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380</v>
      </c>
      <c r="M46" s="48">
        <f>M27-P42</f>
        <v>186.4000000000002</v>
      </c>
      <c r="N46" s="71" t="s">
        <v>391</v>
      </c>
      <c r="O46" s="72"/>
      <c r="P46" s="72"/>
      <c r="Q46" s="72"/>
      <c r="R46" s="72"/>
      <c r="S46" s="72"/>
      <c r="T46" s="73"/>
    </row>
    <row r="47" spans="9:25">
      <c r="I47" s="14" t="s">
        <v>133</v>
      </c>
      <c r="J47" s="15">
        <f>J28-P38-P39</f>
        <v>763.2</v>
      </c>
      <c r="L47" s="14" t="s">
        <v>374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217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386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382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71" t="s">
        <v>394</v>
      </c>
      <c r="O53" s="72"/>
      <c r="P53" s="72"/>
      <c r="Q53" s="72"/>
      <c r="R53" s="72"/>
      <c r="S53" s="72"/>
      <c r="T53" s="73"/>
    </row>
    <row r="54" spans="9:25">
      <c r="I54" s="61" t="s">
        <v>395</v>
      </c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342</v>
      </c>
      <c r="O55" s="16" t="s">
        <v>387</v>
      </c>
      <c r="P55" s="16" t="s">
        <v>344</v>
      </c>
      <c r="Q55" s="16" t="s">
        <v>345</v>
      </c>
      <c r="R55" s="16" t="s">
        <v>318</v>
      </c>
      <c r="S55" s="31" t="s">
        <v>319</v>
      </c>
      <c r="T55" s="31" t="s">
        <v>346</v>
      </c>
      <c r="U55" s="31" t="s">
        <v>347</v>
      </c>
      <c r="V55" s="16" t="s">
        <v>317</v>
      </c>
      <c r="W55" s="16" t="s">
        <v>362</v>
      </c>
      <c r="X55" s="16" t="s">
        <v>359</v>
      </c>
      <c r="Y55" s="31" t="s">
        <v>358</v>
      </c>
    </row>
    <row r="56" spans="9:25">
      <c r="I56" s="15" t="s">
        <v>392</v>
      </c>
      <c r="J56" s="15">
        <v>30</v>
      </c>
      <c r="K56" s="15" t="s">
        <v>11</v>
      </c>
      <c r="L56" s="15">
        <v>30</v>
      </c>
      <c r="M56" s="15" t="s">
        <v>386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393</v>
      </c>
      <c r="J57" s="15">
        <v>30</v>
      </c>
      <c r="K57" s="15" t="s">
        <v>14</v>
      </c>
      <c r="L57" s="15">
        <v>30</v>
      </c>
      <c r="M57" s="15" t="s">
        <v>386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244</v>
      </c>
      <c r="J58" s="15">
        <v>45</v>
      </c>
      <c r="K58" s="15" t="s">
        <v>17</v>
      </c>
      <c r="L58" s="15">
        <v>52.5</v>
      </c>
      <c r="M58" s="15" t="s">
        <v>382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385</v>
      </c>
      <c r="X58" s="15">
        <v>30</v>
      </c>
      <c r="Y58" s="15">
        <f>X58*V58</f>
        <v>720</v>
      </c>
    </row>
    <row r="60" spans="9:25">
      <c r="I60" s="69" t="s">
        <v>396</v>
      </c>
      <c r="J60" s="70"/>
      <c r="L60" s="57" t="s">
        <v>349</v>
      </c>
      <c r="M60" s="58"/>
    </row>
    <row r="61" spans="9:25">
      <c r="I61" s="14" t="s">
        <v>120</v>
      </c>
      <c r="J61" s="53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53">
        <f>Y56-R57</f>
        <v>763.5</v>
      </c>
      <c r="L62" s="14" t="s">
        <v>382</v>
      </c>
      <c r="M62" s="15">
        <f>J51-S58</f>
        <v>0</v>
      </c>
    </row>
    <row r="63" spans="9:25">
      <c r="I63" s="14" t="s">
        <v>133</v>
      </c>
      <c r="J63" s="53">
        <f>J47</f>
        <v>763.2</v>
      </c>
      <c r="L63" s="14" t="s">
        <v>17</v>
      </c>
      <c r="M63" s="15">
        <f>J52-R58</f>
        <v>0</v>
      </c>
    </row>
    <row r="64" spans="9:25">
      <c r="I64" s="14" t="s">
        <v>217</v>
      </c>
      <c r="J64" s="53">
        <f>V41+Y58</f>
        <v>763.2</v>
      </c>
      <c r="L64" s="14" t="s">
        <v>386</v>
      </c>
      <c r="M64" s="15">
        <f>J50-R56-R57</f>
        <v>19.299999999999955</v>
      </c>
    </row>
    <row r="65" spans="9:13">
      <c r="I65" s="14" t="s">
        <v>11</v>
      </c>
      <c r="J65" s="53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  <mergeCell ref="I54:Y54"/>
    <mergeCell ref="L60:M60"/>
    <mergeCell ref="I60:J60"/>
    <mergeCell ref="N53:T53"/>
    <mergeCell ref="L44:M44"/>
    <mergeCell ref="I44:J44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B2:L28"/>
  <sheetViews>
    <sheetView workbookViewId="0">
      <selection activeCell="B20" sqref="B20:L24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67" t="s">
        <v>162</v>
      </c>
      <c r="C2" s="68"/>
      <c r="D2" s="68"/>
    </row>
    <row r="3" spans="2:5">
      <c r="B3" s="14" t="s">
        <v>59</v>
      </c>
      <c r="C3" s="14" t="s">
        <v>8</v>
      </c>
      <c r="D3" s="14" t="s">
        <v>413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57" t="s">
        <v>111</v>
      </c>
      <c r="C9" s="58"/>
      <c r="D9" s="58"/>
      <c r="E9" s="58"/>
    </row>
    <row r="10" spans="2:5">
      <c r="B10" s="63" t="s">
        <v>8</v>
      </c>
      <c r="C10" s="64"/>
      <c r="D10" s="64"/>
      <c r="E10" s="65"/>
    </row>
    <row r="11" spans="2:5">
      <c r="B11" s="15" t="s">
        <v>112</v>
      </c>
      <c r="C11" s="15" t="s">
        <v>113</v>
      </c>
      <c r="D11" s="15" t="s">
        <v>307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63" t="s">
        <v>13</v>
      </c>
      <c r="C14" s="64"/>
      <c r="D14" s="64"/>
      <c r="E14" s="65"/>
    </row>
    <row r="15" spans="2:5">
      <c r="B15" s="15" t="s">
        <v>112</v>
      </c>
      <c r="C15" s="15" t="s">
        <v>113</v>
      </c>
      <c r="D15" s="15" t="s">
        <v>307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61" t="s">
        <v>308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318</v>
      </c>
      <c r="H21" s="31" t="s">
        <v>319</v>
      </c>
      <c r="I21" s="16" t="s">
        <v>317</v>
      </c>
      <c r="J21" s="16" t="s">
        <v>362</v>
      </c>
      <c r="K21" s="16" t="s">
        <v>359</v>
      </c>
      <c r="L21" s="31" t="s">
        <v>358</v>
      </c>
    </row>
    <row r="22" spans="2:12">
      <c r="B22" s="15" t="s">
        <v>414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416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415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57" t="s">
        <v>330</v>
      </c>
      <c r="C26" s="58"/>
    </row>
    <row r="27" spans="2:12">
      <c r="B27" s="14" t="s">
        <v>18</v>
      </c>
      <c r="C27" s="53">
        <f>L23+L22</f>
        <v>1405.875</v>
      </c>
    </row>
    <row r="28" spans="2:12">
      <c r="B28" s="14" t="s">
        <v>192</v>
      </c>
      <c r="C28" s="53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AgendaToDo</vt:lpstr>
      <vt:lpstr>OverallResources</vt:lpstr>
      <vt:lpstr>GrasslandTrainHubStations</vt:lpstr>
      <vt:lpstr>TierLocationOrganization</vt:lpstr>
      <vt:lpstr>QuickwireCoast</vt:lpstr>
      <vt:lpstr>GrasslandRegionalProduction</vt:lpstr>
      <vt:lpstr>SteelLakeSite</vt:lpstr>
      <vt:lpstr>OffshoreMegaRefinery</vt:lpstr>
      <vt:lpstr>SilicaCaveSite</vt:lpstr>
      <vt:lpstr>SWNitrogenFacility</vt:lpstr>
      <vt:lpstr>Diagrams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2022-05-19T20:45:59Z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