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readedComments/threadedComment2.xml" ContentType="application/vnd.ms-excel.threaded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threadedComments/threadedComment3.xml" ContentType="application/vnd.ms-excel.threaded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myprojekts\TarifrechnerBlockBox\Tarifrechner\Tafeln\"/>
    </mc:Choice>
  </mc:AlternateContent>
  <xr:revisionPtr revIDLastSave="0" documentId="13_ncr:1_{3979B127-9582-463E-BD65-D10D9CE8DAAC}" xr6:coauthVersionLast="47" xr6:coauthVersionMax="47" xr10:uidLastSave="{00000000-0000-0000-0000-000000000000}"/>
  <bookViews>
    <workbookView xWindow="-108" yWindow="-108" windowWidth="23256" windowHeight="12456" tabRatio="893" firstSheet="1" activeTab="8" xr2:uid="{00000000-000D-0000-FFFF-FFFF00000000}"/>
  </bookViews>
  <sheets>
    <sheet name="Methodik" sheetId="3" state="hidden" r:id="rId1"/>
    <sheet name="Zins" sheetId="2" r:id="rId2"/>
    <sheet name="Frauen" sheetId="4" state="hidden" r:id="rId3"/>
    <sheet name="Männer" sheetId="1" state="hidden" r:id="rId4"/>
    <sheet name="Männer Rekursion" sheetId="7" state="hidden" r:id="rId5"/>
    <sheet name="Frauen Rekursion" sheetId="8" state="hidden" r:id="rId6"/>
    <sheet name="Unisex Rekursion" sheetId="5" state="hidden" r:id="rId7"/>
    <sheet name="Frauen Rekursion 1" sheetId="11" r:id="rId8"/>
    <sheet name="Abgleich" sheetId="18" r:id="rId9"/>
    <sheet name="Frauen Rekursion 1e)i)" sheetId="9" state="hidden" r:id="rId10"/>
    <sheet name="Frauen Rekursion 1e)ii) " sheetId="10" state="hidden" r:id="rId11"/>
    <sheet name="Frauen Rekursion 1e)iii)  " sheetId="12" state="hidden" r:id="rId12"/>
    <sheet name="Frauen Rekursion 2" sheetId="15" state="hidden" r:id="rId13"/>
    <sheet name="Frauen Rekursion 3" sheetId="16" state="hidden" r:id="rId14"/>
    <sheet name="Frauen Rekursion 4" sheetId="17" state="hidden" r:id="rId15"/>
  </sheets>
  <externalReferences>
    <externalReference r:id="rId16"/>
  </externalReferences>
  <definedNames>
    <definedName name="Aggregattafel_2.O">[1]Basistafeln!$D$5:$E$126</definedName>
    <definedName name="f">[1]Selektionsfaktoren!$B$2:$C$3</definedName>
    <definedName name="F_1_2.O">[1]Trends!$B$5:$C$126</definedName>
    <definedName name="F_2_2.O">[1]Trends!$D$5:$E$126</definedName>
    <definedName name="G">[1]Gewichte!$B$4:$B$205</definedName>
    <definedName name="Geschlecht" localSheetId="5">#REF!</definedName>
    <definedName name="Geschlecht" localSheetId="7">#REF!</definedName>
    <definedName name="Geschlecht" localSheetId="9">#REF!</definedName>
    <definedName name="Geschlecht" localSheetId="10">#REF!</definedName>
    <definedName name="Geschlecht" localSheetId="11">#REF!</definedName>
    <definedName name="Geschlecht" localSheetId="12">#REF!</definedName>
    <definedName name="Geschlecht" localSheetId="13">#REF!</definedName>
    <definedName name="Geschlecht" localSheetId="14">#REF!</definedName>
    <definedName name="Geschlecht" localSheetId="4">#REF!</definedName>
    <definedName name="Geschlecht">#REF!</definedName>
    <definedName name="GS">#REF!</definedName>
    <definedName name="n" localSheetId="5">#REF!</definedName>
    <definedName name="n" localSheetId="7">#REF!</definedName>
    <definedName name="n" localSheetId="9">#REF!</definedName>
    <definedName name="n" localSheetId="10">#REF!</definedName>
    <definedName name="n" localSheetId="11">#REF!</definedName>
    <definedName name="n" localSheetId="12">#REF!</definedName>
    <definedName name="n" localSheetId="13">#REF!</definedName>
    <definedName name="n" localSheetId="14">#REF!</definedName>
    <definedName name="n" localSheetId="4">#REF!</definedName>
    <definedName name="n">#REF!</definedName>
    <definedName name="Selektionstafel_2.O">[1]Basistafeln!$B$5:$C$126</definedName>
    <definedName name="x" localSheetId="5">#REF!</definedName>
    <definedName name="x" localSheetId="7">#REF!</definedName>
    <definedName name="x" localSheetId="9">#REF!</definedName>
    <definedName name="x" localSheetId="10">#REF!</definedName>
    <definedName name="x" localSheetId="11">#REF!</definedName>
    <definedName name="x" localSheetId="12">#REF!</definedName>
    <definedName name="x" localSheetId="13">#REF!</definedName>
    <definedName name="x" localSheetId="14">#REF!</definedName>
    <definedName name="x" localSheetId="4">#REF!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6" l="1"/>
  <c r="S129" i="17"/>
  <c r="S128" i="17"/>
  <c r="I18" i="17"/>
  <c r="A9" i="17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A119" i="17" s="1"/>
  <c r="A120" i="17" s="1"/>
  <c r="A121" i="17" s="1"/>
  <c r="A122" i="17" s="1"/>
  <c r="A123" i="17" s="1"/>
  <c r="A124" i="17" s="1"/>
  <c r="A125" i="17" s="1"/>
  <c r="A126" i="17" s="1"/>
  <c r="A127" i="17" s="1"/>
  <c r="A128" i="17" s="1"/>
  <c r="A129" i="17" s="1"/>
  <c r="P8" i="17"/>
  <c r="O8" i="17"/>
  <c r="J8" i="17"/>
  <c r="G8" i="17"/>
  <c r="C8" i="17"/>
  <c r="D8" i="17" s="1"/>
  <c r="E8" i="17" s="1"/>
  <c r="B8" i="17"/>
  <c r="F8" i="17" s="1"/>
  <c r="V1" i="17"/>
  <c r="G9" i="8"/>
  <c r="I18" i="8"/>
  <c r="S129" i="16"/>
  <c r="S128" i="16"/>
  <c r="A10" i="16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9" i="16"/>
  <c r="O8" i="16"/>
  <c r="J8" i="16"/>
  <c r="P8" i="16" s="1"/>
  <c r="B8" i="16"/>
  <c r="O9" i="17" l="1"/>
  <c r="P9" i="17"/>
  <c r="R9" i="17"/>
  <c r="B9" i="17"/>
  <c r="V1" i="16"/>
  <c r="D8" i="16"/>
  <c r="E8" i="16" s="1"/>
  <c r="B9" i="16"/>
  <c r="F8" i="16"/>
  <c r="K3" i="9"/>
  <c r="J8" i="8"/>
  <c r="V1" i="8" s="1"/>
  <c r="F9" i="17" l="1"/>
  <c r="B10" i="17"/>
  <c r="C9" i="17"/>
  <c r="D9" i="17" s="1"/>
  <c r="E9" i="17" s="1"/>
  <c r="C9" i="16"/>
  <c r="D9" i="16" s="1"/>
  <c r="E9" i="16" s="1"/>
  <c r="F9" i="16"/>
  <c r="B10" i="16"/>
  <c r="G8" i="16"/>
  <c r="R129" i="15"/>
  <c r="R128" i="15"/>
  <c r="B10" i="15"/>
  <c r="F9" i="15"/>
  <c r="B9" i="15"/>
  <c r="A9" i="15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O8" i="15"/>
  <c r="N8" i="15"/>
  <c r="C8" i="15"/>
  <c r="B8" i="15"/>
  <c r="M129" i="12"/>
  <c r="M128" i="12"/>
  <c r="A11" i="12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0" i="12"/>
  <c r="A9" i="12"/>
  <c r="Q8" i="12"/>
  <c r="P8" i="12"/>
  <c r="F8" i="12"/>
  <c r="B8" i="12"/>
  <c r="M13" i="10"/>
  <c r="M14" i="10"/>
  <c r="S129" i="11"/>
  <c r="S128" i="11"/>
  <c r="A9" i="1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P8" i="11"/>
  <c r="O8" i="11"/>
  <c r="B8" i="11"/>
  <c r="M13" i="9"/>
  <c r="M14" i="9"/>
  <c r="M129" i="10"/>
  <c r="M128" i="10"/>
  <c r="C9" i="10"/>
  <c r="A9" i="10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Q8" i="10"/>
  <c r="P8" i="10"/>
  <c r="B8" i="10"/>
  <c r="B9" i="10" s="1"/>
  <c r="O10" i="17" l="1"/>
  <c r="F10" i="17"/>
  <c r="B11" i="17"/>
  <c r="C10" i="17"/>
  <c r="D10" i="17" s="1"/>
  <c r="E10" i="17" s="1"/>
  <c r="G9" i="17"/>
  <c r="R9" i="16"/>
  <c r="P9" i="16"/>
  <c r="O9" i="16"/>
  <c r="B11" i="16"/>
  <c r="C10" i="16"/>
  <c r="D10" i="16" s="1"/>
  <c r="E10" i="16" s="1"/>
  <c r="F10" i="16"/>
  <c r="G9" i="16"/>
  <c r="N8" i="16" s="1"/>
  <c r="C10" i="15"/>
  <c r="D10" i="15" s="1"/>
  <c r="E10" i="15" s="1"/>
  <c r="C9" i="15"/>
  <c r="D9" i="15" s="1"/>
  <c r="F10" i="15"/>
  <c r="B11" i="15"/>
  <c r="G9" i="15"/>
  <c r="D8" i="15"/>
  <c r="E8" i="15" s="1"/>
  <c r="F8" i="15"/>
  <c r="G8" i="12"/>
  <c r="C8" i="12"/>
  <c r="D8" i="12" s="1"/>
  <c r="B9" i="12"/>
  <c r="C8" i="11"/>
  <c r="D8" i="11" s="1"/>
  <c r="E8" i="11" s="1"/>
  <c r="B9" i="11"/>
  <c r="F8" i="11"/>
  <c r="B10" i="10"/>
  <c r="F9" i="10"/>
  <c r="D9" i="10"/>
  <c r="E9" i="10" s="1"/>
  <c r="F8" i="10"/>
  <c r="C8" i="10"/>
  <c r="D8" i="10" s="1"/>
  <c r="E8" i="10" s="1"/>
  <c r="M129" i="9"/>
  <c r="M128" i="9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Q8" i="9"/>
  <c r="P8" i="9"/>
  <c r="B8" i="9"/>
  <c r="F8" i="9" s="1"/>
  <c r="O8" i="8"/>
  <c r="P8" i="8"/>
  <c r="N8" i="17" l="1"/>
  <c r="R10" i="17"/>
  <c r="F11" i="17"/>
  <c r="B12" i="17"/>
  <c r="C11" i="17"/>
  <c r="D11" i="17" s="1"/>
  <c r="E11" i="17" s="1"/>
  <c r="G10" i="17"/>
  <c r="P10" i="17"/>
  <c r="O11" i="17"/>
  <c r="N9" i="16"/>
  <c r="Q9" i="16"/>
  <c r="G10" i="16"/>
  <c r="B12" i="16"/>
  <c r="D11" i="16"/>
  <c r="E11" i="16" s="1"/>
  <c r="C11" i="16"/>
  <c r="F11" i="16"/>
  <c r="O10" i="16"/>
  <c r="P10" i="16"/>
  <c r="R10" i="16"/>
  <c r="E9" i="15"/>
  <c r="G10" i="15"/>
  <c r="G8" i="15"/>
  <c r="M8" i="15"/>
  <c r="C11" i="15"/>
  <c r="D11" i="15" s="1"/>
  <c r="E11" i="15" s="1"/>
  <c r="B12" i="15"/>
  <c r="F11" i="15"/>
  <c r="E8" i="12"/>
  <c r="P9" i="12" s="1"/>
  <c r="S9" i="12"/>
  <c r="Q9" i="12"/>
  <c r="C9" i="12"/>
  <c r="B10" i="12"/>
  <c r="F9" i="12"/>
  <c r="E9" i="12"/>
  <c r="D9" i="12"/>
  <c r="G8" i="11"/>
  <c r="R9" i="11" s="1"/>
  <c r="C9" i="11"/>
  <c r="D9" i="11" s="1"/>
  <c r="E9" i="11" s="1"/>
  <c r="B10" i="11"/>
  <c r="F9" i="11"/>
  <c r="B11" i="10"/>
  <c r="F10" i="10"/>
  <c r="C10" i="10"/>
  <c r="D10" i="10" s="1"/>
  <c r="E10" i="10" s="1"/>
  <c r="G8" i="10"/>
  <c r="G9" i="10"/>
  <c r="O8" i="10" s="1"/>
  <c r="B9" i="9"/>
  <c r="C8" i="9"/>
  <c r="D8" i="9" s="1"/>
  <c r="E8" i="9" s="1"/>
  <c r="G8" i="9"/>
  <c r="F9" i="9"/>
  <c r="B10" i="9"/>
  <c r="C9" i="9"/>
  <c r="D9" i="9" s="1"/>
  <c r="E9" i="9" s="1"/>
  <c r="A10" i="7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9" i="7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N10" i="16" l="1"/>
  <c r="Q10" i="16"/>
  <c r="G11" i="17"/>
  <c r="D12" i="17"/>
  <c r="C12" i="17"/>
  <c r="F12" i="17"/>
  <c r="B13" i="17"/>
  <c r="E12" i="17"/>
  <c r="R11" i="17"/>
  <c r="P11" i="17"/>
  <c r="O12" i="17"/>
  <c r="Q9" i="17"/>
  <c r="N9" i="17"/>
  <c r="Q11" i="16"/>
  <c r="O11" i="16"/>
  <c r="G11" i="16"/>
  <c r="F12" i="16"/>
  <c r="C12" i="16"/>
  <c r="B13" i="16"/>
  <c r="D12" i="16"/>
  <c r="E12" i="16" s="1"/>
  <c r="R11" i="16"/>
  <c r="P11" i="16"/>
  <c r="G11" i="15"/>
  <c r="O9" i="15"/>
  <c r="Q9" i="15"/>
  <c r="N9" i="15"/>
  <c r="C12" i="15"/>
  <c r="E12" i="15"/>
  <c r="B13" i="15"/>
  <c r="F12" i="15"/>
  <c r="D12" i="15"/>
  <c r="M9" i="15"/>
  <c r="M10" i="15" s="1"/>
  <c r="M11" i="15" s="1"/>
  <c r="P9" i="15"/>
  <c r="C10" i="12"/>
  <c r="D10" i="12" s="1"/>
  <c r="E10" i="12" s="1"/>
  <c r="B11" i="12"/>
  <c r="F10" i="12"/>
  <c r="G9" i="12"/>
  <c r="O8" i="12" s="1"/>
  <c r="P10" i="12"/>
  <c r="P9" i="11"/>
  <c r="O9" i="11"/>
  <c r="G9" i="11"/>
  <c r="N8" i="11" s="1"/>
  <c r="C10" i="11"/>
  <c r="D10" i="11" s="1"/>
  <c r="E10" i="11" s="1"/>
  <c r="B11" i="11"/>
  <c r="F10" i="11"/>
  <c r="S9" i="10"/>
  <c r="P9" i="10"/>
  <c r="Q9" i="10"/>
  <c r="G10" i="10"/>
  <c r="O9" i="10"/>
  <c r="O10" i="10" s="1"/>
  <c r="R9" i="10"/>
  <c r="B12" i="10"/>
  <c r="F11" i="10"/>
  <c r="C11" i="10"/>
  <c r="D11" i="10" s="1"/>
  <c r="E11" i="10" s="1"/>
  <c r="Q9" i="9"/>
  <c r="B11" i="9"/>
  <c r="F10" i="9"/>
  <c r="C10" i="9"/>
  <c r="D10" i="9" s="1"/>
  <c r="E10" i="9" s="1"/>
  <c r="P9" i="9"/>
  <c r="G9" i="9"/>
  <c r="O8" i="9" s="1"/>
  <c r="S9" i="9"/>
  <c r="L129" i="5"/>
  <c r="L128" i="5"/>
  <c r="S129" i="8"/>
  <c r="S128" i="8"/>
  <c r="L128" i="7"/>
  <c r="L129" i="7"/>
  <c r="R10" i="11" l="1"/>
  <c r="N11" i="16"/>
  <c r="P12" i="17"/>
  <c r="R12" i="17"/>
  <c r="G12" i="17"/>
  <c r="O13" i="17" s="1"/>
  <c r="N10" i="17"/>
  <c r="Q10" i="17"/>
  <c r="B14" i="17"/>
  <c r="C13" i="17"/>
  <c r="D13" i="17" s="1"/>
  <c r="E13" i="17" s="1"/>
  <c r="F13" i="17"/>
  <c r="R12" i="16"/>
  <c r="P12" i="16"/>
  <c r="C13" i="16"/>
  <c r="D13" i="16" s="1"/>
  <c r="E13" i="16" s="1"/>
  <c r="F13" i="16"/>
  <c r="B14" i="16"/>
  <c r="G12" i="16"/>
  <c r="O12" i="16"/>
  <c r="Q12" i="16"/>
  <c r="Q10" i="15"/>
  <c r="O10" i="15"/>
  <c r="G12" i="15"/>
  <c r="M12" i="15" s="1"/>
  <c r="N10" i="15"/>
  <c r="P10" i="15"/>
  <c r="C13" i="15"/>
  <c r="B14" i="15"/>
  <c r="F13" i="15"/>
  <c r="E13" i="15"/>
  <c r="D13" i="15"/>
  <c r="G10" i="12"/>
  <c r="S10" i="12"/>
  <c r="P11" i="12"/>
  <c r="O9" i="12"/>
  <c r="R9" i="12"/>
  <c r="C11" i="12"/>
  <c r="D11" i="12"/>
  <c r="E11" i="12" s="1"/>
  <c r="F11" i="12"/>
  <c r="B12" i="12"/>
  <c r="Q10" i="12"/>
  <c r="O10" i="11"/>
  <c r="G10" i="11"/>
  <c r="C11" i="11"/>
  <c r="D11" i="11" s="1"/>
  <c r="E11" i="11" s="1"/>
  <c r="B12" i="11"/>
  <c r="F11" i="11"/>
  <c r="N9" i="11"/>
  <c r="N10" i="11" s="1"/>
  <c r="Q9" i="11"/>
  <c r="P10" i="11"/>
  <c r="Q10" i="10"/>
  <c r="S10" i="10"/>
  <c r="G11" i="10"/>
  <c r="O11" i="10" s="1"/>
  <c r="P10" i="10"/>
  <c r="R10" i="10"/>
  <c r="B13" i="10"/>
  <c r="F12" i="10"/>
  <c r="C12" i="10"/>
  <c r="D12" i="10" s="1"/>
  <c r="E12" i="10" s="1"/>
  <c r="G10" i="9"/>
  <c r="S10" i="9"/>
  <c r="O9" i="9"/>
  <c r="O10" i="9" s="1"/>
  <c r="R9" i="9"/>
  <c r="B12" i="9"/>
  <c r="C11" i="9"/>
  <c r="D11" i="9" s="1"/>
  <c r="E11" i="9" s="1"/>
  <c r="F11" i="9"/>
  <c r="Q10" i="9"/>
  <c r="P10" i="9"/>
  <c r="B8" i="8"/>
  <c r="C8" i="8" s="1"/>
  <c r="B8" i="7"/>
  <c r="C8" i="7" s="1"/>
  <c r="B8" i="5"/>
  <c r="C8" i="5" s="1" a="1"/>
  <c r="C8" i="5" s="1"/>
  <c r="R11" i="11" l="1"/>
  <c r="N12" i="16"/>
  <c r="F14" i="17"/>
  <c r="B15" i="17"/>
  <c r="C14" i="17"/>
  <c r="D14" i="17" s="1"/>
  <c r="E14" i="17" s="1"/>
  <c r="N11" i="17"/>
  <c r="Q11" i="17"/>
  <c r="G13" i="17"/>
  <c r="O14" i="17" s="1"/>
  <c r="P13" i="17"/>
  <c r="R13" i="17"/>
  <c r="O13" i="16"/>
  <c r="Q13" i="16"/>
  <c r="C14" i="16"/>
  <c r="D14" i="16" s="1"/>
  <c r="E14" i="16" s="1"/>
  <c r="F14" i="16"/>
  <c r="B15" i="16"/>
  <c r="P13" i="16"/>
  <c r="R13" i="16"/>
  <c r="G13" i="16"/>
  <c r="N13" i="16" s="1"/>
  <c r="G13" i="15"/>
  <c r="M13" i="15" s="1"/>
  <c r="N11" i="15"/>
  <c r="P11" i="15"/>
  <c r="O11" i="15"/>
  <c r="Q11" i="15"/>
  <c r="C14" i="15"/>
  <c r="B15" i="15"/>
  <c r="F14" i="15"/>
  <c r="E14" i="15"/>
  <c r="D14" i="15"/>
  <c r="O10" i="12"/>
  <c r="R10" i="12"/>
  <c r="S11" i="12"/>
  <c r="Q11" i="12"/>
  <c r="P12" i="12"/>
  <c r="G11" i="12"/>
  <c r="C12" i="12"/>
  <c r="D12" i="12" s="1"/>
  <c r="E12" i="12" s="1"/>
  <c r="B13" i="12"/>
  <c r="F12" i="12"/>
  <c r="P11" i="11"/>
  <c r="Q10" i="11"/>
  <c r="C12" i="11"/>
  <c r="D12" i="11" s="1"/>
  <c r="E12" i="11" s="1"/>
  <c r="B13" i="11"/>
  <c r="F12" i="11"/>
  <c r="G11" i="11"/>
  <c r="N11" i="11" s="1"/>
  <c r="O11" i="11"/>
  <c r="Q11" i="11"/>
  <c r="P11" i="10"/>
  <c r="R11" i="10"/>
  <c r="G12" i="10"/>
  <c r="O12" i="10" s="1"/>
  <c r="Q11" i="10"/>
  <c r="S11" i="10"/>
  <c r="B14" i="10"/>
  <c r="F13" i="10"/>
  <c r="C13" i="10"/>
  <c r="D13" i="10" s="1"/>
  <c r="E13" i="10" s="1"/>
  <c r="R10" i="9"/>
  <c r="C12" i="9"/>
  <c r="D12" i="9" s="1"/>
  <c r="E12" i="9" s="1"/>
  <c r="B13" i="9"/>
  <c r="F12" i="9"/>
  <c r="G11" i="9"/>
  <c r="O11" i="9" s="1"/>
  <c r="Q11" i="9"/>
  <c r="S11" i="9"/>
  <c r="R11" i="9"/>
  <c r="P11" i="9"/>
  <c r="B9" i="5"/>
  <c r="C9" i="5" s="1" a="1"/>
  <c r="C9" i="5" s="1"/>
  <c r="D8" i="5"/>
  <c r="E8" i="5" s="1"/>
  <c r="D8" i="8"/>
  <c r="E8" i="8" s="1"/>
  <c r="F8" i="8"/>
  <c r="G8" i="8" s="1"/>
  <c r="B9" i="7"/>
  <c r="C9" i="7" s="1"/>
  <c r="D9" i="7" s="1"/>
  <c r="E9" i="7" s="1"/>
  <c r="F8" i="7"/>
  <c r="D8" i="7"/>
  <c r="E8" i="7" s="1"/>
  <c r="B9" i="8"/>
  <c r="C9" i="8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3" i="2"/>
  <c r="G2" i="2"/>
  <c r="E2" i="4"/>
  <c r="D3" i="4" s="1"/>
  <c r="F3" i="4" s="1"/>
  <c r="E2" i="1"/>
  <c r="D3" i="1" s="1"/>
  <c r="B2" i="2"/>
  <c r="C2" i="2" s="1"/>
  <c r="F2" i="4"/>
  <c r="F2" i="1"/>
  <c r="I2" i="1"/>
  <c r="F3" i="1"/>
  <c r="R12" i="11" l="1"/>
  <c r="G14" i="17"/>
  <c r="O15" i="17" s="1"/>
  <c r="R14" i="17"/>
  <c r="P14" i="17"/>
  <c r="C15" i="17"/>
  <c r="F15" i="17"/>
  <c r="B16" i="17"/>
  <c r="E15" i="17"/>
  <c r="D15" i="17"/>
  <c r="N12" i="17"/>
  <c r="Q12" i="17"/>
  <c r="B16" i="16"/>
  <c r="F15" i="16"/>
  <c r="C15" i="16"/>
  <c r="D15" i="16" s="1"/>
  <c r="E15" i="16" s="1"/>
  <c r="G14" i="16"/>
  <c r="N14" i="16" s="1"/>
  <c r="O14" i="16"/>
  <c r="Q14" i="16"/>
  <c r="P14" i="16"/>
  <c r="R14" i="16"/>
  <c r="R9" i="8"/>
  <c r="G14" i="15"/>
  <c r="M14" i="15" s="1"/>
  <c r="Q12" i="15"/>
  <c r="O12" i="15"/>
  <c r="C15" i="15"/>
  <c r="B16" i="15"/>
  <c r="F15" i="15"/>
  <c r="E15" i="15"/>
  <c r="D15" i="15"/>
  <c r="N12" i="15"/>
  <c r="P12" i="15"/>
  <c r="C13" i="12"/>
  <c r="B14" i="12"/>
  <c r="F13" i="12"/>
  <c r="E13" i="12"/>
  <c r="D13" i="12"/>
  <c r="O11" i="12"/>
  <c r="R11" i="12"/>
  <c r="G12" i="12"/>
  <c r="P13" i="12" s="1"/>
  <c r="S12" i="12"/>
  <c r="Q12" i="12"/>
  <c r="G12" i="11"/>
  <c r="N12" i="11" s="1"/>
  <c r="C13" i="11"/>
  <c r="D13" i="11" s="1"/>
  <c r="E13" i="11" s="1"/>
  <c r="B14" i="11"/>
  <c r="F13" i="11"/>
  <c r="P12" i="11"/>
  <c r="R13" i="11" s="1"/>
  <c r="O12" i="11"/>
  <c r="Q12" i="11"/>
  <c r="Q12" i="10"/>
  <c r="S12" i="10"/>
  <c r="B15" i="10"/>
  <c r="F14" i="10"/>
  <c r="C14" i="10"/>
  <c r="D14" i="10"/>
  <c r="E14" i="10" s="1"/>
  <c r="P12" i="10"/>
  <c r="R12" i="10"/>
  <c r="G13" i="10"/>
  <c r="O13" i="10" s="1"/>
  <c r="F13" i="9"/>
  <c r="B14" i="9"/>
  <c r="C13" i="9"/>
  <c r="D13" i="9" s="1"/>
  <c r="E13" i="9" s="1"/>
  <c r="R12" i="9"/>
  <c r="P12" i="9"/>
  <c r="S12" i="9"/>
  <c r="Q12" i="9"/>
  <c r="G12" i="9"/>
  <c r="O12" i="9" s="1"/>
  <c r="O9" i="8"/>
  <c r="P9" i="8"/>
  <c r="E3" i="4"/>
  <c r="I3" i="4" s="1"/>
  <c r="B10" i="7"/>
  <c r="C10" i="7" s="1"/>
  <c r="I2" i="4"/>
  <c r="B10" i="8"/>
  <c r="C10" i="8" s="1"/>
  <c r="F8" i="5"/>
  <c r="B10" i="5"/>
  <c r="C10" i="5" s="1" a="1"/>
  <c r="C10" i="5" s="1"/>
  <c r="F10" i="5"/>
  <c r="D9" i="5"/>
  <c r="E9" i="5" s="1"/>
  <c r="F9" i="5"/>
  <c r="D9" i="8"/>
  <c r="E9" i="8" s="1"/>
  <c r="F9" i="8"/>
  <c r="N8" i="8" s="1"/>
  <c r="Q9" i="8" s="1"/>
  <c r="F9" i="7"/>
  <c r="E3" i="1"/>
  <c r="I3" i="1" s="1"/>
  <c r="D4" i="4"/>
  <c r="B11" i="7"/>
  <c r="C11" i="7" s="1"/>
  <c r="R15" i="17" l="1"/>
  <c r="P15" i="17"/>
  <c r="D16" i="17"/>
  <c r="C16" i="17"/>
  <c r="F16" i="17"/>
  <c r="B17" i="17"/>
  <c r="E16" i="17"/>
  <c r="N13" i="17"/>
  <c r="Q13" i="17"/>
  <c r="G15" i="17"/>
  <c r="O16" i="17" s="1"/>
  <c r="P15" i="16"/>
  <c r="R15" i="16"/>
  <c r="G15" i="16"/>
  <c r="N15" i="16" s="1"/>
  <c r="Q15" i="16"/>
  <c r="O15" i="16"/>
  <c r="F16" i="16"/>
  <c r="B17" i="16"/>
  <c r="C16" i="16"/>
  <c r="D16" i="16" s="1"/>
  <c r="E16" i="16" s="1"/>
  <c r="Q13" i="15"/>
  <c r="O13" i="15"/>
  <c r="C16" i="15"/>
  <c r="D16" i="15" s="1"/>
  <c r="E16" i="15" s="1"/>
  <c r="B17" i="15"/>
  <c r="F16" i="15"/>
  <c r="N13" i="15"/>
  <c r="P13" i="15"/>
  <c r="G15" i="15"/>
  <c r="M15" i="15" s="1"/>
  <c r="O12" i="12"/>
  <c r="R12" i="12"/>
  <c r="S13" i="12"/>
  <c r="Q13" i="12"/>
  <c r="G13" i="12"/>
  <c r="P14" i="12" s="1"/>
  <c r="C14" i="12"/>
  <c r="D14" i="12" s="1"/>
  <c r="E14" i="12" s="1"/>
  <c r="B15" i="12"/>
  <c r="F14" i="12"/>
  <c r="P13" i="11"/>
  <c r="G13" i="11"/>
  <c r="N13" i="11" s="1"/>
  <c r="C14" i="11"/>
  <c r="D14" i="11" s="1"/>
  <c r="E14" i="11" s="1"/>
  <c r="B15" i="11"/>
  <c r="F14" i="11"/>
  <c r="O13" i="11"/>
  <c r="Q13" i="11"/>
  <c r="P13" i="10"/>
  <c r="R13" i="10"/>
  <c r="B16" i="10"/>
  <c r="F15" i="10"/>
  <c r="D15" i="10"/>
  <c r="E15" i="10" s="1"/>
  <c r="C15" i="10"/>
  <c r="Q13" i="10"/>
  <c r="S13" i="10"/>
  <c r="G14" i="10"/>
  <c r="O14" i="10" s="1"/>
  <c r="Q13" i="9"/>
  <c r="S13" i="9"/>
  <c r="G13" i="9"/>
  <c r="O13" i="9" s="1"/>
  <c r="R13" i="9"/>
  <c r="P13" i="9"/>
  <c r="F14" i="9"/>
  <c r="C14" i="9"/>
  <c r="D14" i="9" s="1"/>
  <c r="E14" i="9" s="1"/>
  <c r="B15" i="9"/>
  <c r="R10" i="8"/>
  <c r="P10" i="8"/>
  <c r="O10" i="8"/>
  <c r="N9" i="8"/>
  <c r="Q10" i="8" s="1"/>
  <c r="F10" i="8"/>
  <c r="G10" i="8" s="1"/>
  <c r="D10" i="8"/>
  <c r="E10" i="8" s="1"/>
  <c r="B11" i="8"/>
  <c r="C11" i="8" s="1"/>
  <c r="D10" i="7"/>
  <c r="E10" i="7" s="1"/>
  <c r="B11" i="5"/>
  <c r="C11" i="5" s="1" a="1"/>
  <c r="C11" i="5" s="1"/>
  <c r="D11" i="5" s="1"/>
  <c r="E11" i="5" s="1"/>
  <c r="F10" i="7"/>
  <c r="D10" i="5"/>
  <c r="E10" i="5" s="1"/>
  <c r="F11" i="5"/>
  <c r="D11" i="7"/>
  <c r="E11" i="7" s="1"/>
  <c r="F11" i="7"/>
  <c r="F4" i="4"/>
  <c r="E4" i="4"/>
  <c r="I4" i="4" s="1"/>
  <c r="D4" i="1"/>
  <c r="B12" i="5"/>
  <c r="C12" i="5" s="1" a="1"/>
  <c r="C12" i="5" s="1"/>
  <c r="B12" i="7"/>
  <c r="C12" i="7" s="1"/>
  <c r="R14" i="11" l="1"/>
  <c r="B18" i="17"/>
  <c r="D17" i="17"/>
  <c r="E17" i="17" s="1"/>
  <c r="C17" i="17"/>
  <c r="F17" i="17"/>
  <c r="P16" i="17"/>
  <c r="R16" i="17"/>
  <c r="N14" i="17"/>
  <c r="Q14" i="17"/>
  <c r="G16" i="17"/>
  <c r="O17" i="17" s="1"/>
  <c r="C17" i="16"/>
  <c r="D17" i="16" s="1"/>
  <c r="E17" i="16" s="1"/>
  <c r="F17" i="16"/>
  <c r="B18" i="16"/>
  <c r="R16" i="16"/>
  <c r="P16" i="16"/>
  <c r="Q16" i="16"/>
  <c r="O16" i="16"/>
  <c r="G16" i="16"/>
  <c r="N16" i="16" s="1"/>
  <c r="Q14" i="15"/>
  <c r="O14" i="15"/>
  <c r="G16" i="15"/>
  <c r="M16" i="15" s="1"/>
  <c r="N14" i="15"/>
  <c r="P14" i="15"/>
  <c r="C17" i="15"/>
  <c r="D17" i="15" s="1"/>
  <c r="E17" i="15" s="1"/>
  <c r="B18" i="15"/>
  <c r="F17" i="15"/>
  <c r="R11" i="8"/>
  <c r="O13" i="12"/>
  <c r="R13" i="12"/>
  <c r="G14" i="12"/>
  <c r="P15" i="12" s="1"/>
  <c r="Q14" i="12"/>
  <c r="S14" i="12"/>
  <c r="C15" i="12"/>
  <c r="D15" i="12"/>
  <c r="E15" i="12" s="1"/>
  <c r="B16" i="12"/>
  <c r="F15" i="12"/>
  <c r="P14" i="11"/>
  <c r="G14" i="11"/>
  <c r="N14" i="11" s="1"/>
  <c r="O14" i="11"/>
  <c r="Q14" i="11"/>
  <c r="C15" i="11"/>
  <c r="D15" i="11" s="1"/>
  <c r="E15" i="11" s="1"/>
  <c r="B16" i="11"/>
  <c r="F15" i="11"/>
  <c r="O15" i="10"/>
  <c r="Q14" i="10"/>
  <c r="S14" i="10"/>
  <c r="G15" i="10"/>
  <c r="P14" i="10"/>
  <c r="R14" i="10"/>
  <c r="B17" i="10"/>
  <c r="F16" i="10"/>
  <c r="C16" i="10"/>
  <c r="D16" i="10" s="1"/>
  <c r="E16" i="10" s="1"/>
  <c r="G14" i="9"/>
  <c r="O14" i="9" s="1"/>
  <c r="B16" i="9"/>
  <c r="F15" i="9"/>
  <c r="C15" i="9"/>
  <c r="D15" i="9" s="1"/>
  <c r="E15" i="9" s="1"/>
  <c r="Q14" i="9"/>
  <c r="S14" i="9"/>
  <c r="R14" i="9"/>
  <c r="P14" i="9"/>
  <c r="P11" i="8"/>
  <c r="N10" i="8"/>
  <c r="Q11" i="8" s="1"/>
  <c r="O11" i="8"/>
  <c r="F11" i="8"/>
  <c r="G11" i="8" s="1"/>
  <c r="B12" i="8"/>
  <c r="C12" i="8" s="1"/>
  <c r="D12" i="8" s="1"/>
  <c r="E12" i="8" s="1"/>
  <c r="D11" i="8"/>
  <c r="E11" i="8" s="1"/>
  <c r="D5" i="4"/>
  <c r="D12" i="5"/>
  <c r="E12" i="5" s="1"/>
  <c r="F12" i="5"/>
  <c r="F12" i="7"/>
  <c r="D12" i="7"/>
  <c r="E12" i="7" s="1"/>
  <c r="E5" i="4"/>
  <c r="I5" i="4" s="1"/>
  <c r="F5" i="4"/>
  <c r="E4" i="1"/>
  <c r="I4" i="1" s="1"/>
  <c r="F4" i="1"/>
  <c r="B13" i="5"/>
  <c r="C13" i="5" s="1" a="1"/>
  <c r="C13" i="5" s="1"/>
  <c r="B13" i="7"/>
  <c r="C13" i="7" s="1"/>
  <c r="R15" i="11" l="1"/>
  <c r="P17" i="17"/>
  <c r="R17" i="17"/>
  <c r="G17" i="17"/>
  <c r="O18" i="17" s="1"/>
  <c r="B19" i="17"/>
  <c r="F18" i="17"/>
  <c r="C18" i="17"/>
  <c r="D18" i="17" s="1"/>
  <c r="E18" i="17" s="1"/>
  <c r="N15" i="17"/>
  <c r="Q15" i="17"/>
  <c r="R17" i="16"/>
  <c r="P17" i="16"/>
  <c r="G17" i="16"/>
  <c r="N17" i="16" s="1"/>
  <c r="O17" i="16"/>
  <c r="Q17" i="16"/>
  <c r="C18" i="16"/>
  <c r="D18" i="16" s="1"/>
  <c r="E18" i="16" s="1"/>
  <c r="B19" i="16"/>
  <c r="F18" i="16"/>
  <c r="N15" i="15"/>
  <c r="P15" i="15"/>
  <c r="C18" i="15"/>
  <c r="D18" i="15" s="1"/>
  <c r="E18" i="15" s="1"/>
  <c r="B19" i="15"/>
  <c r="F18" i="15"/>
  <c r="Q15" i="15"/>
  <c r="O15" i="15"/>
  <c r="G17" i="15"/>
  <c r="M17" i="15" s="1"/>
  <c r="S15" i="12"/>
  <c r="Q15" i="12"/>
  <c r="O14" i="12"/>
  <c r="R14" i="12"/>
  <c r="G15" i="12"/>
  <c r="P16" i="12" s="1"/>
  <c r="C16" i="12"/>
  <c r="D16" i="12" s="1"/>
  <c r="E16" i="12" s="1"/>
  <c r="B17" i="12"/>
  <c r="F16" i="12"/>
  <c r="G15" i="11"/>
  <c r="N15" i="11" s="1"/>
  <c r="C16" i="11"/>
  <c r="D16" i="11" s="1"/>
  <c r="E16" i="11" s="1"/>
  <c r="B17" i="11"/>
  <c r="F16" i="11"/>
  <c r="O15" i="11"/>
  <c r="Q15" i="11"/>
  <c r="P15" i="11"/>
  <c r="P15" i="10"/>
  <c r="R15" i="10"/>
  <c r="Q15" i="10"/>
  <c r="S15" i="10"/>
  <c r="G16" i="10"/>
  <c r="O16" i="10" s="1"/>
  <c r="B18" i="10"/>
  <c r="F17" i="10"/>
  <c r="C17" i="10"/>
  <c r="D17" i="10" s="1"/>
  <c r="E17" i="10" s="1"/>
  <c r="R15" i="9"/>
  <c r="P15" i="9"/>
  <c r="S15" i="9"/>
  <c r="Q15" i="9"/>
  <c r="B17" i="9"/>
  <c r="C16" i="9"/>
  <c r="D16" i="9" s="1"/>
  <c r="E16" i="9" s="1"/>
  <c r="F16" i="9"/>
  <c r="G15" i="9"/>
  <c r="O15" i="9" s="1"/>
  <c r="R12" i="8"/>
  <c r="P12" i="8"/>
  <c r="O12" i="8"/>
  <c r="N11" i="8"/>
  <c r="Q12" i="8" s="1"/>
  <c r="B13" i="8"/>
  <c r="C13" i="8" s="1"/>
  <c r="F12" i="8"/>
  <c r="G12" i="8" s="1"/>
  <c r="D5" i="1"/>
  <c r="D13" i="5"/>
  <c r="E13" i="5" s="1"/>
  <c r="F13" i="5"/>
  <c r="F13" i="7"/>
  <c r="D13" i="7"/>
  <c r="E13" i="7" s="1"/>
  <c r="E5" i="1"/>
  <c r="I5" i="1" s="1"/>
  <c r="F5" i="1"/>
  <c r="D6" i="4"/>
  <c r="B14" i="5"/>
  <c r="C14" i="5" s="1" a="1"/>
  <c r="C14" i="5" s="1"/>
  <c r="B14" i="7"/>
  <c r="C14" i="7" s="1"/>
  <c r="R16" i="11" l="1"/>
  <c r="P18" i="17"/>
  <c r="R18" i="17"/>
  <c r="N16" i="17"/>
  <c r="Q16" i="17"/>
  <c r="G18" i="17"/>
  <c r="O19" i="17" s="1"/>
  <c r="F19" i="17"/>
  <c r="B20" i="17"/>
  <c r="C19" i="17"/>
  <c r="D19" i="17" s="1"/>
  <c r="E19" i="17" s="1"/>
  <c r="B20" i="16"/>
  <c r="F19" i="16"/>
  <c r="C19" i="16"/>
  <c r="D19" i="16" s="1"/>
  <c r="E19" i="16" s="1"/>
  <c r="O18" i="16"/>
  <c r="Q18" i="16"/>
  <c r="P18" i="16"/>
  <c r="R18" i="16"/>
  <c r="G18" i="16"/>
  <c r="N18" i="16" s="1"/>
  <c r="G18" i="15"/>
  <c r="M18" i="15" s="1"/>
  <c r="N16" i="15"/>
  <c r="P16" i="15"/>
  <c r="Q16" i="15"/>
  <c r="O16" i="15"/>
  <c r="C19" i="15"/>
  <c r="D19" i="15" s="1"/>
  <c r="E19" i="15" s="1"/>
  <c r="B20" i="15"/>
  <c r="F19" i="15"/>
  <c r="S16" i="12"/>
  <c r="Q16" i="12"/>
  <c r="G16" i="12"/>
  <c r="P17" i="12" s="1"/>
  <c r="C17" i="12"/>
  <c r="D17" i="12" s="1"/>
  <c r="E17" i="12" s="1"/>
  <c r="B18" i="12"/>
  <c r="F17" i="12"/>
  <c r="O15" i="12"/>
  <c r="R15" i="12"/>
  <c r="O16" i="11"/>
  <c r="Q16" i="11"/>
  <c r="C17" i="11"/>
  <c r="D17" i="11" s="1"/>
  <c r="E17" i="11" s="1"/>
  <c r="B18" i="11"/>
  <c r="F17" i="11"/>
  <c r="G16" i="11"/>
  <c r="N16" i="11" s="1"/>
  <c r="P16" i="11"/>
  <c r="Q16" i="10"/>
  <c r="S16" i="10"/>
  <c r="G17" i="10"/>
  <c r="O17" i="10" s="1"/>
  <c r="B19" i="10"/>
  <c r="F18" i="10"/>
  <c r="C18" i="10"/>
  <c r="D18" i="10" s="1"/>
  <c r="E18" i="10" s="1"/>
  <c r="P16" i="10"/>
  <c r="R16" i="10"/>
  <c r="R16" i="9"/>
  <c r="P16" i="9"/>
  <c r="Q16" i="9"/>
  <c r="S16" i="9"/>
  <c r="G16" i="9"/>
  <c r="O16" i="9" s="1"/>
  <c r="B18" i="9"/>
  <c r="C17" i="9"/>
  <c r="D17" i="9" s="1"/>
  <c r="E17" i="9" s="1"/>
  <c r="F17" i="9"/>
  <c r="R13" i="8"/>
  <c r="P13" i="8"/>
  <c r="B14" i="8"/>
  <c r="C14" i="8" s="1"/>
  <c r="D14" i="8" s="1"/>
  <c r="E14" i="8" s="1"/>
  <c r="F13" i="8"/>
  <c r="G13" i="8" s="1"/>
  <c r="O13" i="8"/>
  <c r="N12" i="8"/>
  <c r="Q13" i="8" s="1"/>
  <c r="D13" i="8"/>
  <c r="E13" i="8" s="1"/>
  <c r="D14" i="5"/>
  <c r="E14" i="5" s="1"/>
  <c r="F14" i="5"/>
  <c r="F14" i="7"/>
  <c r="D14" i="7"/>
  <c r="E14" i="7" s="1"/>
  <c r="E6" i="4"/>
  <c r="I6" i="4" s="1"/>
  <c r="F6" i="4"/>
  <c r="D6" i="1"/>
  <c r="B15" i="5"/>
  <c r="C15" i="5" s="1" a="1"/>
  <c r="C15" i="5" s="1"/>
  <c r="B15" i="7"/>
  <c r="C15" i="7" s="1"/>
  <c r="R17" i="11" l="1"/>
  <c r="C20" i="17"/>
  <c r="F20" i="17"/>
  <c r="B21" i="17"/>
  <c r="D20" i="17"/>
  <c r="E20" i="17" s="1"/>
  <c r="R19" i="17"/>
  <c r="P19" i="17"/>
  <c r="G19" i="17"/>
  <c r="O20" i="17" s="1"/>
  <c r="N17" i="17"/>
  <c r="Q17" i="17"/>
  <c r="R19" i="16"/>
  <c r="P19" i="16"/>
  <c r="G19" i="16"/>
  <c r="N19" i="16" s="1"/>
  <c r="Q19" i="16"/>
  <c r="O19" i="16"/>
  <c r="F20" i="16"/>
  <c r="B21" i="16"/>
  <c r="C20" i="16"/>
  <c r="D20" i="16" s="1"/>
  <c r="E20" i="16" s="1"/>
  <c r="Q17" i="15"/>
  <c r="O17" i="15"/>
  <c r="G19" i="15"/>
  <c r="M19" i="15" s="1"/>
  <c r="C20" i="15"/>
  <c r="D20" i="15" s="1"/>
  <c r="E20" i="15" s="1"/>
  <c r="B21" i="15"/>
  <c r="F20" i="15"/>
  <c r="N17" i="15"/>
  <c r="P17" i="15"/>
  <c r="S17" i="12"/>
  <c r="Q17" i="12"/>
  <c r="G17" i="12"/>
  <c r="P18" i="12" s="1"/>
  <c r="O16" i="12"/>
  <c r="R16" i="12"/>
  <c r="C18" i="12"/>
  <c r="D18" i="12"/>
  <c r="E18" i="12" s="1"/>
  <c r="B19" i="12"/>
  <c r="F18" i="12"/>
  <c r="G17" i="11"/>
  <c r="N17" i="11" s="1"/>
  <c r="P17" i="11"/>
  <c r="C18" i="11"/>
  <c r="D18" i="11" s="1"/>
  <c r="E18" i="11" s="1"/>
  <c r="B19" i="11"/>
  <c r="F18" i="11"/>
  <c r="O17" i="11"/>
  <c r="Q17" i="11"/>
  <c r="B20" i="10"/>
  <c r="F19" i="10"/>
  <c r="E19" i="10"/>
  <c r="D19" i="10"/>
  <c r="C19" i="10"/>
  <c r="G18" i="10"/>
  <c r="O18" i="10" s="1"/>
  <c r="Q17" i="10"/>
  <c r="S17" i="10"/>
  <c r="P17" i="10"/>
  <c r="R17" i="10"/>
  <c r="Q17" i="9"/>
  <c r="S17" i="9"/>
  <c r="B19" i="9"/>
  <c r="C18" i="9"/>
  <c r="D18" i="9" s="1"/>
  <c r="E18" i="9" s="1"/>
  <c r="F18" i="9"/>
  <c r="R17" i="9"/>
  <c r="P17" i="9"/>
  <c r="G17" i="9"/>
  <c r="O17" i="9" s="1"/>
  <c r="P14" i="8"/>
  <c r="R14" i="8"/>
  <c r="F14" i="8"/>
  <c r="G14" i="8" s="1"/>
  <c r="B15" i="8"/>
  <c r="C15" i="8" s="1"/>
  <c r="D15" i="8" s="1"/>
  <c r="E15" i="8" s="1"/>
  <c r="N13" i="8"/>
  <c r="O14" i="8"/>
  <c r="F15" i="5"/>
  <c r="D15" i="5"/>
  <c r="E15" i="5" s="1"/>
  <c r="F15" i="7"/>
  <c r="D15" i="7"/>
  <c r="E15" i="7" s="1"/>
  <c r="E6" i="1"/>
  <c r="I6" i="1" s="1"/>
  <c r="F6" i="1"/>
  <c r="D7" i="4"/>
  <c r="B16" i="5"/>
  <c r="C16" i="5" s="1" a="1"/>
  <c r="C16" i="5" s="1"/>
  <c r="B16" i="7"/>
  <c r="C16" i="7" s="1"/>
  <c r="R18" i="11" l="1"/>
  <c r="N18" i="17"/>
  <c r="Q18" i="17"/>
  <c r="R20" i="17"/>
  <c r="P20" i="17"/>
  <c r="C21" i="17"/>
  <c r="D21" i="17" s="1"/>
  <c r="E21" i="17" s="1"/>
  <c r="F21" i="17"/>
  <c r="B22" i="17"/>
  <c r="G20" i="17"/>
  <c r="O21" i="17" s="1"/>
  <c r="Q20" i="16"/>
  <c r="O20" i="16"/>
  <c r="C21" i="16"/>
  <c r="D21" i="16" s="1"/>
  <c r="E21" i="16" s="1"/>
  <c r="F21" i="16"/>
  <c r="B22" i="16"/>
  <c r="G20" i="16"/>
  <c r="N20" i="16" s="1"/>
  <c r="R20" i="16"/>
  <c r="P20" i="16"/>
  <c r="M20" i="15"/>
  <c r="G20" i="15"/>
  <c r="Q18" i="15"/>
  <c r="O18" i="15"/>
  <c r="N18" i="15"/>
  <c r="P18" i="15"/>
  <c r="C21" i="15"/>
  <c r="B22" i="15"/>
  <c r="F21" i="15"/>
  <c r="E21" i="15"/>
  <c r="D21" i="15"/>
  <c r="F15" i="8"/>
  <c r="G15" i="8" s="1"/>
  <c r="B16" i="8"/>
  <c r="C16" i="8" s="1"/>
  <c r="D16" i="8" s="1"/>
  <c r="E16" i="8" s="1"/>
  <c r="P15" i="8"/>
  <c r="G18" i="12"/>
  <c r="P19" i="12" s="1"/>
  <c r="Q18" i="12"/>
  <c r="S18" i="12"/>
  <c r="C19" i="12"/>
  <c r="D19" i="12"/>
  <c r="E19" i="12" s="1"/>
  <c r="F19" i="12"/>
  <c r="B20" i="12"/>
  <c r="O17" i="12"/>
  <c r="R17" i="12"/>
  <c r="P18" i="11"/>
  <c r="G18" i="11"/>
  <c r="N18" i="11" s="1"/>
  <c r="O18" i="11"/>
  <c r="Q18" i="11"/>
  <c r="C19" i="11"/>
  <c r="D19" i="11" s="1"/>
  <c r="E19" i="11" s="1"/>
  <c r="B20" i="11"/>
  <c r="F19" i="11"/>
  <c r="Q18" i="10"/>
  <c r="S18" i="10"/>
  <c r="G19" i="10"/>
  <c r="O19" i="10" s="1"/>
  <c r="B21" i="10"/>
  <c r="F20" i="10"/>
  <c r="C20" i="10"/>
  <c r="D20" i="10" s="1"/>
  <c r="E20" i="10" s="1"/>
  <c r="P18" i="10"/>
  <c r="R18" i="10"/>
  <c r="G18" i="9"/>
  <c r="O18" i="9" s="1"/>
  <c r="R18" i="9"/>
  <c r="P18" i="9"/>
  <c r="F19" i="9"/>
  <c r="B20" i="9"/>
  <c r="C19" i="9"/>
  <c r="D19" i="9" s="1"/>
  <c r="E19" i="9" s="1"/>
  <c r="Q18" i="9"/>
  <c r="S18" i="9"/>
  <c r="N14" i="8"/>
  <c r="Q15" i="8" s="1"/>
  <c r="R15" i="8"/>
  <c r="Q14" i="8"/>
  <c r="O15" i="8"/>
  <c r="D7" i="1"/>
  <c r="D16" i="5"/>
  <c r="E16" i="5" s="1"/>
  <c r="F16" i="5"/>
  <c r="F16" i="7"/>
  <c r="D16" i="7"/>
  <c r="E16" i="7" s="1"/>
  <c r="E7" i="4"/>
  <c r="I7" i="4" s="1"/>
  <c r="F7" i="4"/>
  <c r="E7" i="1"/>
  <c r="I7" i="1" s="1"/>
  <c r="F7" i="1"/>
  <c r="B17" i="5"/>
  <c r="C17" i="5" s="1" a="1"/>
  <c r="C17" i="5" s="1"/>
  <c r="B17" i="7"/>
  <c r="C17" i="7" s="1"/>
  <c r="R19" i="11" l="1"/>
  <c r="N19" i="17"/>
  <c r="Q19" i="17"/>
  <c r="B23" i="17"/>
  <c r="D22" i="17"/>
  <c r="E22" i="17" s="1"/>
  <c r="C22" i="17"/>
  <c r="F22" i="17"/>
  <c r="P21" i="17"/>
  <c r="R21" i="17"/>
  <c r="G21" i="17"/>
  <c r="O22" i="17" s="1"/>
  <c r="N15" i="8"/>
  <c r="C22" i="16"/>
  <c r="D22" i="16" s="1"/>
  <c r="E22" i="16" s="1"/>
  <c r="F22" i="16"/>
  <c r="B23" i="16"/>
  <c r="O21" i="16"/>
  <c r="Q21" i="16"/>
  <c r="P21" i="16"/>
  <c r="R21" i="16"/>
  <c r="G21" i="16"/>
  <c r="N21" i="16" s="1"/>
  <c r="P16" i="8"/>
  <c r="P17" i="8" s="1"/>
  <c r="G21" i="15"/>
  <c r="N19" i="15"/>
  <c r="P19" i="15"/>
  <c r="C22" i="15"/>
  <c r="B23" i="15"/>
  <c r="F22" i="15"/>
  <c r="E22" i="15"/>
  <c r="D22" i="15"/>
  <c r="Q19" i="15"/>
  <c r="O19" i="15"/>
  <c r="M21" i="15"/>
  <c r="B17" i="8"/>
  <c r="C17" i="8" s="1"/>
  <c r="D17" i="8" s="1"/>
  <c r="E17" i="8" s="1"/>
  <c r="F16" i="8"/>
  <c r="G16" i="8" s="1"/>
  <c r="N16" i="8" s="1"/>
  <c r="R16" i="8"/>
  <c r="S19" i="12"/>
  <c r="Q19" i="12"/>
  <c r="G19" i="12"/>
  <c r="P20" i="12" s="1"/>
  <c r="O18" i="12"/>
  <c r="R18" i="12"/>
  <c r="C20" i="12"/>
  <c r="D20" i="12" s="1"/>
  <c r="E20" i="12" s="1"/>
  <c r="B21" i="12"/>
  <c r="F20" i="12"/>
  <c r="O19" i="11"/>
  <c r="Q19" i="11"/>
  <c r="P19" i="11"/>
  <c r="C20" i="11"/>
  <c r="D20" i="11" s="1"/>
  <c r="E20" i="11" s="1"/>
  <c r="B21" i="11"/>
  <c r="F20" i="11"/>
  <c r="G19" i="11"/>
  <c r="N19" i="11" s="1"/>
  <c r="Q19" i="10"/>
  <c r="S19" i="10"/>
  <c r="B22" i="10"/>
  <c r="F21" i="10"/>
  <c r="C21" i="10"/>
  <c r="D21" i="10" s="1"/>
  <c r="E21" i="10" s="1"/>
  <c r="P19" i="10"/>
  <c r="R19" i="10"/>
  <c r="G20" i="10"/>
  <c r="O20" i="10" s="1"/>
  <c r="R19" i="9"/>
  <c r="P19" i="9"/>
  <c r="B21" i="9"/>
  <c r="F20" i="9"/>
  <c r="C20" i="9"/>
  <c r="D20" i="9" s="1"/>
  <c r="E20" i="9" s="1"/>
  <c r="Q19" i="9"/>
  <c r="S19" i="9"/>
  <c r="G19" i="9"/>
  <c r="O19" i="9" s="1"/>
  <c r="Q16" i="8"/>
  <c r="O16" i="8"/>
  <c r="D8" i="1"/>
  <c r="F17" i="5"/>
  <c r="D17" i="5"/>
  <c r="E17" i="5" s="1"/>
  <c r="F17" i="8"/>
  <c r="G17" i="8" s="1"/>
  <c r="F17" i="7"/>
  <c r="D17" i="7"/>
  <c r="E17" i="7" s="1"/>
  <c r="E8" i="1"/>
  <c r="I8" i="1" s="1"/>
  <c r="F8" i="1"/>
  <c r="D8" i="4"/>
  <c r="B18" i="5"/>
  <c r="C18" i="5" s="1" a="1"/>
  <c r="C18" i="5" s="1"/>
  <c r="B18" i="8"/>
  <c r="C18" i="8" s="1"/>
  <c r="B18" i="7"/>
  <c r="C18" i="7" s="1"/>
  <c r="R20" i="11" l="1"/>
  <c r="N20" i="17"/>
  <c r="Q20" i="17"/>
  <c r="P22" i="17"/>
  <c r="R22" i="17"/>
  <c r="G22" i="17"/>
  <c r="O23" i="17" s="1"/>
  <c r="F23" i="17"/>
  <c r="B24" i="17"/>
  <c r="C23" i="17"/>
  <c r="D23" i="17" s="1"/>
  <c r="E23" i="17" s="1"/>
  <c r="P22" i="16"/>
  <c r="R22" i="16"/>
  <c r="B24" i="16"/>
  <c r="C23" i="16"/>
  <c r="D23" i="16" s="1"/>
  <c r="E23" i="16" s="1"/>
  <c r="F23" i="16"/>
  <c r="G22" i="16"/>
  <c r="N22" i="16" s="1"/>
  <c r="O22" i="16"/>
  <c r="Q22" i="16"/>
  <c r="R17" i="8"/>
  <c r="Q20" i="15"/>
  <c r="O20" i="15"/>
  <c r="G22" i="15"/>
  <c r="M22" i="15" s="1"/>
  <c r="N20" i="15"/>
  <c r="P20" i="15"/>
  <c r="C23" i="15"/>
  <c r="B24" i="15"/>
  <c r="F23" i="15"/>
  <c r="E23" i="15"/>
  <c r="D23" i="15"/>
  <c r="S20" i="12"/>
  <c r="Q20" i="12"/>
  <c r="C21" i="12"/>
  <c r="B22" i="12"/>
  <c r="F21" i="12"/>
  <c r="D21" i="12"/>
  <c r="E21" i="12" s="1"/>
  <c r="G20" i="12"/>
  <c r="P21" i="12" s="1"/>
  <c r="O19" i="12"/>
  <c r="R19" i="12"/>
  <c r="C21" i="11"/>
  <c r="D21" i="11" s="1"/>
  <c r="E21" i="11" s="1"/>
  <c r="B22" i="11"/>
  <c r="F21" i="11"/>
  <c r="O20" i="11"/>
  <c r="Q20" i="11"/>
  <c r="G20" i="11"/>
  <c r="N20" i="11" s="1"/>
  <c r="P20" i="11"/>
  <c r="B23" i="10"/>
  <c r="F22" i="10"/>
  <c r="C22" i="10"/>
  <c r="D22" i="10" s="1"/>
  <c r="E22" i="10" s="1"/>
  <c r="P20" i="10"/>
  <c r="R20" i="10"/>
  <c r="Q20" i="10"/>
  <c r="S20" i="10"/>
  <c r="G21" i="10"/>
  <c r="O21" i="10" s="1"/>
  <c r="R20" i="9"/>
  <c r="P20" i="9"/>
  <c r="G20" i="9"/>
  <c r="O20" i="9" s="1"/>
  <c r="S20" i="9"/>
  <c r="Q20" i="9"/>
  <c r="B22" i="9"/>
  <c r="F21" i="9"/>
  <c r="C21" i="9"/>
  <c r="D21" i="9" s="1"/>
  <c r="E21" i="9" s="1"/>
  <c r="R18" i="8"/>
  <c r="Q17" i="8"/>
  <c r="P18" i="8"/>
  <c r="N17" i="8"/>
  <c r="O17" i="8"/>
  <c r="D18" i="5"/>
  <c r="E18" i="5" s="1"/>
  <c r="F18" i="5"/>
  <c r="D18" i="8"/>
  <c r="E18" i="8" s="1"/>
  <c r="F18" i="8"/>
  <c r="G18" i="8" s="1"/>
  <c r="F18" i="7"/>
  <c r="D18" i="7"/>
  <c r="E18" i="7" s="1"/>
  <c r="F8" i="4"/>
  <c r="E8" i="4"/>
  <c r="I8" i="4" s="1"/>
  <c r="D9" i="1"/>
  <c r="B19" i="5"/>
  <c r="C19" i="5" s="1" a="1"/>
  <c r="C19" i="5" s="1"/>
  <c r="B19" i="8"/>
  <c r="C19" i="8" s="1"/>
  <c r="B19" i="7"/>
  <c r="C19" i="7" s="1"/>
  <c r="R21" i="11" l="1"/>
  <c r="O24" i="17"/>
  <c r="C24" i="17"/>
  <c r="F24" i="17"/>
  <c r="B25" i="17"/>
  <c r="D24" i="17"/>
  <c r="E24" i="17" s="1"/>
  <c r="N21" i="17"/>
  <c r="Q21" i="17"/>
  <c r="G23" i="17"/>
  <c r="R23" i="17"/>
  <c r="P23" i="17"/>
  <c r="Q23" i="16"/>
  <c r="O23" i="16"/>
  <c r="G23" i="16"/>
  <c r="F24" i="16"/>
  <c r="B25" i="16"/>
  <c r="C24" i="16"/>
  <c r="D24" i="16" s="1"/>
  <c r="E24" i="16" s="1"/>
  <c r="P23" i="16"/>
  <c r="R23" i="16"/>
  <c r="N23" i="16"/>
  <c r="G23" i="15"/>
  <c r="M23" i="15" s="1"/>
  <c r="C24" i="15"/>
  <c r="B25" i="15"/>
  <c r="F24" i="15"/>
  <c r="E24" i="15"/>
  <c r="D24" i="15"/>
  <c r="N21" i="15"/>
  <c r="P21" i="15"/>
  <c r="Q21" i="15"/>
  <c r="O21" i="15"/>
  <c r="G21" i="12"/>
  <c r="P22" i="12" s="1"/>
  <c r="S21" i="12"/>
  <c r="Q21" i="12"/>
  <c r="C22" i="12"/>
  <c r="D22" i="12" s="1"/>
  <c r="E22" i="12" s="1"/>
  <c r="B23" i="12"/>
  <c r="F22" i="12"/>
  <c r="O20" i="12"/>
  <c r="R20" i="12"/>
  <c r="G21" i="11"/>
  <c r="N21" i="11" s="1"/>
  <c r="C22" i="11"/>
  <c r="D22" i="11" s="1"/>
  <c r="E22" i="11" s="1"/>
  <c r="B23" i="11"/>
  <c r="F22" i="11"/>
  <c r="O21" i="11"/>
  <c r="Q21" i="11"/>
  <c r="P21" i="11"/>
  <c r="P21" i="10"/>
  <c r="R21" i="10"/>
  <c r="G22" i="10"/>
  <c r="O22" i="10" s="1"/>
  <c r="Q21" i="10"/>
  <c r="S21" i="10"/>
  <c r="B24" i="10"/>
  <c r="F23" i="10"/>
  <c r="C23" i="10"/>
  <c r="D23" i="10" s="1"/>
  <c r="E23" i="10" s="1"/>
  <c r="G21" i="9"/>
  <c r="O21" i="9" s="1"/>
  <c r="R21" i="9"/>
  <c r="P21" i="9"/>
  <c r="F22" i="9"/>
  <c r="C22" i="9"/>
  <c r="D22" i="9" s="1"/>
  <c r="E22" i="9" s="1"/>
  <c r="B23" i="9"/>
  <c r="S21" i="9"/>
  <c r="Q21" i="9"/>
  <c r="R19" i="8"/>
  <c r="Q18" i="8"/>
  <c r="P19" i="8"/>
  <c r="O18" i="8"/>
  <c r="N18" i="8"/>
  <c r="F19" i="5"/>
  <c r="D19" i="5"/>
  <c r="E19" i="5" s="1"/>
  <c r="D19" i="8"/>
  <c r="E19" i="8" s="1"/>
  <c r="F19" i="8"/>
  <c r="G19" i="8" s="1"/>
  <c r="D19" i="7"/>
  <c r="E19" i="7" s="1"/>
  <c r="F19" i="7"/>
  <c r="E9" i="1"/>
  <c r="I9" i="1" s="1"/>
  <c r="F9" i="1"/>
  <c r="D9" i="4"/>
  <c r="B20" i="5"/>
  <c r="C20" i="5" s="1" a="1"/>
  <c r="C20" i="5" s="1"/>
  <c r="B20" i="8"/>
  <c r="C20" i="8" s="1"/>
  <c r="B20" i="7"/>
  <c r="C20" i="7" s="1"/>
  <c r="R22" i="11" l="1"/>
  <c r="D25" i="17"/>
  <c r="E25" i="17" s="1"/>
  <c r="C25" i="17"/>
  <c r="F25" i="17"/>
  <c r="B26" i="17"/>
  <c r="N22" i="17"/>
  <c r="Q22" i="17"/>
  <c r="G24" i="17"/>
  <c r="O25" i="17" s="1"/>
  <c r="R24" i="17"/>
  <c r="P24" i="17"/>
  <c r="R24" i="16"/>
  <c r="P24" i="16"/>
  <c r="C25" i="16"/>
  <c r="D25" i="16" s="1"/>
  <c r="E25" i="16" s="1"/>
  <c r="F25" i="16"/>
  <c r="B26" i="16"/>
  <c r="G24" i="16"/>
  <c r="N24" i="16" s="1"/>
  <c r="Q24" i="16"/>
  <c r="O24" i="16"/>
  <c r="G24" i="15"/>
  <c r="M24" i="15" s="1"/>
  <c r="N22" i="15"/>
  <c r="P22" i="15"/>
  <c r="C25" i="15"/>
  <c r="B26" i="15"/>
  <c r="F25" i="15"/>
  <c r="D25" i="15"/>
  <c r="E25" i="15" s="1"/>
  <c r="Q22" i="15"/>
  <c r="O22" i="15"/>
  <c r="G22" i="12"/>
  <c r="P23" i="12" s="1"/>
  <c r="Q22" i="12"/>
  <c r="S22" i="12"/>
  <c r="O21" i="12"/>
  <c r="R21" i="12"/>
  <c r="C23" i="12"/>
  <c r="D23" i="12"/>
  <c r="E23" i="12" s="1"/>
  <c r="F23" i="12"/>
  <c r="B24" i="12"/>
  <c r="C23" i="11"/>
  <c r="D23" i="11" s="1"/>
  <c r="E23" i="11" s="1"/>
  <c r="B24" i="11"/>
  <c r="F23" i="11"/>
  <c r="G22" i="11"/>
  <c r="N22" i="11" s="1"/>
  <c r="O22" i="11"/>
  <c r="Q22" i="11"/>
  <c r="P22" i="11"/>
  <c r="Q22" i="10"/>
  <c r="S22" i="10"/>
  <c r="G23" i="10"/>
  <c r="O23" i="10" s="1"/>
  <c r="B25" i="10"/>
  <c r="F24" i="10"/>
  <c r="C24" i="10"/>
  <c r="D24" i="10" s="1"/>
  <c r="E24" i="10" s="1"/>
  <c r="P22" i="10"/>
  <c r="R22" i="10"/>
  <c r="G22" i="9"/>
  <c r="O22" i="9" s="1"/>
  <c r="C23" i="9"/>
  <c r="D23" i="9" s="1"/>
  <c r="E23" i="9" s="1"/>
  <c r="B24" i="9"/>
  <c r="F23" i="9"/>
  <c r="R22" i="9"/>
  <c r="P22" i="9"/>
  <c r="Q22" i="9"/>
  <c r="S22" i="9"/>
  <c r="R20" i="8"/>
  <c r="P20" i="8"/>
  <c r="O19" i="8"/>
  <c r="O20" i="8" s="1"/>
  <c r="Q19" i="8"/>
  <c r="N19" i="8"/>
  <c r="D10" i="1"/>
  <c r="D20" i="5"/>
  <c r="E20" i="5" s="1"/>
  <c r="F20" i="5"/>
  <c r="F20" i="8"/>
  <c r="G20" i="8" s="1"/>
  <c r="D20" i="8"/>
  <c r="E20" i="8" s="1"/>
  <c r="F20" i="7"/>
  <c r="D20" i="7"/>
  <c r="E20" i="7" s="1"/>
  <c r="E9" i="4"/>
  <c r="I9" i="4" s="1"/>
  <c r="F9" i="4"/>
  <c r="E10" i="1"/>
  <c r="I10" i="1" s="1"/>
  <c r="F10" i="1"/>
  <c r="B21" i="5"/>
  <c r="C21" i="5" s="1" a="1"/>
  <c r="C21" i="5" s="1"/>
  <c r="B21" i="8"/>
  <c r="C21" i="8" s="1"/>
  <c r="B21" i="7"/>
  <c r="C21" i="7" s="1"/>
  <c r="R23" i="11" l="1"/>
  <c r="N23" i="17"/>
  <c r="Q23" i="17"/>
  <c r="B27" i="17"/>
  <c r="C26" i="17"/>
  <c r="D26" i="17" s="1"/>
  <c r="E26" i="17" s="1"/>
  <c r="F26" i="17"/>
  <c r="G25" i="17"/>
  <c r="O26" i="17" s="1"/>
  <c r="P25" i="17"/>
  <c r="R25" i="17"/>
  <c r="R25" i="16"/>
  <c r="P25" i="16"/>
  <c r="O25" i="16"/>
  <c r="Q25" i="16"/>
  <c r="C26" i="16"/>
  <c r="D26" i="16" s="1"/>
  <c r="E26" i="16" s="1"/>
  <c r="F26" i="16"/>
  <c r="B27" i="16"/>
  <c r="G25" i="16"/>
  <c r="N25" i="16" s="1"/>
  <c r="Q23" i="15"/>
  <c r="O23" i="15"/>
  <c r="G25" i="15"/>
  <c r="M25" i="15" s="1"/>
  <c r="N23" i="15"/>
  <c r="P23" i="15"/>
  <c r="C26" i="15"/>
  <c r="B27" i="15"/>
  <c r="F26" i="15"/>
  <c r="E26" i="15"/>
  <c r="D26" i="15"/>
  <c r="R21" i="8"/>
  <c r="O22" i="12"/>
  <c r="R22" i="12"/>
  <c r="S23" i="12"/>
  <c r="Q23" i="12"/>
  <c r="C24" i="12"/>
  <c r="D24" i="12" s="1"/>
  <c r="E24" i="12" s="1"/>
  <c r="B25" i="12"/>
  <c r="F24" i="12"/>
  <c r="G23" i="12"/>
  <c r="P24" i="12" s="1"/>
  <c r="B25" i="11"/>
  <c r="C24" i="11"/>
  <c r="D24" i="11" s="1"/>
  <c r="E24" i="11" s="1"/>
  <c r="F24" i="11"/>
  <c r="P23" i="11"/>
  <c r="O23" i="11"/>
  <c r="Q23" i="11"/>
  <c r="G23" i="11"/>
  <c r="N23" i="11" s="1"/>
  <c r="O24" i="10"/>
  <c r="G24" i="10"/>
  <c r="B26" i="10"/>
  <c r="F25" i="10"/>
  <c r="C25" i="10"/>
  <c r="D25" i="10" s="1"/>
  <c r="E25" i="10" s="1"/>
  <c r="P23" i="10"/>
  <c r="R23" i="10"/>
  <c r="Q23" i="10"/>
  <c r="S23" i="10"/>
  <c r="Q23" i="9"/>
  <c r="S23" i="9"/>
  <c r="P23" i="9"/>
  <c r="R23" i="9"/>
  <c r="G23" i="9"/>
  <c r="O23" i="9" s="1"/>
  <c r="C24" i="9"/>
  <c r="D24" i="9" s="1"/>
  <c r="E24" i="9" s="1"/>
  <c r="F24" i="9"/>
  <c r="B25" i="9"/>
  <c r="P21" i="8"/>
  <c r="N20" i="8"/>
  <c r="Q21" i="8" s="1"/>
  <c r="O21" i="8"/>
  <c r="Q20" i="8"/>
  <c r="D11" i="1"/>
  <c r="D21" i="5"/>
  <c r="E21" i="5" s="1"/>
  <c r="F21" i="5"/>
  <c r="F21" i="8"/>
  <c r="G21" i="8" s="1"/>
  <c r="D21" i="8"/>
  <c r="E21" i="8" s="1"/>
  <c r="F21" i="7"/>
  <c r="D21" i="7"/>
  <c r="E21" i="7" s="1"/>
  <c r="E11" i="1"/>
  <c r="I11" i="1" s="1"/>
  <c r="F11" i="1"/>
  <c r="D10" i="4"/>
  <c r="B22" i="5"/>
  <c r="C22" i="5" s="1" a="1"/>
  <c r="C22" i="5" s="1"/>
  <c r="B22" i="8"/>
  <c r="C22" i="8" s="1"/>
  <c r="B22" i="7"/>
  <c r="R24" i="11" l="1"/>
  <c r="N24" i="17"/>
  <c r="Q24" i="17"/>
  <c r="P26" i="17"/>
  <c r="R26" i="17"/>
  <c r="G26" i="17"/>
  <c r="O27" i="17" s="1"/>
  <c r="F27" i="17"/>
  <c r="B28" i="17"/>
  <c r="C27" i="17"/>
  <c r="D27" i="17" s="1"/>
  <c r="E27" i="17" s="1"/>
  <c r="B28" i="16"/>
  <c r="C27" i="16"/>
  <c r="D27" i="16" s="1"/>
  <c r="E27" i="16" s="1"/>
  <c r="F27" i="16"/>
  <c r="O26" i="16"/>
  <c r="Q26" i="16"/>
  <c r="G26" i="16"/>
  <c r="N26" i="16" s="1"/>
  <c r="P26" i="16"/>
  <c r="R26" i="16"/>
  <c r="G26" i="15"/>
  <c r="M26" i="15" s="1"/>
  <c r="C27" i="15"/>
  <c r="B28" i="15"/>
  <c r="F27" i="15"/>
  <c r="E27" i="15"/>
  <c r="D27" i="15"/>
  <c r="N24" i="15"/>
  <c r="P24" i="15"/>
  <c r="Q24" i="15"/>
  <c r="O24" i="15"/>
  <c r="S24" i="12"/>
  <c r="Q24" i="12"/>
  <c r="O23" i="12"/>
  <c r="R23" i="12"/>
  <c r="G24" i="12"/>
  <c r="P25" i="12" s="1"/>
  <c r="C25" i="12"/>
  <c r="D25" i="12" s="1"/>
  <c r="E25" i="12" s="1"/>
  <c r="B26" i="12"/>
  <c r="F25" i="12"/>
  <c r="G24" i="11"/>
  <c r="N24" i="11" s="1"/>
  <c r="B26" i="11"/>
  <c r="F25" i="11"/>
  <c r="C25" i="11"/>
  <c r="D25" i="11" s="1"/>
  <c r="E25" i="11" s="1"/>
  <c r="P24" i="11"/>
  <c r="R25" i="11" s="1"/>
  <c r="Q24" i="11"/>
  <c r="O24" i="11"/>
  <c r="B27" i="10"/>
  <c r="F26" i="10"/>
  <c r="C26" i="10"/>
  <c r="D26" i="10" s="1"/>
  <c r="E26" i="10" s="1"/>
  <c r="P24" i="10"/>
  <c r="R24" i="10"/>
  <c r="Q24" i="10"/>
  <c r="S24" i="10"/>
  <c r="G25" i="10"/>
  <c r="O25" i="10" s="1"/>
  <c r="C25" i="9"/>
  <c r="D25" i="9" s="1"/>
  <c r="E25" i="9" s="1"/>
  <c r="B26" i="9"/>
  <c r="F25" i="9"/>
  <c r="G24" i="9"/>
  <c r="O24" i="9" s="1"/>
  <c r="P24" i="9"/>
  <c r="R24" i="9"/>
  <c r="Q24" i="9"/>
  <c r="S24" i="9"/>
  <c r="N21" i="8"/>
  <c r="Q22" i="8" s="1"/>
  <c r="R22" i="8"/>
  <c r="P22" i="8"/>
  <c r="O22" i="8"/>
  <c r="C22" i="7"/>
  <c r="C26" i="7"/>
  <c r="D12" i="1"/>
  <c r="D22" i="5"/>
  <c r="E22" i="5" s="1"/>
  <c r="F22" i="5"/>
  <c r="D22" i="8"/>
  <c r="E22" i="8" s="1"/>
  <c r="F22" i="8"/>
  <c r="G22" i="8" s="1"/>
  <c r="F22" i="7"/>
  <c r="D22" i="7"/>
  <c r="E22" i="7" s="1"/>
  <c r="E10" i="4"/>
  <c r="I10" i="4" s="1"/>
  <c r="F10" i="4"/>
  <c r="E12" i="1"/>
  <c r="I12" i="1" s="1"/>
  <c r="F12" i="1"/>
  <c r="B23" i="5"/>
  <c r="C23" i="5" s="1" a="1"/>
  <c r="C23" i="5" s="1"/>
  <c r="B23" i="8"/>
  <c r="C23" i="8" s="1"/>
  <c r="B23" i="7"/>
  <c r="G27" i="17" l="1"/>
  <c r="O28" i="17" s="1"/>
  <c r="C28" i="17"/>
  <c r="F28" i="17"/>
  <c r="B29" i="17"/>
  <c r="D28" i="17"/>
  <c r="E28" i="17" s="1"/>
  <c r="N25" i="17"/>
  <c r="Q25" i="17"/>
  <c r="R27" i="17"/>
  <c r="P27" i="17"/>
  <c r="N27" i="16"/>
  <c r="Q27" i="16"/>
  <c r="O27" i="16"/>
  <c r="G27" i="16"/>
  <c r="F28" i="16"/>
  <c r="B29" i="16"/>
  <c r="C28" i="16"/>
  <c r="D28" i="16" s="1"/>
  <c r="E28" i="16" s="1"/>
  <c r="P27" i="16"/>
  <c r="R27" i="16"/>
  <c r="M27" i="15"/>
  <c r="G27" i="15"/>
  <c r="N25" i="15"/>
  <c r="P25" i="15"/>
  <c r="C28" i="15"/>
  <c r="B29" i="15"/>
  <c r="F28" i="15"/>
  <c r="D28" i="15"/>
  <c r="E28" i="15" s="1"/>
  <c r="Q25" i="15"/>
  <c r="O25" i="15"/>
  <c r="R23" i="8"/>
  <c r="C26" i="12"/>
  <c r="D26" i="12" s="1"/>
  <c r="E26" i="12" s="1"/>
  <c r="B27" i="12"/>
  <c r="F26" i="12"/>
  <c r="S25" i="12"/>
  <c r="Q25" i="12"/>
  <c r="G25" i="12"/>
  <c r="P26" i="12" s="1"/>
  <c r="O24" i="12"/>
  <c r="R24" i="12"/>
  <c r="G25" i="11"/>
  <c r="N25" i="11" s="1"/>
  <c r="P25" i="11"/>
  <c r="Q25" i="11"/>
  <c r="O25" i="11"/>
  <c r="B27" i="11"/>
  <c r="F26" i="11"/>
  <c r="C26" i="11"/>
  <c r="D26" i="11" s="1"/>
  <c r="E26" i="11" s="1"/>
  <c r="Q25" i="10"/>
  <c r="S25" i="10"/>
  <c r="P25" i="10"/>
  <c r="R25" i="10"/>
  <c r="G26" i="10"/>
  <c r="O26" i="10" s="1"/>
  <c r="B28" i="10"/>
  <c r="F27" i="10"/>
  <c r="C27" i="10"/>
  <c r="D27" i="10" s="1"/>
  <c r="E27" i="10" s="1"/>
  <c r="P25" i="9"/>
  <c r="R25" i="9"/>
  <c r="C26" i="9"/>
  <c r="B27" i="9"/>
  <c r="D26" i="9"/>
  <c r="E26" i="9" s="1"/>
  <c r="F26" i="9"/>
  <c r="S25" i="9"/>
  <c r="Q25" i="9"/>
  <c r="G25" i="9"/>
  <c r="O25" i="9" s="1"/>
  <c r="P23" i="8"/>
  <c r="N22" i="8"/>
  <c r="Q23" i="8" s="1"/>
  <c r="O23" i="8"/>
  <c r="C23" i="7"/>
  <c r="C27" i="7"/>
  <c r="D13" i="1"/>
  <c r="D23" i="5"/>
  <c r="E23" i="5" s="1"/>
  <c r="F23" i="5"/>
  <c r="D23" i="8"/>
  <c r="E23" i="8" s="1"/>
  <c r="F23" i="8"/>
  <c r="G23" i="8" s="1"/>
  <c r="F23" i="7"/>
  <c r="D23" i="7"/>
  <c r="E23" i="7" s="1"/>
  <c r="E13" i="1"/>
  <c r="I13" i="1" s="1"/>
  <c r="F13" i="1"/>
  <c r="D11" i="4"/>
  <c r="B24" i="5"/>
  <c r="C24" i="5" s="1" a="1"/>
  <c r="C24" i="5" s="1"/>
  <c r="B24" i="8"/>
  <c r="C24" i="8" s="1"/>
  <c r="B24" i="7"/>
  <c r="R26" i="11" l="1"/>
  <c r="N26" i="17"/>
  <c r="Q26" i="17"/>
  <c r="B30" i="17"/>
  <c r="F29" i="17"/>
  <c r="C29" i="17"/>
  <c r="D29" i="17" s="1"/>
  <c r="E29" i="17" s="1"/>
  <c r="R28" i="17"/>
  <c r="P28" i="17"/>
  <c r="G28" i="17"/>
  <c r="P28" i="16"/>
  <c r="R28" i="16"/>
  <c r="C29" i="16"/>
  <c r="D29" i="16" s="1"/>
  <c r="E29" i="16" s="1"/>
  <c r="F29" i="16"/>
  <c r="B30" i="16"/>
  <c r="G28" i="16"/>
  <c r="N28" i="16" s="1"/>
  <c r="Q28" i="16"/>
  <c r="O28" i="16"/>
  <c r="Q26" i="15"/>
  <c r="O26" i="15"/>
  <c r="G28" i="15"/>
  <c r="N26" i="15"/>
  <c r="P26" i="15"/>
  <c r="C29" i="15"/>
  <c r="D29" i="15" s="1"/>
  <c r="E29" i="15" s="1"/>
  <c r="F29" i="15"/>
  <c r="B30" i="15"/>
  <c r="M28" i="15"/>
  <c r="P27" i="12"/>
  <c r="O25" i="12"/>
  <c r="R25" i="12"/>
  <c r="G26" i="12"/>
  <c r="Q26" i="12"/>
  <c r="S26" i="12"/>
  <c r="C27" i="12"/>
  <c r="D27" i="12" s="1"/>
  <c r="E27" i="12" s="1"/>
  <c r="F27" i="12"/>
  <c r="B28" i="12"/>
  <c r="G26" i="11"/>
  <c r="N26" i="11" s="1"/>
  <c r="P26" i="11"/>
  <c r="C27" i="11"/>
  <c r="D27" i="11" s="1"/>
  <c r="E27" i="11" s="1"/>
  <c r="B28" i="11"/>
  <c r="F27" i="11"/>
  <c r="O26" i="11"/>
  <c r="Q26" i="11"/>
  <c r="P26" i="10"/>
  <c r="R26" i="10"/>
  <c r="B29" i="10"/>
  <c r="F28" i="10"/>
  <c r="C28" i="10"/>
  <c r="D28" i="10"/>
  <c r="E28" i="10" s="1"/>
  <c r="Q26" i="10"/>
  <c r="S26" i="10"/>
  <c r="G27" i="10"/>
  <c r="O27" i="10" s="1"/>
  <c r="P26" i="9"/>
  <c r="R26" i="9"/>
  <c r="Q26" i="9"/>
  <c r="S26" i="9"/>
  <c r="C27" i="9"/>
  <c r="D27" i="9" s="1"/>
  <c r="E27" i="9" s="1"/>
  <c r="B28" i="9"/>
  <c r="F27" i="9"/>
  <c r="G26" i="9"/>
  <c r="O26" i="9" s="1"/>
  <c r="R24" i="8"/>
  <c r="P24" i="8"/>
  <c r="N23" i="8"/>
  <c r="Q24" i="8" s="1"/>
  <c r="O24" i="8"/>
  <c r="C24" i="7"/>
  <c r="C28" i="7"/>
  <c r="F24" i="5"/>
  <c r="D24" i="5"/>
  <c r="E24" i="5" s="1"/>
  <c r="F24" i="8"/>
  <c r="G24" i="8" s="1"/>
  <c r="D24" i="8"/>
  <c r="E24" i="8" s="1"/>
  <c r="F24" i="7"/>
  <c r="D24" i="7"/>
  <c r="E24" i="7" s="1"/>
  <c r="E11" i="4"/>
  <c r="I11" i="4" s="1"/>
  <c r="F11" i="4"/>
  <c r="D14" i="1"/>
  <c r="B25" i="5"/>
  <c r="C25" i="5" s="1" a="1"/>
  <c r="C25" i="5" s="1"/>
  <c r="B25" i="8"/>
  <c r="C25" i="8" s="1"/>
  <c r="B25" i="7"/>
  <c r="R27" i="11" l="1"/>
  <c r="R29" i="17"/>
  <c r="P29" i="17"/>
  <c r="G29" i="17"/>
  <c r="N27" i="17"/>
  <c r="Q27" i="17"/>
  <c r="C30" i="17"/>
  <c r="D30" i="17" s="1"/>
  <c r="E30" i="17" s="1"/>
  <c r="B31" i="17"/>
  <c r="F30" i="17"/>
  <c r="G29" i="16"/>
  <c r="N29" i="16" s="1"/>
  <c r="R29" i="16"/>
  <c r="P29" i="16"/>
  <c r="Q29" i="16"/>
  <c r="C30" i="16"/>
  <c r="D30" i="16" s="1"/>
  <c r="E30" i="16" s="1"/>
  <c r="B31" i="16"/>
  <c r="F30" i="16"/>
  <c r="D30" i="15"/>
  <c r="C30" i="15"/>
  <c r="F30" i="15"/>
  <c r="B31" i="15"/>
  <c r="E30" i="15"/>
  <c r="M29" i="15"/>
  <c r="G29" i="15"/>
  <c r="N27" i="15"/>
  <c r="P27" i="15"/>
  <c r="Q27" i="15"/>
  <c r="O27" i="15"/>
  <c r="C28" i="12"/>
  <c r="B29" i="12"/>
  <c r="F28" i="12"/>
  <c r="E28" i="12"/>
  <c r="D28" i="12"/>
  <c r="G27" i="12"/>
  <c r="P28" i="12"/>
  <c r="O26" i="12"/>
  <c r="R26" i="12"/>
  <c r="S27" i="12"/>
  <c r="Q27" i="12"/>
  <c r="P27" i="11"/>
  <c r="C28" i="11"/>
  <c r="D28" i="11" s="1"/>
  <c r="E28" i="11" s="1"/>
  <c r="B29" i="11"/>
  <c r="F28" i="11"/>
  <c r="O27" i="11"/>
  <c r="Q27" i="11"/>
  <c r="G27" i="11"/>
  <c r="N27" i="11" s="1"/>
  <c r="F29" i="10"/>
  <c r="B30" i="10"/>
  <c r="C29" i="10"/>
  <c r="D29" i="10" s="1"/>
  <c r="E29" i="10" s="1"/>
  <c r="P27" i="10"/>
  <c r="R27" i="10"/>
  <c r="Q27" i="10"/>
  <c r="S27" i="10"/>
  <c r="G28" i="10"/>
  <c r="O28" i="10" s="1"/>
  <c r="C28" i="9"/>
  <c r="D28" i="9" s="1"/>
  <c r="E28" i="9" s="1"/>
  <c r="B29" i="9"/>
  <c r="F28" i="9"/>
  <c r="P27" i="9"/>
  <c r="R27" i="9"/>
  <c r="G27" i="9"/>
  <c r="O27" i="9" s="1"/>
  <c r="Q27" i="9"/>
  <c r="S27" i="9"/>
  <c r="R25" i="8"/>
  <c r="P25" i="8"/>
  <c r="N24" i="8"/>
  <c r="Q25" i="8" s="1"/>
  <c r="O25" i="8"/>
  <c r="C25" i="7"/>
  <c r="C29" i="7"/>
  <c r="D25" i="5"/>
  <c r="E25" i="5" s="1"/>
  <c r="F25" i="5"/>
  <c r="F25" i="8"/>
  <c r="G25" i="8" s="1"/>
  <c r="D25" i="8"/>
  <c r="E25" i="8" s="1"/>
  <c r="F25" i="7"/>
  <c r="D25" i="7"/>
  <c r="E25" i="7" s="1"/>
  <c r="E14" i="1"/>
  <c r="I14" i="1" s="1"/>
  <c r="D15" i="1"/>
  <c r="F14" i="1"/>
  <c r="D12" i="4"/>
  <c r="B26" i="5"/>
  <c r="C26" i="5" s="1" a="1"/>
  <c r="C26" i="5" s="1"/>
  <c r="B26" i="8"/>
  <c r="C26" i="8" s="1"/>
  <c r="B26" i="7"/>
  <c r="R28" i="11" l="1"/>
  <c r="G30" i="17"/>
  <c r="AB30" i="17" s="1"/>
  <c r="B32" i="17"/>
  <c r="C31" i="17"/>
  <c r="D31" i="17" s="1"/>
  <c r="E31" i="17" s="1"/>
  <c r="F31" i="17"/>
  <c r="N28" i="17"/>
  <c r="Q28" i="17"/>
  <c r="P30" i="17"/>
  <c r="R30" i="17"/>
  <c r="G30" i="16"/>
  <c r="P30" i="16"/>
  <c r="R30" i="16"/>
  <c r="F31" i="16"/>
  <c r="C31" i="16"/>
  <c r="D31" i="16" s="1"/>
  <c r="E31" i="16" s="1"/>
  <c r="B32" i="16"/>
  <c r="Q30" i="16"/>
  <c r="N30" i="16"/>
  <c r="Q28" i="15"/>
  <c r="O28" i="15"/>
  <c r="G30" i="15"/>
  <c r="M30" i="15" s="1"/>
  <c r="P30" i="15"/>
  <c r="N28" i="15"/>
  <c r="P29" i="15" s="1"/>
  <c r="P28" i="15"/>
  <c r="B32" i="15"/>
  <c r="C31" i="15"/>
  <c r="D31" i="15" s="1"/>
  <c r="E31" i="15" s="1"/>
  <c r="F31" i="15"/>
  <c r="R26" i="8"/>
  <c r="G28" i="12"/>
  <c r="S28" i="12"/>
  <c r="Q28" i="12"/>
  <c r="C29" i="12"/>
  <c r="D29" i="12" s="1"/>
  <c r="E29" i="12" s="1"/>
  <c r="F29" i="12"/>
  <c r="B30" i="12"/>
  <c r="O27" i="12"/>
  <c r="R27" i="12"/>
  <c r="P28" i="11"/>
  <c r="G28" i="11"/>
  <c r="N28" i="11" s="1"/>
  <c r="O28" i="11"/>
  <c r="Q28" i="11"/>
  <c r="C29" i="11"/>
  <c r="D29" i="11" s="1"/>
  <c r="E29" i="11" s="1"/>
  <c r="F29" i="11"/>
  <c r="B30" i="11"/>
  <c r="P28" i="10"/>
  <c r="R29" i="10" s="1"/>
  <c r="R28" i="10"/>
  <c r="C30" i="10"/>
  <c r="D30" i="10" s="1"/>
  <c r="E30" i="10" s="1"/>
  <c r="F30" i="10"/>
  <c r="B31" i="10"/>
  <c r="G29" i="10"/>
  <c r="O29" i="10" s="1"/>
  <c r="Q28" i="10"/>
  <c r="S28" i="10"/>
  <c r="P28" i="9"/>
  <c r="R28" i="9"/>
  <c r="C29" i="9"/>
  <c r="D29" i="9" s="1"/>
  <c r="E29" i="9" s="1"/>
  <c r="F29" i="9"/>
  <c r="B30" i="9"/>
  <c r="G28" i="9"/>
  <c r="O28" i="9" s="1"/>
  <c r="Q28" i="9"/>
  <c r="S28" i="9"/>
  <c r="P26" i="8"/>
  <c r="O26" i="8"/>
  <c r="N25" i="8"/>
  <c r="Q26" i="8" s="1"/>
  <c r="F26" i="7"/>
  <c r="C30" i="7"/>
  <c r="D26" i="7"/>
  <c r="E26" i="7" s="1"/>
  <c r="D26" i="5"/>
  <c r="E26" i="5" s="1"/>
  <c r="F26" i="5"/>
  <c r="D26" i="8"/>
  <c r="E26" i="8" s="1"/>
  <c r="F26" i="8"/>
  <c r="G26" i="8" s="1"/>
  <c r="E12" i="4"/>
  <c r="I12" i="4" s="1"/>
  <c r="F12" i="4"/>
  <c r="E15" i="1"/>
  <c r="I15" i="1" s="1"/>
  <c r="F15" i="1"/>
  <c r="B27" i="5"/>
  <c r="C27" i="5" s="1" a="1"/>
  <c r="C27" i="5" s="1"/>
  <c r="B27" i="8"/>
  <c r="C27" i="8" s="1"/>
  <c r="B27" i="7"/>
  <c r="C31" i="7" s="1"/>
  <c r="R29" i="11" l="1"/>
  <c r="N29" i="17"/>
  <c r="Q29" i="17"/>
  <c r="G31" i="17"/>
  <c r="AB31" i="17" s="1"/>
  <c r="F32" i="17"/>
  <c r="B33" i="17"/>
  <c r="C32" i="17"/>
  <c r="D32" i="17" s="1"/>
  <c r="E32" i="17" s="1"/>
  <c r="R31" i="17"/>
  <c r="P31" i="17"/>
  <c r="R31" i="16"/>
  <c r="P31" i="16"/>
  <c r="Q31" i="16"/>
  <c r="G31" i="16"/>
  <c r="B33" i="16"/>
  <c r="C32" i="16"/>
  <c r="D32" i="16" s="1"/>
  <c r="E32" i="16" s="1"/>
  <c r="F32" i="16"/>
  <c r="P31" i="15"/>
  <c r="G31" i="15"/>
  <c r="M31" i="15" s="1"/>
  <c r="F32" i="15"/>
  <c r="B33" i="15"/>
  <c r="C32" i="15"/>
  <c r="D32" i="15" s="1"/>
  <c r="E32" i="15" s="1"/>
  <c r="O29" i="15"/>
  <c r="Q29" i="15"/>
  <c r="B31" i="12"/>
  <c r="C30" i="12"/>
  <c r="D30" i="12" s="1"/>
  <c r="E30" i="12" s="1"/>
  <c r="F30" i="12"/>
  <c r="S29" i="12"/>
  <c r="Q29" i="12"/>
  <c r="O28" i="12"/>
  <c r="R28" i="12"/>
  <c r="G29" i="12"/>
  <c r="C30" i="11"/>
  <c r="D30" i="11" s="1"/>
  <c r="E30" i="11" s="1"/>
  <c r="F30" i="11"/>
  <c r="B31" i="11"/>
  <c r="Q29" i="11"/>
  <c r="G29" i="11"/>
  <c r="N29" i="11" s="1"/>
  <c r="P29" i="11"/>
  <c r="R30" i="10"/>
  <c r="C31" i="10"/>
  <c r="D31" i="10" s="1"/>
  <c r="E31" i="10" s="1"/>
  <c r="F31" i="10"/>
  <c r="B32" i="10"/>
  <c r="Q29" i="10"/>
  <c r="S29" i="10"/>
  <c r="G30" i="10"/>
  <c r="O30" i="10" s="1"/>
  <c r="F30" i="9"/>
  <c r="B31" i="9"/>
  <c r="C30" i="9"/>
  <c r="D30" i="9" s="1"/>
  <c r="E30" i="9" s="1"/>
  <c r="G29" i="9"/>
  <c r="O29" i="9" s="1"/>
  <c r="R29" i="9"/>
  <c r="Q29" i="9"/>
  <c r="S29" i="9"/>
  <c r="R27" i="8"/>
  <c r="P27" i="8"/>
  <c r="N26" i="8"/>
  <c r="Q27" i="8" s="1"/>
  <c r="O27" i="8"/>
  <c r="D16" i="1"/>
  <c r="F27" i="5"/>
  <c r="D27" i="5"/>
  <c r="E27" i="5" s="1"/>
  <c r="D27" i="8"/>
  <c r="E27" i="8" s="1"/>
  <c r="F27" i="8"/>
  <c r="G27" i="8" s="1"/>
  <c r="D27" i="7"/>
  <c r="E27" i="7" s="1"/>
  <c r="F27" i="7"/>
  <c r="E16" i="1"/>
  <c r="I16" i="1" s="1"/>
  <c r="F16" i="1"/>
  <c r="D13" i="4"/>
  <c r="B28" i="5"/>
  <c r="C28" i="5" s="1" a="1"/>
  <c r="C28" i="5" s="1"/>
  <c r="B28" i="8"/>
  <c r="C28" i="8" s="1"/>
  <c r="B28" i="7"/>
  <c r="C32" i="7" s="1"/>
  <c r="R30" i="11" l="1"/>
  <c r="C33" i="17"/>
  <c r="F33" i="17"/>
  <c r="D33" i="17"/>
  <c r="E33" i="17" s="1"/>
  <c r="B34" i="17"/>
  <c r="G32" i="17"/>
  <c r="AB32" i="17" s="1"/>
  <c r="R32" i="17"/>
  <c r="P32" i="17"/>
  <c r="Q30" i="17"/>
  <c r="N30" i="17"/>
  <c r="F33" i="16"/>
  <c r="C33" i="16"/>
  <c r="D33" i="16" s="1"/>
  <c r="E33" i="16" s="1"/>
  <c r="B34" i="16"/>
  <c r="N31" i="16"/>
  <c r="G32" i="16"/>
  <c r="R32" i="16"/>
  <c r="P32" i="16"/>
  <c r="P32" i="15"/>
  <c r="O30" i="15"/>
  <c r="Q30" i="15"/>
  <c r="C33" i="15"/>
  <c r="F33" i="15"/>
  <c r="B34" i="15"/>
  <c r="D33" i="15"/>
  <c r="E33" i="15" s="1"/>
  <c r="G32" i="15"/>
  <c r="M32" i="15" s="1"/>
  <c r="B32" i="12"/>
  <c r="F31" i="12"/>
  <c r="C31" i="12"/>
  <c r="D31" i="12" s="1"/>
  <c r="E31" i="12" s="1"/>
  <c r="O29" i="12"/>
  <c r="R29" i="12"/>
  <c r="S30" i="12"/>
  <c r="Q30" i="12"/>
  <c r="G30" i="12"/>
  <c r="Q30" i="11"/>
  <c r="G30" i="11"/>
  <c r="N30" i="11" s="1"/>
  <c r="P30" i="11"/>
  <c r="B32" i="11"/>
  <c r="C31" i="11"/>
  <c r="D31" i="11" s="1"/>
  <c r="E31" i="11" s="1"/>
  <c r="F31" i="11"/>
  <c r="R31" i="10"/>
  <c r="B33" i="10"/>
  <c r="F32" i="10"/>
  <c r="C32" i="10"/>
  <c r="D32" i="10" s="1"/>
  <c r="E32" i="10" s="1"/>
  <c r="S30" i="10"/>
  <c r="Q30" i="10"/>
  <c r="G31" i="10"/>
  <c r="O31" i="10" s="1"/>
  <c r="R30" i="9"/>
  <c r="Q30" i="9"/>
  <c r="S30" i="9"/>
  <c r="B32" i="9"/>
  <c r="C31" i="9"/>
  <c r="D31" i="9" s="1"/>
  <c r="E31" i="9" s="1"/>
  <c r="F31" i="9"/>
  <c r="G30" i="9"/>
  <c r="O30" i="9" s="1"/>
  <c r="N27" i="8"/>
  <c r="Q28" i="8" s="1"/>
  <c r="R28" i="8"/>
  <c r="P28" i="8"/>
  <c r="O28" i="8"/>
  <c r="D28" i="5"/>
  <c r="E28" i="5" s="1"/>
  <c r="F28" i="5"/>
  <c r="F28" i="8"/>
  <c r="G28" i="8" s="1"/>
  <c r="D28" i="8"/>
  <c r="E28" i="8" s="1"/>
  <c r="F28" i="7"/>
  <c r="D28" i="7"/>
  <c r="E28" i="7" s="1"/>
  <c r="E13" i="4"/>
  <c r="I13" i="4" s="1"/>
  <c r="F13" i="4"/>
  <c r="D17" i="1"/>
  <c r="B29" i="5"/>
  <c r="C29" i="5" s="1" a="1"/>
  <c r="C29" i="5" s="1"/>
  <c r="B29" i="8"/>
  <c r="C29" i="8" s="1"/>
  <c r="B29" i="7"/>
  <c r="C33" i="7" s="1"/>
  <c r="R31" i="11" l="1"/>
  <c r="Q31" i="17"/>
  <c r="N31" i="17"/>
  <c r="G33" i="17"/>
  <c r="AB33" i="17" s="1"/>
  <c r="P33" i="17"/>
  <c r="R33" i="17"/>
  <c r="C34" i="17"/>
  <c r="D34" i="17" s="1"/>
  <c r="E34" i="17" s="1"/>
  <c r="F34" i="17"/>
  <c r="B35" i="17"/>
  <c r="R33" i="16"/>
  <c r="P33" i="16"/>
  <c r="Q32" i="16"/>
  <c r="N32" i="16"/>
  <c r="C34" i="16"/>
  <c r="B35" i="16"/>
  <c r="F34" i="16"/>
  <c r="D34" i="16"/>
  <c r="E34" i="16" s="1"/>
  <c r="G33" i="16"/>
  <c r="M33" i="15"/>
  <c r="P33" i="15"/>
  <c r="F34" i="15"/>
  <c r="C34" i="15"/>
  <c r="D34" i="15" s="1"/>
  <c r="E34" i="15" s="1"/>
  <c r="B35" i="15"/>
  <c r="Q31" i="15"/>
  <c r="O31" i="15"/>
  <c r="G33" i="15"/>
  <c r="Q31" i="12"/>
  <c r="S31" i="12"/>
  <c r="G31" i="12"/>
  <c r="O30" i="12"/>
  <c r="R30" i="12"/>
  <c r="F32" i="12"/>
  <c r="C32" i="12"/>
  <c r="D32" i="12" s="1"/>
  <c r="E32" i="12" s="1"/>
  <c r="B33" i="12"/>
  <c r="Q31" i="11"/>
  <c r="P31" i="11"/>
  <c r="G31" i="11"/>
  <c r="N31" i="11" s="1"/>
  <c r="F32" i="11"/>
  <c r="B33" i="11"/>
  <c r="C32" i="11"/>
  <c r="D32" i="11" s="1"/>
  <c r="E32" i="11" s="1"/>
  <c r="R32" i="10"/>
  <c r="F33" i="10"/>
  <c r="B34" i="10"/>
  <c r="C33" i="10"/>
  <c r="D33" i="10" s="1"/>
  <c r="E33" i="10" s="1"/>
  <c r="S31" i="10"/>
  <c r="Q31" i="10"/>
  <c r="G32" i="10"/>
  <c r="O32" i="10" s="1"/>
  <c r="R31" i="9"/>
  <c r="S31" i="9"/>
  <c r="Q31" i="9"/>
  <c r="G31" i="9"/>
  <c r="O31" i="9" s="1"/>
  <c r="F32" i="9"/>
  <c r="B33" i="9"/>
  <c r="C32" i="9"/>
  <c r="D32" i="9" s="1"/>
  <c r="E32" i="9" s="1"/>
  <c r="R29" i="8"/>
  <c r="P29" i="8"/>
  <c r="N28" i="8"/>
  <c r="Q29" i="8" s="1"/>
  <c r="F29" i="5"/>
  <c r="D29" i="5"/>
  <c r="E29" i="5" s="1"/>
  <c r="F29" i="8"/>
  <c r="G29" i="8" s="1"/>
  <c r="D29" i="8"/>
  <c r="E29" i="8" s="1"/>
  <c r="F29" i="7"/>
  <c r="D29" i="7"/>
  <c r="E29" i="7" s="1"/>
  <c r="E17" i="1"/>
  <c r="I17" i="1" s="1"/>
  <c r="D18" i="1"/>
  <c r="F17" i="1"/>
  <c r="D14" i="4"/>
  <c r="B30" i="5"/>
  <c r="C30" i="5" s="1" a="1"/>
  <c r="C30" i="5" s="1"/>
  <c r="B30" i="8"/>
  <c r="C30" i="8" s="1"/>
  <c r="B30" i="7"/>
  <c r="C34" i="7" s="1"/>
  <c r="R32" i="11" l="1"/>
  <c r="G34" i="17"/>
  <c r="AB34" i="17" s="1"/>
  <c r="P34" i="17"/>
  <c r="R34" i="17"/>
  <c r="N32" i="17"/>
  <c r="Q32" i="17"/>
  <c r="B36" i="17"/>
  <c r="F35" i="17"/>
  <c r="C35" i="17"/>
  <c r="D35" i="17" s="1"/>
  <c r="E35" i="17" s="1"/>
  <c r="N33" i="16"/>
  <c r="Q33" i="16"/>
  <c r="C35" i="16"/>
  <c r="D35" i="16" s="1"/>
  <c r="E35" i="16" s="1"/>
  <c r="F35" i="16"/>
  <c r="B36" i="16"/>
  <c r="P34" i="16"/>
  <c r="R34" i="16"/>
  <c r="G34" i="16"/>
  <c r="P34" i="15"/>
  <c r="M34" i="15"/>
  <c r="Q32" i="15"/>
  <c r="O32" i="15"/>
  <c r="G34" i="15"/>
  <c r="B36" i="15"/>
  <c r="E35" i="15"/>
  <c r="C35" i="15"/>
  <c r="F35" i="15"/>
  <c r="D35" i="15"/>
  <c r="C33" i="12"/>
  <c r="F33" i="12"/>
  <c r="B34" i="12"/>
  <c r="E33" i="12"/>
  <c r="D33" i="12"/>
  <c r="G32" i="12"/>
  <c r="O31" i="12"/>
  <c r="R31" i="12"/>
  <c r="S32" i="12"/>
  <c r="Q32" i="12"/>
  <c r="Q32" i="11"/>
  <c r="G32" i="11"/>
  <c r="N32" i="11" s="1"/>
  <c r="C33" i="11"/>
  <c r="D33" i="11" s="1"/>
  <c r="E33" i="11" s="1"/>
  <c r="F33" i="11"/>
  <c r="B34" i="11"/>
  <c r="P32" i="11"/>
  <c r="R33" i="11" s="1"/>
  <c r="R33" i="10"/>
  <c r="C34" i="10"/>
  <c r="F34" i="10"/>
  <c r="B35" i="10"/>
  <c r="D34" i="10"/>
  <c r="E34" i="10" s="1"/>
  <c r="G33" i="10"/>
  <c r="O33" i="10" s="1"/>
  <c r="Q32" i="10"/>
  <c r="S32" i="10"/>
  <c r="R32" i="9"/>
  <c r="C33" i="9"/>
  <c r="D33" i="9" s="1"/>
  <c r="E33" i="9" s="1"/>
  <c r="F33" i="9"/>
  <c r="B34" i="9"/>
  <c r="G32" i="9"/>
  <c r="O32" i="9" s="1"/>
  <c r="Q32" i="9"/>
  <c r="S32" i="9"/>
  <c r="R30" i="8"/>
  <c r="P30" i="8"/>
  <c r="N29" i="8"/>
  <c r="Q30" i="8" s="1"/>
  <c r="F30" i="5"/>
  <c r="D30" i="5"/>
  <c r="E30" i="5" s="1"/>
  <c r="D30" i="8"/>
  <c r="E30" i="8" s="1"/>
  <c r="F30" i="8"/>
  <c r="G30" i="8" s="1"/>
  <c r="AB30" i="8" s="1"/>
  <c r="F30" i="7"/>
  <c r="D30" i="7"/>
  <c r="E30" i="7" s="1"/>
  <c r="E14" i="4"/>
  <c r="I14" i="4" s="1"/>
  <c r="F14" i="4"/>
  <c r="E18" i="1"/>
  <c r="I18" i="1" s="1"/>
  <c r="F18" i="1"/>
  <c r="B31" i="5"/>
  <c r="C31" i="5" s="1" a="1"/>
  <c r="C31" i="5" s="1"/>
  <c r="B31" i="8"/>
  <c r="C31" i="8" s="1"/>
  <c r="B31" i="7"/>
  <c r="C35" i="7" s="1"/>
  <c r="G35" i="17" l="1"/>
  <c r="AB35" i="17" s="1"/>
  <c r="N33" i="17"/>
  <c r="Q33" i="17"/>
  <c r="F36" i="17"/>
  <c r="B37" i="17"/>
  <c r="C36" i="17"/>
  <c r="D36" i="17" s="1"/>
  <c r="E36" i="17" s="1"/>
  <c r="R35" i="17"/>
  <c r="P35" i="17"/>
  <c r="G35" i="16"/>
  <c r="P35" i="16"/>
  <c r="R35" i="16"/>
  <c r="B37" i="16"/>
  <c r="C36" i="16"/>
  <c r="D36" i="16" s="1"/>
  <c r="E36" i="16" s="1"/>
  <c r="F36" i="16"/>
  <c r="N34" i="16"/>
  <c r="Q34" i="16"/>
  <c r="G35" i="15"/>
  <c r="P35" i="15"/>
  <c r="M35" i="15"/>
  <c r="F36" i="15"/>
  <c r="D36" i="15"/>
  <c r="E36" i="15" s="1"/>
  <c r="C36" i="15"/>
  <c r="B37" i="15"/>
  <c r="O33" i="15"/>
  <c r="Q33" i="15"/>
  <c r="G33" i="12"/>
  <c r="C34" i="12"/>
  <c r="D34" i="12" s="1"/>
  <c r="E34" i="12" s="1"/>
  <c r="F34" i="12"/>
  <c r="B35" i="12"/>
  <c r="S33" i="12"/>
  <c r="Q33" i="12"/>
  <c r="R32" i="12"/>
  <c r="O32" i="12"/>
  <c r="Q33" i="11"/>
  <c r="G33" i="11"/>
  <c r="N33" i="11" s="1"/>
  <c r="P33" i="11"/>
  <c r="R34" i="11" s="1"/>
  <c r="C34" i="11"/>
  <c r="D34" i="11" s="1"/>
  <c r="E34" i="11" s="1"/>
  <c r="F34" i="11"/>
  <c r="B35" i="11"/>
  <c r="R34" i="10"/>
  <c r="G34" i="10"/>
  <c r="O34" i="10" s="1"/>
  <c r="Q33" i="10"/>
  <c r="S33" i="10"/>
  <c r="C35" i="10"/>
  <c r="D35" i="10" s="1"/>
  <c r="E35" i="10" s="1"/>
  <c r="B36" i="10"/>
  <c r="F35" i="10"/>
  <c r="R33" i="9"/>
  <c r="B35" i="9"/>
  <c r="C34" i="9"/>
  <c r="D34" i="9" s="1"/>
  <c r="E34" i="9" s="1"/>
  <c r="F34" i="9"/>
  <c r="Q33" i="9"/>
  <c r="S33" i="9"/>
  <c r="G33" i="9"/>
  <c r="O33" i="9" s="1"/>
  <c r="N30" i="8"/>
  <c r="Q31" i="8" s="1"/>
  <c r="R31" i="8"/>
  <c r="P31" i="8"/>
  <c r="D19" i="1"/>
  <c r="D31" i="5"/>
  <c r="E31" i="5" s="1"/>
  <c r="F31" i="5"/>
  <c r="D31" i="8"/>
  <c r="E31" i="8" s="1"/>
  <c r="F31" i="8"/>
  <c r="G31" i="8" s="1"/>
  <c r="AB31" i="8" s="1"/>
  <c r="F31" i="7"/>
  <c r="D31" i="7"/>
  <c r="E31" i="7" s="1"/>
  <c r="E19" i="1"/>
  <c r="I19" i="1" s="1"/>
  <c r="F19" i="1"/>
  <c r="D15" i="4"/>
  <c r="B32" i="5"/>
  <c r="C32" i="5" s="1" a="1"/>
  <c r="C32" i="5" s="1"/>
  <c r="B32" i="8"/>
  <c r="C32" i="8" s="1"/>
  <c r="B32" i="7"/>
  <c r="C36" i="7" s="1"/>
  <c r="B38" i="17" l="1"/>
  <c r="C37" i="17"/>
  <c r="D37" i="17" s="1"/>
  <c r="E37" i="17" s="1"/>
  <c r="F37" i="17"/>
  <c r="Q34" i="17"/>
  <c r="N34" i="17"/>
  <c r="G36" i="17"/>
  <c r="AB36" i="17" s="1"/>
  <c r="R36" i="17"/>
  <c r="P36" i="17"/>
  <c r="Q35" i="16"/>
  <c r="N35" i="16"/>
  <c r="R36" i="16"/>
  <c r="P36" i="16"/>
  <c r="G36" i="16"/>
  <c r="F37" i="16"/>
  <c r="B38" i="16"/>
  <c r="C37" i="16"/>
  <c r="D37" i="16" s="1"/>
  <c r="E37" i="16" s="1"/>
  <c r="Q34" i="15"/>
  <c r="O34" i="15"/>
  <c r="C37" i="15"/>
  <c r="B38" i="15"/>
  <c r="E37" i="15"/>
  <c r="F37" i="15"/>
  <c r="D37" i="15"/>
  <c r="G36" i="15"/>
  <c r="M36" i="15" s="1"/>
  <c r="P36" i="15"/>
  <c r="Q34" i="12"/>
  <c r="S34" i="12"/>
  <c r="G34" i="12"/>
  <c r="O33" i="12"/>
  <c r="R33" i="12"/>
  <c r="B36" i="12"/>
  <c r="F35" i="12"/>
  <c r="D35" i="12"/>
  <c r="E35" i="12" s="1"/>
  <c r="C35" i="12"/>
  <c r="Q34" i="11"/>
  <c r="B36" i="11"/>
  <c r="C35" i="11"/>
  <c r="D35" i="11" s="1"/>
  <c r="E35" i="11" s="1"/>
  <c r="F35" i="11"/>
  <c r="G34" i="11"/>
  <c r="N34" i="11" s="1"/>
  <c r="P34" i="11"/>
  <c r="R35" i="10"/>
  <c r="B37" i="10"/>
  <c r="F36" i="10"/>
  <c r="C36" i="10"/>
  <c r="D36" i="10" s="1"/>
  <c r="E36" i="10" s="1"/>
  <c r="S34" i="10"/>
  <c r="Q34" i="10"/>
  <c r="G35" i="10"/>
  <c r="O35" i="10" s="1"/>
  <c r="R34" i="9"/>
  <c r="S34" i="9"/>
  <c r="Q34" i="9"/>
  <c r="B36" i="9"/>
  <c r="F35" i="9"/>
  <c r="C35" i="9"/>
  <c r="D35" i="9" s="1"/>
  <c r="E35" i="9" s="1"/>
  <c r="G34" i="9"/>
  <c r="O34" i="9" s="1"/>
  <c r="P32" i="8"/>
  <c r="R32" i="8"/>
  <c r="N31" i="8"/>
  <c r="Q32" i="8" s="1"/>
  <c r="D32" i="5"/>
  <c r="E32" i="5" s="1"/>
  <c r="F32" i="5"/>
  <c r="F32" i="8"/>
  <c r="G32" i="8" s="1"/>
  <c r="AB32" i="8" s="1"/>
  <c r="D32" i="8"/>
  <c r="E32" i="8" s="1"/>
  <c r="F32" i="7"/>
  <c r="D32" i="7"/>
  <c r="E32" i="7" s="1"/>
  <c r="E15" i="4"/>
  <c r="I15" i="4" s="1"/>
  <c r="F15" i="4"/>
  <c r="D20" i="1"/>
  <c r="B33" i="5"/>
  <c r="C33" i="5" s="1" a="1"/>
  <c r="C33" i="5" s="1"/>
  <c r="B33" i="8"/>
  <c r="C33" i="8" s="1"/>
  <c r="B33" i="7"/>
  <c r="C37" i="7" s="1"/>
  <c r="R35" i="11" l="1"/>
  <c r="Q35" i="17"/>
  <c r="N35" i="17"/>
  <c r="R37" i="17"/>
  <c r="P37" i="17"/>
  <c r="G37" i="17"/>
  <c r="AB37" i="17" s="1"/>
  <c r="F38" i="17"/>
  <c r="B39" i="17"/>
  <c r="C38" i="17"/>
  <c r="D38" i="17" s="1"/>
  <c r="E38" i="17" s="1"/>
  <c r="G37" i="16"/>
  <c r="R37" i="16"/>
  <c r="P37" i="16"/>
  <c r="Q36" i="16"/>
  <c r="N36" i="16"/>
  <c r="C38" i="16"/>
  <c r="D38" i="16" s="1"/>
  <c r="E38" i="16" s="1"/>
  <c r="F38" i="16"/>
  <c r="B39" i="16"/>
  <c r="P37" i="15"/>
  <c r="M37" i="15"/>
  <c r="F38" i="15"/>
  <c r="B39" i="15"/>
  <c r="C38" i="15"/>
  <c r="D38" i="15" s="1"/>
  <c r="E38" i="15" s="1"/>
  <c r="G37" i="15"/>
  <c r="Q35" i="15"/>
  <c r="O35" i="15"/>
  <c r="P33" i="8"/>
  <c r="O34" i="12"/>
  <c r="R34" i="12"/>
  <c r="G35" i="12"/>
  <c r="F36" i="12"/>
  <c r="C36" i="12"/>
  <c r="D36" i="12" s="1"/>
  <c r="E36" i="12" s="1"/>
  <c r="B37" i="12"/>
  <c r="Q35" i="12"/>
  <c r="S35" i="12"/>
  <c r="Q35" i="11"/>
  <c r="P35" i="11"/>
  <c r="G35" i="11"/>
  <c r="N35" i="11" s="1"/>
  <c r="F36" i="11"/>
  <c r="B37" i="11"/>
  <c r="C36" i="11"/>
  <c r="D36" i="11" s="1"/>
  <c r="E36" i="11" s="1"/>
  <c r="R36" i="10"/>
  <c r="F37" i="10"/>
  <c r="B38" i="10"/>
  <c r="C37" i="10"/>
  <c r="D37" i="10" s="1"/>
  <c r="E37" i="10" s="1"/>
  <c r="S35" i="10"/>
  <c r="Q35" i="10"/>
  <c r="G36" i="10"/>
  <c r="O36" i="10" s="1"/>
  <c r="R35" i="9"/>
  <c r="G35" i="9"/>
  <c r="O35" i="9" s="1"/>
  <c r="F36" i="9"/>
  <c r="C36" i="9"/>
  <c r="D36" i="9" s="1"/>
  <c r="E36" i="9" s="1"/>
  <c r="B37" i="9"/>
  <c r="S35" i="9"/>
  <c r="Q35" i="9"/>
  <c r="R33" i="8"/>
  <c r="N32" i="8"/>
  <c r="Q33" i="8" s="1"/>
  <c r="F33" i="5"/>
  <c r="D33" i="5"/>
  <c r="E33" i="5" s="1"/>
  <c r="F33" i="8"/>
  <c r="G33" i="8" s="1"/>
  <c r="AB33" i="8" s="1"/>
  <c r="D33" i="8"/>
  <c r="E33" i="8" s="1"/>
  <c r="F33" i="7"/>
  <c r="D33" i="7"/>
  <c r="E33" i="7" s="1"/>
  <c r="D21" i="1"/>
  <c r="E20" i="1"/>
  <c r="I20" i="1" s="1"/>
  <c r="F20" i="1"/>
  <c r="D16" i="4"/>
  <c r="B34" i="5"/>
  <c r="C34" i="5" s="1" a="1"/>
  <c r="C34" i="5" s="1"/>
  <c r="B34" i="8"/>
  <c r="C34" i="8" s="1"/>
  <c r="B34" i="7"/>
  <c r="C38" i="7" s="1"/>
  <c r="R36" i="11" l="1"/>
  <c r="G38" i="17"/>
  <c r="AB38" i="17" s="1"/>
  <c r="R38" i="17"/>
  <c r="P38" i="17"/>
  <c r="N36" i="17"/>
  <c r="Q36" i="17"/>
  <c r="C39" i="17"/>
  <c r="F39" i="17"/>
  <c r="B40" i="17"/>
  <c r="E39" i="17"/>
  <c r="D39" i="17"/>
  <c r="N37" i="16"/>
  <c r="Q37" i="16"/>
  <c r="C39" i="16"/>
  <c r="D39" i="16" s="1"/>
  <c r="E39" i="16" s="1"/>
  <c r="F39" i="16"/>
  <c r="B40" i="16"/>
  <c r="G38" i="16"/>
  <c r="P38" i="16"/>
  <c r="R38" i="16"/>
  <c r="G38" i="15"/>
  <c r="P38" i="15"/>
  <c r="M38" i="15"/>
  <c r="O36" i="15"/>
  <c r="Q36" i="15"/>
  <c r="B40" i="15"/>
  <c r="C39" i="15"/>
  <c r="D39" i="15" s="1"/>
  <c r="E39" i="15" s="1"/>
  <c r="F39" i="15"/>
  <c r="P34" i="8"/>
  <c r="R34" i="8"/>
  <c r="Q36" i="12"/>
  <c r="S36" i="12"/>
  <c r="G36" i="12"/>
  <c r="C37" i="12"/>
  <c r="D37" i="12" s="1"/>
  <c r="E37" i="12" s="1"/>
  <c r="B38" i="12"/>
  <c r="F37" i="12"/>
  <c r="R35" i="12"/>
  <c r="O35" i="12"/>
  <c r="Q36" i="11"/>
  <c r="P36" i="11"/>
  <c r="G36" i="11"/>
  <c r="N36" i="11" s="1"/>
  <c r="C37" i="11"/>
  <c r="D37" i="11" s="1"/>
  <c r="E37" i="11" s="1"/>
  <c r="F37" i="11"/>
  <c r="B38" i="11"/>
  <c r="R37" i="10"/>
  <c r="O37" i="10"/>
  <c r="G37" i="10"/>
  <c r="Q36" i="10"/>
  <c r="S36" i="10"/>
  <c r="C38" i="10"/>
  <c r="D38" i="10" s="1"/>
  <c r="E38" i="10" s="1"/>
  <c r="F38" i="10"/>
  <c r="B39" i="10"/>
  <c r="R36" i="9"/>
  <c r="G36" i="9"/>
  <c r="O36" i="9" s="1"/>
  <c r="C37" i="9"/>
  <c r="D37" i="9" s="1"/>
  <c r="E37" i="9" s="1"/>
  <c r="F37" i="9"/>
  <c r="B38" i="9"/>
  <c r="S36" i="9"/>
  <c r="Q36" i="9"/>
  <c r="N33" i="8"/>
  <c r="Q34" i="8" s="1"/>
  <c r="D34" i="5"/>
  <c r="E34" i="5" s="1"/>
  <c r="F34" i="5"/>
  <c r="D34" i="8"/>
  <c r="E34" i="8" s="1"/>
  <c r="F34" i="8"/>
  <c r="G34" i="8" s="1"/>
  <c r="AB34" i="8" s="1"/>
  <c r="F34" i="7"/>
  <c r="D34" i="7"/>
  <c r="E34" i="7" s="1"/>
  <c r="E16" i="4"/>
  <c r="I16" i="4" s="1"/>
  <c r="F16" i="4"/>
  <c r="E21" i="1"/>
  <c r="I21" i="1" s="1"/>
  <c r="F21" i="1"/>
  <c r="B35" i="5"/>
  <c r="C35" i="5" s="1" a="1"/>
  <c r="C35" i="5" s="1"/>
  <c r="B35" i="8"/>
  <c r="C35" i="8" s="1"/>
  <c r="B35" i="7"/>
  <c r="C39" i="7" s="1"/>
  <c r="R37" i="11" l="1"/>
  <c r="C40" i="17"/>
  <c r="D40" i="17" s="1"/>
  <c r="E40" i="17" s="1"/>
  <c r="F40" i="17"/>
  <c r="B41" i="17"/>
  <c r="Q37" i="17"/>
  <c r="N37" i="17"/>
  <c r="G39" i="17"/>
  <c r="AB39" i="17" s="1"/>
  <c r="P39" i="17"/>
  <c r="R39" i="17"/>
  <c r="P39" i="16"/>
  <c r="R39" i="16"/>
  <c r="B41" i="16"/>
  <c r="C40" i="16"/>
  <c r="D40" i="16" s="1"/>
  <c r="E40" i="16" s="1"/>
  <c r="F40" i="16"/>
  <c r="G39" i="16"/>
  <c r="N38" i="16"/>
  <c r="Q38" i="16"/>
  <c r="O37" i="15"/>
  <c r="Q37" i="15"/>
  <c r="M39" i="15"/>
  <c r="P39" i="15"/>
  <c r="G39" i="15"/>
  <c r="F40" i="15"/>
  <c r="B41" i="15"/>
  <c r="C40" i="15"/>
  <c r="D40" i="15" s="1"/>
  <c r="E40" i="15" s="1"/>
  <c r="F38" i="12"/>
  <c r="B39" i="12"/>
  <c r="C38" i="12"/>
  <c r="D38" i="12" s="1"/>
  <c r="E38" i="12" s="1"/>
  <c r="G37" i="12"/>
  <c r="R36" i="12"/>
  <c r="O36" i="12"/>
  <c r="S37" i="12"/>
  <c r="Q37" i="12"/>
  <c r="Q37" i="11"/>
  <c r="P37" i="11"/>
  <c r="C38" i="11"/>
  <c r="D38" i="11" s="1"/>
  <c r="E38" i="11" s="1"/>
  <c r="F38" i="11"/>
  <c r="B39" i="11"/>
  <c r="G37" i="11"/>
  <c r="N37" i="11" s="1"/>
  <c r="C39" i="10"/>
  <c r="D39" i="10" s="1"/>
  <c r="E39" i="10" s="1"/>
  <c r="B40" i="10"/>
  <c r="F39" i="10"/>
  <c r="G38" i="10"/>
  <c r="Q37" i="10"/>
  <c r="S37" i="10"/>
  <c r="R38" i="10"/>
  <c r="O38" i="10"/>
  <c r="R37" i="9"/>
  <c r="G37" i="9"/>
  <c r="O37" i="9" s="1"/>
  <c r="Q37" i="9"/>
  <c r="S37" i="9"/>
  <c r="B39" i="9"/>
  <c r="C38" i="9"/>
  <c r="D38" i="9" s="1"/>
  <c r="E38" i="9" s="1"/>
  <c r="F38" i="9"/>
  <c r="N34" i="8"/>
  <c r="Q35" i="8" s="1"/>
  <c r="P35" i="8"/>
  <c r="R35" i="8"/>
  <c r="D22" i="1"/>
  <c r="D35" i="5"/>
  <c r="E35" i="5" s="1"/>
  <c r="F35" i="5"/>
  <c r="D35" i="8"/>
  <c r="E35" i="8" s="1"/>
  <c r="F35" i="8"/>
  <c r="G35" i="8" s="1"/>
  <c r="AB35" i="8" s="1"/>
  <c r="D35" i="7"/>
  <c r="E35" i="7" s="1"/>
  <c r="F35" i="7"/>
  <c r="E22" i="1"/>
  <c r="I22" i="1" s="1"/>
  <c r="D23" i="1"/>
  <c r="F22" i="1"/>
  <c r="D17" i="4"/>
  <c r="B36" i="5"/>
  <c r="C36" i="5" s="1" a="1"/>
  <c r="C36" i="5" s="1"/>
  <c r="B36" i="8"/>
  <c r="C36" i="8" s="1"/>
  <c r="B36" i="7"/>
  <c r="C40" i="7" s="1"/>
  <c r="R38" i="11" l="1"/>
  <c r="N38" i="17"/>
  <c r="Q38" i="17"/>
  <c r="P40" i="17"/>
  <c r="R40" i="17"/>
  <c r="G40" i="17"/>
  <c r="AB40" i="17" s="1"/>
  <c r="B42" i="17"/>
  <c r="C41" i="17"/>
  <c r="D41" i="17" s="1"/>
  <c r="E41" i="17" s="1"/>
  <c r="F41" i="17"/>
  <c r="Q39" i="16"/>
  <c r="N39" i="16"/>
  <c r="G40" i="16"/>
  <c r="F41" i="16"/>
  <c r="B42" i="16"/>
  <c r="C41" i="16"/>
  <c r="D41" i="16" s="1"/>
  <c r="E41" i="16" s="1"/>
  <c r="R40" i="16"/>
  <c r="P40" i="16"/>
  <c r="P40" i="15"/>
  <c r="C41" i="15"/>
  <c r="B42" i="15"/>
  <c r="D41" i="15"/>
  <c r="E41" i="15" s="1"/>
  <c r="F41" i="15"/>
  <c r="Q38" i="15"/>
  <c r="O38" i="15"/>
  <c r="G40" i="15"/>
  <c r="M40" i="15" s="1"/>
  <c r="P36" i="8"/>
  <c r="R37" i="12"/>
  <c r="O37" i="12"/>
  <c r="B40" i="12"/>
  <c r="C39" i="12"/>
  <c r="D39" i="12" s="1"/>
  <c r="E39" i="12" s="1"/>
  <c r="F39" i="12"/>
  <c r="G38" i="12"/>
  <c r="Q38" i="12"/>
  <c r="S38" i="12"/>
  <c r="Q38" i="11"/>
  <c r="B40" i="11"/>
  <c r="C39" i="11"/>
  <c r="D39" i="11" s="1"/>
  <c r="E39" i="11" s="1"/>
  <c r="F39" i="11"/>
  <c r="G38" i="11"/>
  <c r="N38" i="11" s="1"/>
  <c r="P38" i="11"/>
  <c r="B41" i="10"/>
  <c r="F40" i="10"/>
  <c r="C40" i="10"/>
  <c r="D40" i="10" s="1"/>
  <c r="E40" i="10" s="1"/>
  <c r="S38" i="10"/>
  <c r="Q38" i="10"/>
  <c r="R39" i="10"/>
  <c r="G39" i="10"/>
  <c r="O39" i="10" s="1"/>
  <c r="R38" i="9"/>
  <c r="S38" i="9"/>
  <c r="Q38" i="9"/>
  <c r="G38" i="9"/>
  <c r="O38" i="9" s="1"/>
  <c r="F39" i="9"/>
  <c r="C39" i="9"/>
  <c r="D39" i="9" s="1"/>
  <c r="E39" i="9" s="1"/>
  <c r="B40" i="9"/>
  <c r="N35" i="8"/>
  <c r="Q36" i="8" s="1"/>
  <c r="R36" i="8"/>
  <c r="F36" i="5"/>
  <c r="D36" i="5"/>
  <c r="E36" i="5" s="1"/>
  <c r="F36" i="8"/>
  <c r="G36" i="8" s="1"/>
  <c r="AB36" i="8" s="1"/>
  <c r="D36" i="8"/>
  <c r="E36" i="8" s="1"/>
  <c r="D36" i="7"/>
  <c r="E36" i="7" s="1"/>
  <c r="F36" i="7"/>
  <c r="E17" i="4"/>
  <c r="I17" i="4" s="1"/>
  <c r="F17" i="4"/>
  <c r="D24" i="1"/>
  <c r="E23" i="1"/>
  <c r="I23" i="1" s="1"/>
  <c r="F23" i="1"/>
  <c r="B37" i="5"/>
  <c r="C37" i="5" s="1" a="1"/>
  <c r="C37" i="5" s="1"/>
  <c r="B37" i="8"/>
  <c r="C37" i="8" s="1"/>
  <c r="B37" i="7"/>
  <c r="C41" i="7" s="1"/>
  <c r="R39" i="11" l="1"/>
  <c r="R41" i="17"/>
  <c r="P41" i="17"/>
  <c r="G41" i="17"/>
  <c r="AB41" i="17" s="1"/>
  <c r="F42" i="17"/>
  <c r="B43" i="17"/>
  <c r="C42" i="17"/>
  <c r="D42" i="17" s="1"/>
  <c r="E42" i="17" s="1"/>
  <c r="N39" i="17"/>
  <c r="Q39" i="17"/>
  <c r="R41" i="16"/>
  <c r="P41" i="16"/>
  <c r="C42" i="16"/>
  <c r="D42" i="16" s="1"/>
  <c r="E42" i="16" s="1"/>
  <c r="F42" i="16"/>
  <c r="B43" i="16"/>
  <c r="G41" i="16"/>
  <c r="Q40" i="16"/>
  <c r="N40" i="16"/>
  <c r="P41" i="15"/>
  <c r="M41" i="15"/>
  <c r="G41" i="15"/>
  <c r="Q39" i="15"/>
  <c r="O39" i="15"/>
  <c r="F42" i="15"/>
  <c r="B43" i="15"/>
  <c r="C42" i="15"/>
  <c r="D42" i="15" s="1"/>
  <c r="E42" i="15" s="1"/>
  <c r="P37" i="8"/>
  <c r="R37" i="8"/>
  <c r="Q39" i="12"/>
  <c r="S39" i="12"/>
  <c r="F40" i="12"/>
  <c r="B41" i="12"/>
  <c r="C40" i="12"/>
  <c r="D40" i="12" s="1"/>
  <c r="E40" i="12" s="1"/>
  <c r="G39" i="12"/>
  <c r="O38" i="12"/>
  <c r="R38" i="12"/>
  <c r="Q39" i="11"/>
  <c r="P39" i="11"/>
  <c r="G39" i="11"/>
  <c r="N39" i="11" s="1"/>
  <c r="F40" i="11"/>
  <c r="B41" i="11"/>
  <c r="C40" i="11"/>
  <c r="D40" i="11" s="1"/>
  <c r="E40" i="11" s="1"/>
  <c r="R40" i="10"/>
  <c r="S39" i="10"/>
  <c r="Q39" i="10"/>
  <c r="F41" i="10"/>
  <c r="B42" i="10"/>
  <c r="C41" i="10"/>
  <c r="D41" i="10" s="1"/>
  <c r="E41" i="10" s="1"/>
  <c r="G40" i="10"/>
  <c r="O40" i="10" s="1"/>
  <c r="R39" i="9"/>
  <c r="C40" i="9"/>
  <c r="D40" i="9" s="1"/>
  <c r="E40" i="9" s="1"/>
  <c r="B41" i="9"/>
  <c r="F40" i="9"/>
  <c r="G39" i="9"/>
  <c r="O39" i="9" s="1"/>
  <c r="S39" i="9"/>
  <c r="Q39" i="9"/>
  <c r="N36" i="8"/>
  <c r="Q37" i="8" s="1"/>
  <c r="D37" i="5"/>
  <c r="E37" i="5" s="1"/>
  <c r="F37" i="5"/>
  <c r="F37" i="8"/>
  <c r="G37" i="8" s="1"/>
  <c r="AB37" i="8" s="1"/>
  <c r="D37" i="8"/>
  <c r="E37" i="8" s="1"/>
  <c r="F37" i="7"/>
  <c r="D37" i="7"/>
  <c r="E37" i="7" s="1"/>
  <c r="E24" i="1"/>
  <c r="I24" i="1" s="1"/>
  <c r="F24" i="1"/>
  <c r="D18" i="4"/>
  <c r="B38" i="5"/>
  <c r="C38" i="5" s="1" a="1"/>
  <c r="C38" i="5" s="1"/>
  <c r="B38" i="8"/>
  <c r="C38" i="8" s="1"/>
  <c r="B38" i="7"/>
  <c r="C42" i="7" s="1"/>
  <c r="R40" i="11" l="1"/>
  <c r="Q40" i="17"/>
  <c r="N40" i="17"/>
  <c r="C43" i="17"/>
  <c r="F43" i="17"/>
  <c r="B44" i="17"/>
  <c r="D43" i="17"/>
  <c r="E43" i="17" s="1"/>
  <c r="G42" i="17"/>
  <c r="AB42" i="17" s="1"/>
  <c r="R42" i="17"/>
  <c r="P42" i="17"/>
  <c r="N41" i="16"/>
  <c r="Q41" i="16"/>
  <c r="C43" i="16"/>
  <c r="D43" i="16" s="1"/>
  <c r="E43" i="16" s="1"/>
  <c r="F43" i="16"/>
  <c r="B44" i="16"/>
  <c r="P42" i="16"/>
  <c r="R42" i="16"/>
  <c r="G42" i="16"/>
  <c r="Q40" i="15"/>
  <c r="O40" i="15"/>
  <c r="B44" i="15"/>
  <c r="C43" i="15"/>
  <c r="D43" i="15" s="1"/>
  <c r="E43" i="15" s="1"/>
  <c r="F43" i="15"/>
  <c r="G42" i="15"/>
  <c r="M42" i="15" s="1"/>
  <c r="P42" i="15"/>
  <c r="P38" i="8"/>
  <c r="R38" i="8"/>
  <c r="R39" i="12"/>
  <c r="O39" i="12"/>
  <c r="G40" i="12"/>
  <c r="C41" i="12"/>
  <c r="D41" i="12" s="1"/>
  <c r="E41" i="12" s="1"/>
  <c r="F41" i="12"/>
  <c r="B42" i="12"/>
  <c r="S40" i="12"/>
  <c r="Q40" i="12"/>
  <c r="Q40" i="11"/>
  <c r="P40" i="11"/>
  <c r="G40" i="11"/>
  <c r="N40" i="11" s="1"/>
  <c r="C41" i="11"/>
  <c r="D41" i="11" s="1"/>
  <c r="E41" i="11" s="1"/>
  <c r="F41" i="11"/>
  <c r="B42" i="11"/>
  <c r="R41" i="10"/>
  <c r="Q40" i="10"/>
  <c r="S40" i="10"/>
  <c r="C42" i="10"/>
  <c r="D42" i="10" s="1"/>
  <c r="E42" i="10" s="1"/>
  <c r="F42" i="10"/>
  <c r="B43" i="10"/>
  <c r="G41" i="10"/>
  <c r="O41" i="10" s="1"/>
  <c r="R40" i="9"/>
  <c r="G40" i="9"/>
  <c r="O40" i="9" s="1"/>
  <c r="Q40" i="9"/>
  <c r="S40" i="9"/>
  <c r="B42" i="9"/>
  <c r="F41" i="9"/>
  <c r="C41" i="9"/>
  <c r="D41" i="9" s="1"/>
  <c r="E41" i="9" s="1"/>
  <c r="N37" i="8"/>
  <c r="Q38" i="8" s="1"/>
  <c r="D38" i="5"/>
  <c r="E38" i="5" s="1"/>
  <c r="F38" i="5"/>
  <c r="D38" i="8"/>
  <c r="E38" i="8" s="1"/>
  <c r="F38" i="8"/>
  <c r="G38" i="8" s="1"/>
  <c r="AB38" i="8" s="1"/>
  <c r="F38" i="7"/>
  <c r="D38" i="7"/>
  <c r="E38" i="7" s="1"/>
  <c r="E18" i="4"/>
  <c r="I18" i="4" s="1"/>
  <c r="F18" i="4"/>
  <c r="D25" i="1"/>
  <c r="B39" i="5"/>
  <c r="C39" i="5" s="1" a="1"/>
  <c r="C39" i="5" s="1"/>
  <c r="B39" i="8"/>
  <c r="C39" i="8" s="1"/>
  <c r="B39" i="7"/>
  <c r="C43" i="7" s="1"/>
  <c r="R41" i="11" l="1"/>
  <c r="P43" i="17"/>
  <c r="R43" i="17"/>
  <c r="G43" i="17"/>
  <c r="AB43" i="17" s="1"/>
  <c r="Q41" i="17"/>
  <c r="N41" i="17"/>
  <c r="D44" i="17"/>
  <c r="C44" i="17"/>
  <c r="F44" i="17"/>
  <c r="B45" i="17"/>
  <c r="E44" i="17"/>
  <c r="P43" i="16"/>
  <c r="R43" i="16"/>
  <c r="B45" i="16"/>
  <c r="C44" i="16"/>
  <c r="D44" i="16" s="1"/>
  <c r="E44" i="16" s="1"/>
  <c r="F44" i="16"/>
  <c r="G43" i="16"/>
  <c r="N42" i="16"/>
  <c r="Q42" i="16"/>
  <c r="P43" i="15"/>
  <c r="F44" i="15"/>
  <c r="C44" i="15"/>
  <c r="D44" i="15" s="1"/>
  <c r="E44" i="15" s="1"/>
  <c r="B45" i="15"/>
  <c r="G43" i="15"/>
  <c r="M43" i="15" s="1"/>
  <c r="O41" i="15"/>
  <c r="Q41" i="15"/>
  <c r="R39" i="8"/>
  <c r="G41" i="12"/>
  <c r="R40" i="12"/>
  <c r="O40" i="12"/>
  <c r="F42" i="12"/>
  <c r="B43" i="12"/>
  <c r="C42" i="12"/>
  <c r="D42" i="12" s="1"/>
  <c r="E42" i="12" s="1"/>
  <c r="S41" i="12"/>
  <c r="Q41" i="12"/>
  <c r="Q41" i="11"/>
  <c r="P41" i="11"/>
  <c r="C42" i="11"/>
  <c r="D42" i="11" s="1"/>
  <c r="E42" i="11" s="1"/>
  <c r="F42" i="11"/>
  <c r="B43" i="11"/>
  <c r="G41" i="11"/>
  <c r="N41" i="11" s="1"/>
  <c r="R42" i="10"/>
  <c r="Q41" i="10"/>
  <c r="S41" i="10"/>
  <c r="C43" i="10"/>
  <c r="D43" i="10" s="1"/>
  <c r="E43" i="10" s="1"/>
  <c r="F43" i="10"/>
  <c r="B44" i="10"/>
  <c r="G42" i="10"/>
  <c r="O42" i="10" s="1"/>
  <c r="R41" i="9"/>
  <c r="G41" i="9"/>
  <c r="O41" i="9" s="1"/>
  <c r="S41" i="9"/>
  <c r="Q41" i="9"/>
  <c r="B43" i="9"/>
  <c r="F42" i="9"/>
  <c r="C42" i="9"/>
  <c r="D42" i="9" s="1"/>
  <c r="E42" i="9" s="1"/>
  <c r="P39" i="8"/>
  <c r="N38" i="8"/>
  <c r="Q39" i="8" s="1"/>
  <c r="F39" i="5"/>
  <c r="D39" i="5"/>
  <c r="E39" i="5" s="1"/>
  <c r="D39" i="8"/>
  <c r="E39" i="8" s="1"/>
  <c r="F39" i="8"/>
  <c r="G39" i="8" s="1"/>
  <c r="AB39" i="8" s="1"/>
  <c r="F39" i="7"/>
  <c r="D39" i="7"/>
  <c r="E39" i="7" s="1"/>
  <c r="E25" i="1"/>
  <c r="I25" i="1" s="1"/>
  <c r="F25" i="1"/>
  <c r="D19" i="4"/>
  <c r="B40" i="5"/>
  <c r="C40" i="5" s="1" a="1"/>
  <c r="C40" i="5" s="1"/>
  <c r="B40" i="8"/>
  <c r="C40" i="8" s="1"/>
  <c r="B40" i="7"/>
  <c r="C44" i="7" s="1"/>
  <c r="R42" i="11" l="1"/>
  <c r="B46" i="17"/>
  <c r="D45" i="17"/>
  <c r="E45" i="17" s="1"/>
  <c r="C45" i="17"/>
  <c r="F45" i="17"/>
  <c r="N42" i="17"/>
  <c r="Q42" i="17"/>
  <c r="G44" i="17"/>
  <c r="AB44" i="17" s="1"/>
  <c r="P44" i="17"/>
  <c r="R44" i="17"/>
  <c r="Q43" i="16"/>
  <c r="N43" i="16"/>
  <c r="G44" i="16"/>
  <c r="F45" i="16"/>
  <c r="B46" i="16"/>
  <c r="C45" i="16"/>
  <c r="D45" i="16" s="1"/>
  <c r="E45" i="16" s="1"/>
  <c r="R44" i="16"/>
  <c r="P44" i="16"/>
  <c r="P44" i="15"/>
  <c r="Q42" i="15"/>
  <c r="O42" i="15"/>
  <c r="C45" i="15"/>
  <c r="D45" i="15" s="1"/>
  <c r="E45" i="15" s="1"/>
  <c r="B46" i="15"/>
  <c r="F45" i="15"/>
  <c r="G44" i="15"/>
  <c r="M44" i="15" s="1"/>
  <c r="G42" i="12"/>
  <c r="S42" i="12"/>
  <c r="Q42" i="12"/>
  <c r="B44" i="12"/>
  <c r="E43" i="12"/>
  <c r="C43" i="12"/>
  <c r="F43" i="12"/>
  <c r="D43" i="12"/>
  <c r="R41" i="12"/>
  <c r="O41" i="12"/>
  <c r="Q42" i="11"/>
  <c r="B44" i="11"/>
  <c r="C43" i="11"/>
  <c r="D43" i="11" s="1"/>
  <c r="E43" i="11" s="1"/>
  <c r="F43" i="11"/>
  <c r="G42" i="11"/>
  <c r="N42" i="11" s="1"/>
  <c r="P42" i="11"/>
  <c r="R43" i="10"/>
  <c r="B45" i="10"/>
  <c r="C44" i="10"/>
  <c r="D44" i="10" s="1"/>
  <c r="E44" i="10" s="1"/>
  <c r="F44" i="10"/>
  <c r="S42" i="10"/>
  <c r="Q42" i="10"/>
  <c r="G43" i="10"/>
  <c r="O43" i="10" s="1"/>
  <c r="R42" i="9"/>
  <c r="G42" i="9"/>
  <c r="O42" i="9" s="1"/>
  <c r="F43" i="9"/>
  <c r="C43" i="9"/>
  <c r="D43" i="9" s="1"/>
  <c r="E43" i="9" s="1"/>
  <c r="B44" i="9"/>
  <c r="S42" i="9"/>
  <c r="Q42" i="9"/>
  <c r="R40" i="8"/>
  <c r="P40" i="8"/>
  <c r="N39" i="8"/>
  <c r="Q40" i="8" s="1"/>
  <c r="D40" i="5"/>
  <c r="E40" i="5" s="1"/>
  <c r="F40" i="5"/>
  <c r="F40" i="8"/>
  <c r="G40" i="8" s="1"/>
  <c r="AB40" i="8" s="1"/>
  <c r="D40" i="8"/>
  <c r="E40" i="8" s="1"/>
  <c r="F40" i="7"/>
  <c r="D40" i="7"/>
  <c r="E40" i="7" s="1"/>
  <c r="E19" i="4"/>
  <c r="I19" i="4" s="1"/>
  <c r="F19" i="4"/>
  <c r="D26" i="1"/>
  <c r="B41" i="5"/>
  <c r="C41" i="5" s="1" a="1"/>
  <c r="C41" i="5" s="1"/>
  <c r="B41" i="8"/>
  <c r="C41" i="8" s="1"/>
  <c r="B41" i="7"/>
  <c r="C45" i="7" s="1"/>
  <c r="R43" i="11" l="1"/>
  <c r="R45" i="17"/>
  <c r="P45" i="17"/>
  <c r="N43" i="17"/>
  <c r="Q43" i="17"/>
  <c r="G45" i="17"/>
  <c r="AB45" i="17" s="1"/>
  <c r="F46" i="17"/>
  <c r="B47" i="17"/>
  <c r="C46" i="17"/>
  <c r="D46" i="17" s="1"/>
  <c r="E46" i="17" s="1"/>
  <c r="C46" i="16"/>
  <c r="F46" i="16"/>
  <c r="B47" i="16"/>
  <c r="D46" i="16"/>
  <c r="E46" i="16" s="1"/>
  <c r="G45" i="16"/>
  <c r="Q44" i="16"/>
  <c r="N44" i="16"/>
  <c r="R45" i="16"/>
  <c r="P45" i="16"/>
  <c r="P45" i="15"/>
  <c r="F46" i="15"/>
  <c r="B47" i="15"/>
  <c r="C46" i="15"/>
  <c r="D46" i="15" s="1"/>
  <c r="E46" i="15" s="1"/>
  <c r="G45" i="15"/>
  <c r="M45" i="15" s="1"/>
  <c r="Q43" i="15"/>
  <c r="O43" i="15"/>
  <c r="P41" i="8"/>
  <c r="F44" i="12"/>
  <c r="B45" i="12"/>
  <c r="D44" i="12"/>
  <c r="E44" i="12" s="1"/>
  <c r="C44" i="12"/>
  <c r="G43" i="12"/>
  <c r="Q43" i="12"/>
  <c r="S43" i="12"/>
  <c r="O42" i="12"/>
  <c r="R42" i="12"/>
  <c r="P43" i="11"/>
  <c r="G43" i="11"/>
  <c r="N43" i="11" s="1"/>
  <c r="F44" i="11"/>
  <c r="B45" i="11"/>
  <c r="C44" i="11"/>
  <c r="D44" i="11" s="1"/>
  <c r="E44" i="11" s="1"/>
  <c r="Q43" i="11"/>
  <c r="R44" i="10"/>
  <c r="G44" i="10"/>
  <c r="O44" i="10" s="1"/>
  <c r="F45" i="10"/>
  <c r="B46" i="10"/>
  <c r="C45" i="10"/>
  <c r="D45" i="10" s="1"/>
  <c r="E45" i="10" s="1"/>
  <c r="S43" i="10"/>
  <c r="Q43" i="10"/>
  <c r="R43" i="9"/>
  <c r="G43" i="9"/>
  <c r="O43" i="9" s="1"/>
  <c r="C44" i="9"/>
  <c r="D44" i="9" s="1"/>
  <c r="E44" i="9" s="1"/>
  <c r="B45" i="9"/>
  <c r="F44" i="9"/>
  <c r="Q43" i="9"/>
  <c r="S43" i="9"/>
  <c r="R41" i="8"/>
  <c r="N40" i="8"/>
  <c r="Q41" i="8" s="1"/>
  <c r="D41" i="5"/>
  <c r="E41" i="5" s="1"/>
  <c r="F41" i="5"/>
  <c r="F41" i="8"/>
  <c r="G41" i="8" s="1"/>
  <c r="AB41" i="8" s="1"/>
  <c r="D41" i="8"/>
  <c r="E41" i="8" s="1"/>
  <c r="F41" i="7"/>
  <c r="D41" i="7"/>
  <c r="E41" i="7" s="1"/>
  <c r="E26" i="1"/>
  <c r="I26" i="1" s="1"/>
  <c r="F26" i="1"/>
  <c r="D20" i="4"/>
  <c r="B42" i="5"/>
  <c r="C42" i="5" s="1" a="1"/>
  <c r="C42" i="5" s="1"/>
  <c r="B42" i="8"/>
  <c r="C42" i="8" s="1"/>
  <c r="B42" i="7"/>
  <c r="C46" i="7" s="1"/>
  <c r="R44" i="11" l="1"/>
  <c r="G46" i="17"/>
  <c r="AB46" i="17" s="1"/>
  <c r="Q44" i="17"/>
  <c r="N44" i="17"/>
  <c r="R46" i="17"/>
  <c r="P46" i="17"/>
  <c r="C47" i="17"/>
  <c r="F47" i="17"/>
  <c r="B48" i="17"/>
  <c r="D47" i="17"/>
  <c r="E47" i="17" s="1"/>
  <c r="C47" i="16"/>
  <c r="D47" i="16" s="1"/>
  <c r="E47" i="16" s="1"/>
  <c r="F47" i="16"/>
  <c r="B48" i="16"/>
  <c r="N45" i="16"/>
  <c r="Q45" i="16"/>
  <c r="G46" i="16"/>
  <c r="P46" i="16"/>
  <c r="R46" i="16"/>
  <c r="P46" i="15"/>
  <c r="B48" i="15"/>
  <c r="C47" i="15"/>
  <c r="D47" i="15" s="1"/>
  <c r="E47" i="15" s="1"/>
  <c r="F47" i="15"/>
  <c r="O44" i="15"/>
  <c r="Q44" i="15"/>
  <c r="G46" i="15"/>
  <c r="M46" i="15" s="1"/>
  <c r="R42" i="8"/>
  <c r="P42" i="8"/>
  <c r="R43" i="12"/>
  <c r="O43" i="12"/>
  <c r="C45" i="12"/>
  <c r="D45" i="12" s="1"/>
  <c r="E45" i="12" s="1"/>
  <c r="F45" i="12"/>
  <c r="B46" i="12"/>
  <c r="S44" i="12"/>
  <c r="Q44" i="12"/>
  <c r="G44" i="12"/>
  <c r="Q44" i="11"/>
  <c r="C45" i="11"/>
  <c r="D45" i="11" s="1"/>
  <c r="E45" i="11" s="1"/>
  <c r="B46" i="11"/>
  <c r="F45" i="11"/>
  <c r="G44" i="11"/>
  <c r="N44" i="11" s="1"/>
  <c r="P44" i="11"/>
  <c r="R45" i="10"/>
  <c r="C46" i="10"/>
  <c r="F46" i="10"/>
  <c r="B47" i="10"/>
  <c r="D46" i="10"/>
  <c r="E46" i="10" s="1"/>
  <c r="G45" i="10"/>
  <c r="O45" i="10" s="1"/>
  <c r="Q44" i="10"/>
  <c r="S44" i="10"/>
  <c r="R44" i="9"/>
  <c r="G44" i="9"/>
  <c r="O44" i="9" s="1"/>
  <c r="Q44" i="9"/>
  <c r="S44" i="9"/>
  <c r="F45" i="9"/>
  <c r="B46" i="9"/>
  <c r="C45" i="9"/>
  <c r="D45" i="9" s="1"/>
  <c r="E45" i="9" s="1"/>
  <c r="N41" i="8"/>
  <c r="Q42" i="8" s="1"/>
  <c r="D27" i="1"/>
  <c r="F42" i="5"/>
  <c r="D42" i="5"/>
  <c r="E42" i="5" s="1"/>
  <c r="D42" i="8"/>
  <c r="E42" i="8" s="1"/>
  <c r="F42" i="8"/>
  <c r="G42" i="8" s="1"/>
  <c r="AB42" i="8" s="1"/>
  <c r="F42" i="7"/>
  <c r="D42" i="7"/>
  <c r="E42" i="7" s="1"/>
  <c r="E20" i="4"/>
  <c r="I20" i="4" s="1"/>
  <c r="F20" i="4"/>
  <c r="D28" i="1"/>
  <c r="E27" i="1"/>
  <c r="I27" i="1" s="1"/>
  <c r="F27" i="1"/>
  <c r="B43" i="5"/>
  <c r="C43" i="5" s="1" a="1"/>
  <c r="C43" i="5" s="1"/>
  <c r="B43" i="8"/>
  <c r="C43" i="8" s="1"/>
  <c r="B43" i="7"/>
  <c r="C47" i="7" s="1"/>
  <c r="R45" i="11" l="1"/>
  <c r="G47" i="17"/>
  <c r="AB47" i="17" s="1"/>
  <c r="P47" i="17"/>
  <c r="R47" i="17"/>
  <c r="C48" i="17"/>
  <c r="D48" i="17" s="1"/>
  <c r="E48" i="17" s="1"/>
  <c r="F48" i="17"/>
  <c r="B49" i="17"/>
  <c r="Q45" i="17"/>
  <c r="N45" i="17"/>
  <c r="P47" i="16"/>
  <c r="R47" i="16"/>
  <c r="G47" i="16"/>
  <c r="N46" i="16"/>
  <c r="Q46" i="16"/>
  <c r="B49" i="16"/>
  <c r="C48" i="16"/>
  <c r="D48" i="16" s="1"/>
  <c r="E48" i="16" s="1"/>
  <c r="F48" i="16"/>
  <c r="P47" i="15"/>
  <c r="F48" i="15"/>
  <c r="B49" i="15"/>
  <c r="C48" i="15"/>
  <c r="D48" i="15" s="1"/>
  <c r="E48" i="15" s="1"/>
  <c r="G47" i="15"/>
  <c r="M47" i="15" s="1"/>
  <c r="O45" i="15"/>
  <c r="Q45" i="15"/>
  <c r="R43" i="8"/>
  <c r="P43" i="8"/>
  <c r="S45" i="12"/>
  <c r="Q45" i="12"/>
  <c r="B47" i="12"/>
  <c r="C46" i="12"/>
  <c r="D46" i="12" s="1"/>
  <c r="E46" i="12" s="1"/>
  <c r="F46" i="12"/>
  <c r="R44" i="12"/>
  <c r="O44" i="12"/>
  <c r="G45" i="12"/>
  <c r="Q45" i="11"/>
  <c r="P45" i="11"/>
  <c r="B47" i="11"/>
  <c r="C46" i="11"/>
  <c r="D46" i="11" s="1"/>
  <c r="E46" i="11" s="1"/>
  <c r="F46" i="11"/>
  <c r="G45" i="11"/>
  <c r="N45" i="11" s="1"/>
  <c r="R46" i="10"/>
  <c r="Q45" i="10"/>
  <c r="S45" i="10"/>
  <c r="C47" i="10"/>
  <c r="D47" i="10" s="1"/>
  <c r="E47" i="10" s="1"/>
  <c r="F47" i="10"/>
  <c r="B48" i="10"/>
  <c r="G46" i="10"/>
  <c r="O46" i="10" s="1"/>
  <c r="R45" i="9"/>
  <c r="B47" i="9"/>
  <c r="C46" i="9"/>
  <c r="D46" i="9" s="1"/>
  <c r="E46" i="9" s="1"/>
  <c r="F46" i="9"/>
  <c r="G45" i="9"/>
  <c r="O45" i="9" s="1"/>
  <c r="Q45" i="9"/>
  <c r="S45" i="9"/>
  <c r="N42" i="8"/>
  <c r="Q43" i="8" s="1"/>
  <c r="D21" i="4"/>
  <c r="F43" i="5"/>
  <c r="D43" i="5"/>
  <c r="E43" i="5" s="1"/>
  <c r="D43" i="8"/>
  <c r="E43" i="8" s="1"/>
  <c r="F43" i="8"/>
  <c r="G43" i="8" s="1"/>
  <c r="AB43" i="8" s="1"/>
  <c r="D43" i="7"/>
  <c r="E43" i="7" s="1"/>
  <c r="F43" i="7"/>
  <c r="E28" i="1"/>
  <c r="I28" i="1" s="1"/>
  <c r="F28" i="1"/>
  <c r="D22" i="4"/>
  <c r="E21" i="4"/>
  <c r="I21" i="4" s="1"/>
  <c r="F21" i="4"/>
  <c r="B44" i="5"/>
  <c r="C44" i="5" s="1" a="1"/>
  <c r="C44" i="5" s="1"/>
  <c r="B44" i="8"/>
  <c r="C44" i="8" s="1"/>
  <c r="B44" i="7"/>
  <c r="C48" i="7" s="1"/>
  <c r="R46" i="11" l="1"/>
  <c r="N46" i="17"/>
  <c r="Q46" i="17"/>
  <c r="G48" i="17"/>
  <c r="AB48" i="17" s="1"/>
  <c r="P48" i="17"/>
  <c r="R48" i="17"/>
  <c r="B50" i="17"/>
  <c r="C49" i="17"/>
  <c r="D49" i="17" s="1"/>
  <c r="E49" i="17" s="1"/>
  <c r="F49" i="17"/>
  <c r="G48" i="16"/>
  <c r="F49" i="16"/>
  <c r="B50" i="16"/>
  <c r="C49" i="16"/>
  <c r="D49" i="16" s="1"/>
  <c r="E49" i="16" s="1"/>
  <c r="R48" i="16"/>
  <c r="P48" i="16"/>
  <c r="Q47" i="16"/>
  <c r="N47" i="16"/>
  <c r="M48" i="15"/>
  <c r="P48" i="15"/>
  <c r="G48" i="15"/>
  <c r="Q46" i="15"/>
  <c r="O46" i="15"/>
  <c r="C49" i="15"/>
  <c r="D49" i="15" s="1"/>
  <c r="E49" i="15" s="1"/>
  <c r="B50" i="15"/>
  <c r="F49" i="15"/>
  <c r="P44" i="8"/>
  <c r="B48" i="12"/>
  <c r="F47" i="12"/>
  <c r="D47" i="12"/>
  <c r="E47" i="12" s="1"/>
  <c r="C47" i="12"/>
  <c r="G46" i="12"/>
  <c r="S46" i="12"/>
  <c r="Q46" i="12"/>
  <c r="O45" i="12"/>
  <c r="R45" i="12"/>
  <c r="Q46" i="11"/>
  <c r="G46" i="11"/>
  <c r="N46" i="11" s="1"/>
  <c r="P46" i="11"/>
  <c r="R47" i="11" s="1"/>
  <c r="F47" i="11"/>
  <c r="B48" i="11"/>
  <c r="C47" i="11"/>
  <c r="D47" i="11" s="1"/>
  <c r="E47" i="11" s="1"/>
  <c r="O47" i="10"/>
  <c r="R47" i="10"/>
  <c r="G47" i="10"/>
  <c r="S46" i="10"/>
  <c r="Q46" i="10"/>
  <c r="B49" i="10"/>
  <c r="D48" i="10"/>
  <c r="E48" i="10" s="1"/>
  <c r="F48" i="10"/>
  <c r="C48" i="10"/>
  <c r="R46" i="9"/>
  <c r="G46" i="9"/>
  <c r="O46" i="9" s="1"/>
  <c r="F47" i="9"/>
  <c r="B48" i="9"/>
  <c r="C47" i="9"/>
  <c r="D47" i="9" s="1"/>
  <c r="E47" i="9" s="1"/>
  <c r="S46" i="9"/>
  <c r="Q46" i="9"/>
  <c r="R44" i="8"/>
  <c r="N43" i="8"/>
  <c r="Q44" i="8" s="1"/>
  <c r="D44" i="5"/>
  <c r="E44" i="5" s="1"/>
  <c r="F44" i="5"/>
  <c r="F44" i="8"/>
  <c r="G44" i="8" s="1"/>
  <c r="AB44" i="8" s="1"/>
  <c r="D44" i="8"/>
  <c r="E44" i="8" s="1"/>
  <c r="D44" i="7"/>
  <c r="E44" i="7" s="1"/>
  <c r="F44" i="7"/>
  <c r="E22" i="4"/>
  <c r="I22" i="4" s="1"/>
  <c r="F22" i="4"/>
  <c r="D29" i="1"/>
  <c r="B45" i="5"/>
  <c r="C45" i="5" s="1" a="1"/>
  <c r="C45" i="5" s="1"/>
  <c r="B45" i="8"/>
  <c r="C45" i="8" s="1"/>
  <c r="B45" i="7"/>
  <c r="C49" i="7" s="1"/>
  <c r="N47" i="17" l="1"/>
  <c r="Q47" i="17"/>
  <c r="G49" i="17"/>
  <c r="AB49" i="17" s="1"/>
  <c r="F50" i="17"/>
  <c r="B51" i="17"/>
  <c r="C50" i="17"/>
  <c r="D50" i="17" s="1"/>
  <c r="E50" i="17" s="1"/>
  <c r="R49" i="17"/>
  <c r="P49" i="17"/>
  <c r="Q48" i="16"/>
  <c r="N48" i="16"/>
  <c r="R49" i="16"/>
  <c r="P49" i="16"/>
  <c r="G49" i="16"/>
  <c r="C50" i="16"/>
  <c r="D50" i="16" s="1"/>
  <c r="E50" i="16" s="1"/>
  <c r="F50" i="16"/>
  <c r="B51" i="16"/>
  <c r="Q47" i="15"/>
  <c r="O47" i="15"/>
  <c r="F50" i="15"/>
  <c r="B51" i="15"/>
  <c r="C50" i="15"/>
  <c r="D50" i="15" s="1"/>
  <c r="E50" i="15" s="1"/>
  <c r="G49" i="15"/>
  <c r="M49" i="15" s="1"/>
  <c r="P49" i="15"/>
  <c r="R45" i="8"/>
  <c r="P45" i="8"/>
  <c r="G47" i="12"/>
  <c r="Q47" i="12"/>
  <c r="S47" i="12"/>
  <c r="O46" i="12"/>
  <c r="R46" i="12"/>
  <c r="F48" i="12"/>
  <c r="C48" i="12"/>
  <c r="D48" i="12" s="1"/>
  <c r="E48" i="12" s="1"/>
  <c r="B49" i="12"/>
  <c r="Q47" i="11"/>
  <c r="P47" i="11"/>
  <c r="C48" i="11"/>
  <c r="D48" i="11" s="1"/>
  <c r="E48" i="11" s="1"/>
  <c r="F48" i="11"/>
  <c r="B49" i="11"/>
  <c r="G47" i="11"/>
  <c r="N47" i="11" s="1"/>
  <c r="F49" i="10"/>
  <c r="B50" i="10"/>
  <c r="C49" i="10"/>
  <c r="D49" i="10" s="1"/>
  <c r="E49" i="10" s="1"/>
  <c r="G48" i="10"/>
  <c r="S47" i="10"/>
  <c r="Q47" i="10"/>
  <c r="O48" i="10"/>
  <c r="R48" i="10"/>
  <c r="R47" i="9"/>
  <c r="C48" i="9"/>
  <c r="D48" i="9" s="1"/>
  <c r="E48" i="9" s="1"/>
  <c r="B49" i="9"/>
  <c r="F48" i="9"/>
  <c r="G47" i="9"/>
  <c r="O47" i="9" s="1"/>
  <c r="Q47" i="9"/>
  <c r="S47" i="9"/>
  <c r="N44" i="8"/>
  <c r="Q45" i="8" s="1"/>
  <c r="F45" i="5"/>
  <c r="D45" i="5"/>
  <c r="E45" i="5" s="1"/>
  <c r="F45" i="8"/>
  <c r="G45" i="8" s="1"/>
  <c r="AB45" i="8" s="1"/>
  <c r="D45" i="8"/>
  <c r="E45" i="8" s="1"/>
  <c r="F45" i="7"/>
  <c r="D45" i="7"/>
  <c r="E45" i="7" s="1"/>
  <c r="E29" i="1"/>
  <c r="I29" i="1" s="1"/>
  <c r="F29" i="1"/>
  <c r="D23" i="4"/>
  <c r="B46" i="5"/>
  <c r="C46" i="5" s="1" a="1"/>
  <c r="C46" i="5" s="1"/>
  <c r="B46" i="8"/>
  <c r="C46" i="8" s="1"/>
  <c r="B46" i="7"/>
  <c r="C50" i="7" s="1"/>
  <c r="R48" i="11" l="1"/>
  <c r="R50" i="17"/>
  <c r="P50" i="17"/>
  <c r="C51" i="17"/>
  <c r="F51" i="17"/>
  <c r="B52" i="17"/>
  <c r="E51" i="17"/>
  <c r="D51" i="17"/>
  <c r="G50" i="17"/>
  <c r="AB50" i="17" s="1"/>
  <c r="Q48" i="17"/>
  <c r="N48" i="17"/>
  <c r="P50" i="16"/>
  <c r="R50" i="16"/>
  <c r="C51" i="16"/>
  <c r="D51" i="16" s="1"/>
  <c r="E51" i="16" s="1"/>
  <c r="F51" i="16"/>
  <c r="B52" i="16"/>
  <c r="G50" i="16"/>
  <c r="N49" i="16"/>
  <c r="Q49" i="16"/>
  <c r="P50" i="15"/>
  <c r="G50" i="15"/>
  <c r="M50" i="15" s="1"/>
  <c r="Q48" i="15"/>
  <c r="O48" i="15"/>
  <c r="B52" i="15"/>
  <c r="C51" i="15"/>
  <c r="D51" i="15" s="1"/>
  <c r="E51" i="15" s="1"/>
  <c r="F51" i="15"/>
  <c r="R46" i="8"/>
  <c r="P46" i="8"/>
  <c r="C49" i="12"/>
  <c r="D49" i="12" s="1"/>
  <c r="E49" i="12" s="1"/>
  <c r="F49" i="12"/>
  <c r="B50" i="12"/>
  <c r="O47" i="12"/>
  <c r="R47" i="12"/>
  <c r="S48" i="12"/>
  <c r="Q48" i="12"/>
  <c r="G48" i="12"/>
  <c r="Q48" i="11"/>
  <c r="G48" i="11"/>
  <c r="N48" i="11" s="1"/>
  <c r="B50" i="11"/>
  <c r="F49" i="11"/>
  <c r="C49" i="11"/>
  <c r="D49" i="11" s="1"/>
  <c r="E49" i="11" s="1"/>
  <c r="P48" i="11"/>
  <c r="R49" i="11" s="1"/>
  <c r="R49" i="10"/>
  <c r="Q48" i="10"/>
  <c r="S48" i="10"/>
  <c r="C50" i="10"/>
  <c r="F50" i="10"/>
  <c r="B51" i="10"/>
  <c r="D50" i="10"/>
  <c r="E50" i="10" s="1"/>
  <c r="G49" i="10"/>
  <c r="O49" i="10" s="1"/>
  <c r="R48" i="9"/>
  <c r="G48" i="9"/>
  <c r="O48" i="9" s="1"/>
  <c r="Q48" i="9"/>
  <c r="S48" i="9"/>
  <c r="B50" i="9"/>
  <c r="C49" i="9"/>
  <c r="D49" i="9" s="1"/>
  <c r="E49" i="9" s="1"/>
  <c r="F49" i="9"/>
  <c r="N45" i="8"/>
  <c r="Q46" i="8" s="1"/>
  <c r="D30" i="1"/>
  <c r="F46" i="5"/>
  <c r="D46" i="5"/>
  <c r="E46" i="5" s="1"/>
  <c r="D46" i="8"/>
  <c r="E46" i="8" s="1"/>
  <c r="F46" i="8"/>
  <c r="G46" i="8" s="1"/>
  <c r="AB46" i="8" s="1"/>
  <c r="F46" i="7"/>
  <c r="D46" i="7"/>
  <c r="E46" i="7" s="1"/>
  <c r="E23" i="4"/>
  <c r="I23" i="4" s="1"/>
  <c r="F23" i="4"/>
  <c r="D31" i="1"/>
  <c r="E30" i="1"/>
  <c r="I30" i="1" s="1"/>
  <c r="F30" i="1"/>
  <c r="B47" i="5"/>
  <c r="C47" i="5" s="1" a="1"/>
  <c r="C47" i="5" s="1"/>
  <c r="B47" i="8"/>
  <c r="C47" i="8" s="1"/>
  <c r="B47" i="7"/>
  <c r="C51" i="7" s="1"/>
  <c r="P51" i="17" l="1"/>
  <c r="R51" i="17"/>
  <c r="D52" i="17"/>
  <c r="C52" i="17"/>
  <c r="F52" i="17"/>
  <c r="B53" i="17"/>
  <c r="E52" i="17"/>
  <c r="Q49" i="17"/>
  <c r="N49" i="17"/>
  <c r="G51" i="17"/>
  <c r="AB51" i="17" s="1"/>
  <c r="N50" i="16"/>
  <c r="Q50" i="16"/>
  <c r="B53" i="16"/>
  <c r="C52" i="16"/>
  <c r="D52" i="16" s="1"/>
  <c r="E52" i="16" s="1"/>
  <c r="F52" i="16"/>
  <c r="G51" i="16"/>
  <c r="P51" i="16"/>
  <c r="R51" i="16"/>
  <c r="R47" i="8"/>
  <c r="P51" i="15"/>
  <c r="F52" i="15"/>
  <c r="D52" i="15"/>
  <c r="E52" i="15" s="1"/>
  <c r="C52" i="15"/>
  <c r="B53" i="15"/>
  <c r="G51" i="15"/>
  <c r="M51" i="15" s="1"/>
  <c r="O49" i="15"/>
  <c r="Q49" i="15"/>
  <c r="P47" i="8"/>
  <c r="S49" i="12"/>
  <c r="Q49" i="12"/>
  <c r="C50" i="12"/>
  <c r="D50" i="12" s="1"/>
  <c r="E50" i="12" s="1"/>
  <c r="F50" i="12"/>
  <c r="B51" i="12"/>
  <c r="R48" i="12"/>
  <c r="O48" i="12"/>
  <c r="G49" i="12"/>
  <c r="P49" i="11"/>
  <c r="F50" i="11"/>
  <c r="B51" i="11"/>
  <c r="C50" i="11"/>
  <c r="D50" i="11" s="1"/>
  <c r="E50" i="11" s="1"/>
  <c r="G49" i="11"/>
  <c r="N49" i="11" s="1"/>
  <c r="Q49" i="11"/>
  <c r="R50" i="10"/>
  <c r="O50" i="10"/>
  <c r="Q49" i="10"/>
  <c r="S49" i="10"/>
  <c r="G50" i="10"/>
  <c r="C51" i="10"/>
  <c r="D51" i="10" s="1"/>
  <c r="E51" i="10" s="1"/>
  <c r="B52" i="10"/>
  <c r="F51" i="10"/>
  <c r="R49" i="9"/>
  <c r="B51" i="9"/>
  <c r="F50" i="9"/>
  <c r="C50" i="9"/>
  <c r="D50" i="9" s="1"/>
  <c r="E50" i="9" s="1"/>
  <c r="Q49" i="9"/>
  <c r="S49" i="9"/>
  <c r="G49" i="9"/>
  <c r="O49" i="9" s="1"/>
  <c r="N46" i="8"/>
  <c r="Q47" i="8" s="1"/>
  <c r="D47" i="5"/>
  <c r="E47" i="5" s="1"/>
  <c r="F47" i="5"/>
  <c r="D47" i="8"/>
  <c r="E47" i="8" s="1"/>
  <c r="F47" i="8"/>
  <c r="G47" i="8" s="1"/>
  <c r="AB47" i="8" s="1"/>
  <c r="F47" i="7"/>
  <c r="D47" i="7"/>
  <c r="E47" i="7" s="1"/>
  <c r="E31" i="1"/>
  <c r="I31" i="1" s="1"/>
  <c r="F31" i="1"/>
  <c r="D24" i="4"/>
  <c r="B48" i="5"/>
  <c r="C48" i="5" s="1" a="1"/>
  <c r="C48" i="5" s="1"/>
  <c r="B48" i="8"/>
  <c r="C48" i="8" s="1"/>
  <c r="B48" i="7"/>
  <c r="C52" i="7" s="1"/>
  <c r="R50" i="11" l="1"/>
  <c r="G52" i="17"/>
  <c r="AB52" i="17" s="1"/>
  <c r="N50" i="17"/>
  <c r="Q50" i="17"/>
  <c r="B54" i="17"/>
  <c r="C53" i="17"/>
  <c r="D53" i="17" s="1"/>
  <c r="E53" i="17" s="1"/>
  <c r="F53" i="17"/>
  <c r="P52" i="17"/>
  <c r="R52" i="17"/>
  <c r="R52" i="16"/>
  <c r="P52" i="16"/>
  <c r="G52" i="16"/>
  <c r="F53" i="16"/>
  <c r="B54" i="16"/>
  <c r="C53" i="16"/>
  <c r="D53" i="16" s="1"/>
  <c r="E53" i="16" s="1"/>
  <c r="Q51" i="16"/>
  <c r="N51" i="16"/>
  <c r="P52" i="15"/>
  <c r="Q50" i="15"/>
  <c r="O50" i="15"/>
  <c r="C53" i="15"/>
  <c r="B54" i="15"/>
  <c r="F53" i="15"/>
  <c r="D53" i="15"/>
  <c r="E53" i="15" s="1"/>
  <c r="G52" i="15"/>
  <c r="M52" i="15" s="1"/>
  <c r="R48" i="8"/>
  <c r="B52" i="12"/>
  <c r="F51" i="12"/>
  <c r="D51" i="12"/>
  <c r="E51" i="12" s="1"/>
  <c r="C51" i="12"/>
  <c r="O49" i="12"/>
  <c r="R49" i="12"/>
  <c r="G50" i="12"/>
  <c r="Q50" i="12"/>
  <c r="S50" i="12"/>
  <c r="G50" i="11"/>
  <c r="N50" i="11" s="1"/>
  <c r="P50" i="11"/>
  <c r="Q50" i="11"/>
  <c r="C51" i="11"/>
  <c r="D51" i="11" s="1"/>
  <c r="E51" i="11" s="1"/>
  <c r="F51" i="11"/>
  <c r="B52" i="11"/>
  <c r="S50" i="10"/>
  <c r="Q50" i="10"/>
  <c r="G51" i="10"/>
  <c r="B53" i="10"/>
  <c r="F52" i="10"/>
  <c r="C52" i="10"/>
  <c r="D52" i="10" s="1"/>
  <c r="E52" i="10" s="1"/>
  <c r="O51" i="10"/>
  <c r="R51" i="10"/>
  <c r="R50" i="9"/>
  <c r="G50" i="9"/>
  <c r="O50" i="9" s="1"/>
  <c r="F51" i="9"/>
  <c r="B52" i="9"/>
  <c r="C51" i="9"/>
  <c r="D51" i="9" s="1"/>
  <c r="E51" i="9" s="1"/>
  <c r="S50" i="9"/>
  <c r="Q50" i="9"/>
  <c r="P48" i="8"/>
  <c r="N47" i="8"/>
  <c r="Q48" i="8" s="1"/>
  <c r="D32" i="1"/>
  <c r="D48" i="5"/>
  <c r="E48" i="5" s="1"/>
  <c r="F48" i="5"/>
  <c r="D48" i="8"/>
  <c r="E48" i="8" s="1"/>
  <c r="F48" i="8"/>
  <c r="G48" i="8" s="1"/>
  <c r="AB48" i="8" s="1"/>
  <c r="F48" i="7"/>
  <c r="D48" i="7"/>
  <c r="E48" i="7" s="1"/>
  <c r="F24" i="4"/>
  <c r="E24" i="4"/>
  <c r="I24" i="4" s="1"/>
  <c r="D33" i="1"/>
  <c r="E32" i="1"/>
  <c r="I32" i="1" s="1"/>
  <c r="F32" i="1"/>
  <c r="B49" i="5"/>
  <c r="C49" i="5" s="1" a="1"/>
  <c r="C49" i="5" s="1"/>
  <c r="B49" i="8"/>
  <c r="C49" i="8" s="1"/>
  <c r="B49" i="7"/>
  <c r="C53" i="7" s="1"/>
  <c r="R51" i="11" l="1"/>
  <c r="R53" i="17"/>
  <c r="P53" i="17"/>
  <c r="N51" i="17"/>
  <c r="Q51" i="17"/>
  <c r="G53" i="17"/>
  <c r="AB53" i="17" s="1"/>
  <c r="F54" i="17"/>
  <c r="B55" i="17"/>
  <c r="C54" i="17"/>
  <c r="D54" i="17" s="1"/>
  <c r="E54" i="17" s="1"/>
  <c r="Q52" i="16"/>
  <c r="N52" i="16"/>
  <c r="C54" i="16"/>
  <c r="D54" i="16" s="1"/>
  <c r="E54" i="16" s="1"/>
  <c r="F54" i="16"/>
  <c r="B55" i="16"/>
  <c r="G53" i="16"/>
  <c r="R53" i="16"/>
  <c r="P53" i="16"/>
  <c r="P53" i="15"/>
  <c r="Q51" i="15"/>
  <c r="O51" i="15"/>
  <c r="B55" i="15"/>
  <c r="C54" i="15"/>
  <c r="D54" i="15" s="1"/>
  <c r="E54" i="15" s="1"/>
  <c r="F54" i="15"/>
  <c r="G53" i="15"/>
  <c r="M53" i="15" s="1"/>
  <c r="P49" i="8"/>
  <c r="Q51" i="12"/>
  <c r="S51" i="12"/>
  <c r="G51" i="12"/>
  <c r="O50" i="12"/>
  <c r="R50" i="12"/>
  <c r="F52" i="12"/>
  <c r="C52" i="12"/>
  <c r="D52" i="12" s="1"/>
  <c r="E52" i="12" s="1"/>
  <c r="B53" i="12"/>
  <c r="Q51" i="11"/>
  <c r="C52" i="11"/>
  <c r="D52" i="11" s="1"/>
  <c r="E52" i="11" s="1"/>
  <c r="F52" i="11"/>
  <c r="B53" i="11"/>
  <c r="G51" i="11"/>
  <c r="N51" i="11" s="1"/>
  <c r="P51" i="11"/>
  <c r="R52" i="10"/>
  <c r="F53" i="10"/>
  <c r="B54" i="10"/>
  <c r="C53" i="10"/>
  <c r="D53" i="10" s="1"/>
  <c r="E53" i="10" s="1"/>
  <c r="S51" i="10"/>
  <c r="Q51" i="10"/>
  <c r="G52" i="10"/>
  <c r="O52" i="10" s="1"/>
  <c r="R51" i="9"/>
  <c r="G51" i="9"/>
  <c r="O51" i="9" s="1"/>
  <c r="S51" i="9"/>
  <c r="Q51" i="9"/>
  <c r="C52" i="9"/>
  <c r="D52" i="9" s="1"/>
  <c r="E52" i="9" s="1"/>
  <c r="F52" i="9"/>
  <c r="B53" i="9"/>
  <c r="R49" i="8"/>
  <c r="N48" i="8"/>
  <c r="Q49" i="8" s="1"/>
  <c r="F49" i="5"/>
  <c r="D49" i="5"/>
  <c r="E49" i="5" s="1"/>
  <c r="D49" i="8"/>
  <c r="E49" i="8" s="1"/>
  <c r="F49" i="8"/>
  <c r="G49" i="8" s="1"/>
  <c r="AB49" i="8" s="1"/>
  <c r="F49" i="7"/>
  <c r="D49" i="7"/>
  <c r="E49" i="7" s="1"/>
  <c r="E33" i="1"/>
  <c r="I33" i="1" s="1"/>
  <c r="F33" i="1"/>
  <c r="D25" i="4"/>
  <c r="B50" i="5"/>
  <c r="C50" i="5" s="1" a="1"/>
  <c r="C50" i="5" s="1"/>
  <c r="B50" i="8"/>
  <c r="C50" i="8" s="1"/>
  <c r="B50" i="7"/>
  <c r="C54" i="7" s="1"/>
  <c r="R52" i="11" l="1"/>
  <c r="G54" i="17"/>
  <c r="AB54" i="17" s="1"/>
  <c r="Q52" i="17"/>
  <c r="N52" i="17"/>
  <c r="C55" i="17"/>
  <c r="F55" i="17"/>
  <c r="B56" i="17"/>
  <c r="D55" i="17"/>
  <c r="E55" i="17" s="1"/>
  <c r="R54" i="17"/>
  <c r="P54" i="17"/>
  <c r="C55" i="16"/>
  <c r="D55" i="16" s="1"/>
  <c r="E55" i="16" s="1"/>
  <c r="F55" i="16"/>
  <c r="B56" i="16"/>
  <c r="P54" i="16"/>
  <c r="R54" i="16"/>
  <c r="G54" i="16"/>
  <c r="N53" i="16"/>
  <c r="Q53" i="16"/>
  <c r="P54" i="15"/>
  <c r="O52" i="15"/>
  <c r="Q52" i="15"/>
  <c r="F55" i="15"/>
  <c r="B56" i="15"/>
  <c r="C55" i="15"/>
  <c r="D55" i="15" s="1"/>
  <c r="E55" i="15" s="1"/>
  <c r="G54" i="15"/>
  <c r="M54" i="15" s="1"/>
  <c r="R50" i="8"/>
  <c r="C53" i="12"/>
  <c r="B54" i="12"/>
  <c r="D53" i="12"/>
  <c r="E53" i="12" s="1"/>
  <c r="F53" i="12"/>
  <c r="R51" i="12"/>
  <c r="O51" i="12"/>
  <c r="G52" i="12"/>
  <c r="Q52" i="12"/>
  <c r="S52" i="12"/>
  <c r="Q52" i="11"/>
  <c r="B54" i="11"/>
  <c r="C53" i="11"/>
  <c r="D53" i="11" s="1"/>
  <c r="E53" i="11" s="1"/>
  <c r="F53" i="11"/>
  <c r="P52" i="11"/>
  <c r="G52" i="11"/>
  <c r="N52" i="11" s="1"/>
  <c r="R53" i="10"/>
  <c r="C54" i="10"/>
  <c r="D54" i="10" s="1"/>
  <c r="E54" i="10" s="1"/>
  <c r="F54" i="10"/>
  <c r="B55" i="10"/>
  <c r="G53" i="10"/>
  <c r="O53" i="10" s="1"/>
  <c r="Q52" i="10"/>
  <c r="S52" i="10"/>
  <c r="R52" i="9"/>
  <c r="C53" i="9"/>
  <c r="D53" i="9" s="1"/>
  <c r="E53" i="9" s="1"/>
  <c r="B54" i="9"/>
  <c r="F53" i="9"/>
  <c r="Q52" i="9"/>
  <c r="S52" i="9"/>
  <c r="G52" i="9"/>
  <c r="O52" i="9" s="1"/>
  <c r="P50" i="8"/>
  <c r="N49" i="8"/>
  <c r="Q50" i="8" s="1"/>
  <c r="D34" i="1"/>
  <c r="D50" i="5"/>
  <c r="E50" i="5" s="1"/>
  <c r="F50" i="5"/>
  <c r="D50" i="8"/>
  <c r="E50" i="8" s="1"/>
  <c r="F50" i="8"/>
  <c r="G50" i="8" s="1"/>
  <c r="AB50" i="8" s="1"/>
  <c r="F50" i="7"/>
  <c r="D50" i="7"/>
  <c r="E50" i="7" s="1"/>
  <c r="E25" i="4"/>
  <c r="I25" i="4" s="1"/>
  <c r="F25" i="4"/>
  <c r="D35" i="1"/>
  <c r="E34" i="1"/>
  <c r="I34" i="1" s="1"/>
  <c r="F34" i="1"/>
  <c r="B51" i="5"/>
  <c r="C51" i="5" s="1" a="1"/>
  <c r="C51" i="5" s="1"/>
  <c r="B51" i="8"/>
  <c r="C51" i="8" s="1"/>
  <c r="B51" i="7"/>
  <c r="C55" i="7" s="1"/>
  <c r="R53" i="11" l="1"/>
  <c r="G55" i="17"/>
  <c r="AB55" i="17" s="1"/>
  <c r="Q53" i="17"/>
  <c r="N53" i="17"/>
  <c r="P55" i="17"/>
  <c r="R55" i="17"/>
  <c r="D56" i="17"/>
  <c r="C56" i="17"/>
  <c r="F56" i="17"/>
  <c r="B57" i="17"/>
  <c r="E56" i="17"/>
  <c r="N54" i="16"/>
  <c r="Q54" i="16"/>
  <c r="B57" i="16"/>
  <c r="C56" i="16"/>
  <c r="D56" i="16" s="1"/>
  <c r="E56" i="16" s="1"/>
  <c r="F56" i="16"/>
  <c r="G55" i="16"/>
  <c r="P55" i="16"/>
  <c r="R55" i="16"/>
  <c r="P55" i="15"/>
  <c r="B57" i="15"/>
  <c r="C56" i="15"/>
  <c r="D56" i="15" s="1"/>
  <c r="E56" i="15" s="1"/>
  <c r="F56" i="15"/>
  <c r="G55" i="15"/>
  <c r="M55" i="15" s="1"/>
  <c r="O53" i="15"/>
  <c r="Q53" i="15"/>
  <c r="P51" i="8"/>
  <c r="S53" i="12"/>
  <c r="Q53" i="12"/>
  <c r="R52" i="12"/>
  <c r="O52" i="12"/>
  <c r="F54" i="12"/>
  <c r="B55" i="12"/>
  <c r="C54" i="12"/>
  <c r="D54" i="12" s="1"/>
  <c r="E54" i="12" s="1"/>
  <c r="G53" i="12"/>
  <c r="Q53" i="11"/>
  <c r="P53" i="11"/>
  <c r="G53" i="11"/>
  <c r="N53" i="11" s="1"/>
  <c r="F54" i="11"/>
  <c r="B55" i="11"/>
  <c r="C54" i="11"/>
  <c r="D54" i="11" s="1"/>
  <c r="E54" i="11" s="1"/>
  <c r="R54" i="10"/>
  <c r="G54" i="10"/>
  <c r="O54" i="10" s="1"/>
  <c r="Q53" i="10"/>
  <c r="S53" i="10"/>
  <c r="D55" i="10"/>
  <c r="C55" i="10"/>
  <c r="F55" i="10"/>
  <c r="B56" i="10"/>
  <c r="E55" i="10"/>
  <c r="R53" i="9"/>
  <c r="S53" i="9"/>
  <c r="Q53" i="9"/>
  <c r="G53" i="9"/>
  <c r="O53" i="9" s="1"/>
  <c r="B55" i="9"/>
  <c r="F54" i="9"/>
  <c r="C54" i="9"/>
  <c r="D54" i="9" s="1"/>
  <c r="E54" i="9" s="1"/>
  <c r="R51" i="8"/>
  <c r="N50" i="8"/>
  <c r="Q51" i="8" s="1"/>
  <c r="D51" i="5"/>
  <c r="E51" i="5" s="1"/>
  <c r="F51" i="5"/>
  <c r="D51" i="8"/>
  <c r="E51" i="8" s="1"/>
  <c r="F51" i="8"/>
  <c r="G51" i="8" s="1"/>
  <c r="AB51" i="8" s="1"/>
  <c r="D51" i="7"/>
  <c r="E51" i="7" s="1"/>
  <c r="F51" i="7"/>
  <c r="E35" i="1"/>
  <c r="I35" i="1" s="1"/>
  <c r="F35" i="1"/>
  <c r="D26" i="4"/>
  <c r="B52" i="5"/>
  <c r="C52" i="5" s="1" a="1"/>
  <c r="C52" i="5" s="1"/>
  <c r="B52" i="8"/>
  <c r="C52" i="8" s="1"/>
  <c r="B52" i="7"/>
  <c r="C56" i="7" s="1"/>
  <c r="R54" i="11" l="1"/>
  <c r="B58" i="17"/>
  <c r="C57" i="17"/>
  <c r="D57" i="17" s="1"/>
  <c r="E57" i="17" s="1"/>
  <c r="F57" i="17"/>
  <c r="P56" i="17"/>
  <c r="R56" i="17"/>
  <c r="G56" i="17"/>
  <c r="AB56" i="17" s="1"/>
  <c r="N54" i="17"/>
  <c r="Q54" i="17"/>
  <c r="R56" i="16"/>
  <c r="P56" i="16"/>
  <c r="F57" i="16"/>
  <c r="D57" i="16"/>
  <c r="E57" i="16" s="1"/>
  <c r="B58" i="16"/>
  <c r="C57" i="16"/>
  <c r="G56" i="16"/>
  <c r="Q55" i="16"/>
  <c r="N55" i="16"/>
  <c r="P56" i="15"/>
  <c r="O54" i="15"/>
  <c r="Q54" i="15"/>
  <c r="G56" i="15"/>
  <c r="M56" i="15" s="1"/>
  <c r="F57" i="15"/>
  <c r="B58" i="15"/>
  <c r="C57" i="15"/>
  <c r="D57" i="15" s="1"/>
  <c r="E57" i="15" s="1"/>
  <c r="R52" i="8"/>
  <c r="R53" i="12"/>
  <c r="O53" i="12"/>
  <c r="B56" i="12"/>
  <c r="C55" i="12"/>
  <c r="D55" i="12" s="1"/>
  <c r="E55" i="12" s="1"/>
  <c r="F55" i="12"/>
  <c r="G54" i="12"/>
  <c r="Q54" i="12"/>
  <c r="S54" i="12"/>
  <c r="Q54" i="11"/>
  <c r="G54" i="11"/>
  <c r="N54" i="11" s="1"/>
  <c r="P54" i="11"/>
  <c r="C55" i="11"/>
  <c r="F55" i="11"/>
  <c r="B56" i="11"/>
  <c r="D55" i="11"/>
  <c r="E55" i="11" s="1"/>
  <c r="R55" i="10"/>
  <c r="B57" i="10"/>
  <c r="F56" i="10"/>
  <c r="C56" i="10"/>
  <c r="D56" i="10" s="1"/>
  <c r="E56" i="10" s="1"/>
  <c r="S54" i="10"/>
  <c r="Q54" i="10"/>
  <c r="G55" i="10"/>
  <c r="O55" i="10" s="1"/>
  <c r="R54" i="9"/>
  <c r="S54" i="9"/>
  <c r="Q54" i="9"/>
  <c r="G54" i="9"/>
  <c r="O54" i="9" s="1"/>
  <c r="F55" i="9"/>
  <c r="C55" i="9"/>
  <c r="D55" i="9" s="1"/>
  <c r="E55" i="9" s="1"/>
  <c r="B56" i="9"/>
  <c r="P52" i="8"/>
  <c r="N51" i="8"/>
  <c r="Q52" i="8" s="1"/>
  <c r="F52" i="5"/>
  <c r="D52" i="5"/>
  <c r="E52" i="5" s="1"/>
  <c r="D52" i="8"/>
  <c r="E52" i="8" s="1"/>
  <c r="F52" i="8"/>
  <c r="G52" i="8" s="1"/>
  <c r="AB52" i="8" s="1"/>
  <c r="D52" i="7"/>
  <c r="E52" i="7" s="1"/>
  <c r="F52" i="7"/>
  <c r="E26" i="4"/>
  <c r="I26" i="4" s="1"/>
  <c r="F26" i="4"/>
  <c r="D36" i="1"/>
  <c r="B53" i="5"/>
  <c r="C53" i="5" s="1" a="1"/>
  <c r="C53" i="5" s="1"/>
  <c r="B53" i="8"/>
  <c r="C53" i="8" s="1"/>
  <c r="B53" i="7"/>
  <c r="C57" i="7" s="1"/>
  <c r="R55" i="11" l="1"/>
  <c r="R57" i="17"/>
  <c r="P57" i="17"/>
  <c r="N55" i="17"/>
  <c r="Q55" i="17"/>
  <c r="B59" i="17"/>
  <c r="C58" i="17"/>
  <c r="D58" i="17" s="1"/>
  <c r="E58" i="17" s="1"/>
  <c r="F58" i="17"/>
  <c r="G57" i="17"/>
  <c r="AB57" i="17" s="1"/>
  <c r="G57" i="16"/>
  <c r="Q56" i="16"/>
  <c r="N56" i="16"/>
  <c r="C58" i="16"/>
  <c r="D58" i="16" s="1"/>
  <c r="E58" i="16" s="1"/>
  <c r="B59" i="16"/>
  <c r="F58" i="16"/>
  <c r="R57" i="16"/>
  <c r="P57" i="16"/>
  <c r="P57" i="15"/>
  <c r="G57" i="15"/>
  <c r="M57" i="15" s="1"/>
  <c r="Q55" i="15"/>
  <c r="O55" i="15"/>
  <c r="C58" i="15"/>
  <c r="B59" i="15"/>
  <c r="F58" i="15"/>
  <c r="D58" i="15"/>
  <c r="E58" i="15" s="1"/>
  <c r="G55" i="12"/>
  <c r="O54" i="12"/>
  <c r="R54" i="12"/>
  <c r="Q55" i="12"/>
  <c r="S55" i="12"/>
  <c r="F56" i="12"/>
  <c r="B57" i="12"/>
  <c r="D56" i="12"/>
  <c r="E56" i="12" s="1"/>
  <c r="C56" i="12"/>
  <c r="Q55" i="11"/>
  <c r="C56" i="11"/>
  <c r="D56" i="11" s="1"/>
  <c r="E56" i="11" s="1"/>
  <c r="F56" i="11"/>
  <c r="B57" i="11"/>
  <c r="P55" i="11"/>
  <c r="G55" i="11"/>
  <c r="N55" i="11" s="1"/>
  <c r="R56" i="10"/>
  <c r="S55" i="10"/>
  <c r="Q55" i="10"/>
  <c r="G56" i="10"/>
  <c r="O56" i="10" s="1"/>
  <c r="F57" i="10"/>
  <c r="B58" i="10"/>
  <c r="C57" i="10"/>
  <c r="D57" i="10"/>
  <c r="E57" i="10" s="1"/>
  <c r="C56" i="9"/>
  <c r="D56" i="9" s="1"/>
  <c r="E56" i="9" s="1"/>
  <c r="B57" i="9"/>
  <c r="F56" i="9"/>
  <c r="S55" i="9"/>
  <c r="Q55" i="9"/>
  <c r="R55" i="9"/>
  <c r="G55" i="9"/>
  <c r="O55" i="9" s="1"/>
  <c r="P53" i="8"/>
  <c r="R53" i="8"/>
  <c r="N52" i="8"/>
  <c r="Q53" i="8" s="1"/>
  <c r="D27" i="4"/>
  <c r="F53" i="5"/>
  <c r="D53" i="5"/>
  <c r="E53" i="5" s="1"/>
  <c r="D53" i="8"/>
  <c r="E53" i="8" s="1"/>
  <c r="F53" i="8"/>
  <c r="G53" i="8" s="1"/>
  <c r="AB53" i="8" s="1"/>
  <c r="F53" i="7"/>
  <c r="D53" i="7"/>
  <c r="E53" i="7" s="1"/>
  <c r="E36" i="1"/>
  <c r="I36" i="1" s="1"/>
  <c r="F36" i="1"/>
  <c r="E27" i="4"/>
  <c r="I27" i="4" s="1"/>
  <c r="F27" i="4"/>
  <c r="B54" i="5"/>
  <c r="C54" i="5" s="1" a="1"/>
  <c r="C54" i="5" s="1"/>
  <c r="B54" i="8"/>
  <c r="C54" i="8" s="1"/>
  <c r="B54" i="7"/>
  <c r="C58" i="7" s="1"/>
  <c r="R56" i="11" l="1"/>
  <c r="Q56" i="17"/>
  <c r="N56" i="17"/>
  <c r="R58" i="17"/>
  <c r="P58" i="17"/>
  <c r="F59" i="17"/>
  <c r="B60" i="17"/>
  <c r="C59" i="17"/>
  <c r="D59" i="17" s="1"/>
  <c r="E59" i="17" s="1"/>
  <c r="G58" i="17"/>
  <c r="AB58" i="17" s="1"/>
  <c r="P58" i="16"/>
  <c r="R58" i="16"/>
  <c r="F59" i="16"/>
  <c r="C59" i="16"/>
  <c r="D59" i="16" s="1"/>
  <c r="E59" i="16" s="1"/>
  <c r="B60" i="16"/>
  <c r="G58" i="16"/>
  <c r="N57" i="16"/>
  <c r="Q57" i="16"/>
  <c r="P58" i="15"/>
  <c r="Q56" i="15"/>
  <c r="O56" i="15"/>
  <c r="F59" i="15"/>
  <c r="C59" i="15"/>
  <c r="D59" i="15" s="1"/>
  <c r="E59" i="15" s="1"/>
  <c r="B60" i="15"/>
  <c r="G58" i="15"/>
  <c r="M58" i="15" s="1"/>
  <c r="R55" i="12"/>
  <c r="O55" i="12"/>
  <c r="S56" i="12"/>
  <c r="Q56" i="12"/>
  <c r="C57" i="12"/>
  <c r="D57" i="12" s="1"/>
  <c r="E57" i="12" s="1"/>
  <c r="F57" i="12"/>
  <c r="B58" i="12"/>
  <c r="G56" i="12"/>
  <c r="Q56" i="11"/>
  <c r="B58" i="11"/>
  <c r="F57" i="11"/>
  <c r="C57" i="11"/>
  <c r="D57" i="11" s="1"/>
  <c r="E57" i="11" s="1"/>
  <c r="P56" i="11"/>
  <c r="G56" i="11"/>
  <c r="N56" i="11" s="1"/>
  <c r="R57" i="10"/>
  <c r="G57" i="10"/>
  <c r="O57" i="10" s="1"/>
  <c r="Q56" i="10"/>
  <c r="S56" i="10"/>
  <c r="C58" i="10"/>
  <c r="F58" i="10"/>
  <c r="B59" i="10"/>
  <c r="D58" i="10"/>
  <c r="E58" i="10" s="1"/>
  <c r="R56" i="9"/>
  <c r="G56" i="9"/>
  <c r="O56" i="9" s="1"/>
  <c r="Q56" i="9"/>
  <c r="S56" i="9"/>
  <c r="B58" i="9"/>
  <c r="F57" i="9"/>
  <c r="C57" i="9"/>
  <c r="D57" i="9" s="1"/>
  <c r="E57" i="9" s="1"/>
  <c r="P54" i="8"/>
  <c r="R54" i="8"/>
  <c r="N53" i="8"/>
  <c r="Q54" i="8" s="1"/>
  <c r="D28" i="4"/>
  <c r="D54" i="5"/>
  <c r="E54" i="5" s="1"/>
  <c r="F54" i="5"/>
  <c r="D54" i="8"/>
  <c r="E54" i="8" s="1"/>
  <c r="F54" i="8"/>
  <c r="G54" i="8" s="1"/>
  <c r="AB54" i="8" s="1"/>
  <c r="F54" i="7"/>
  <c r="D54" i="7"/>
  <c r="E54" i="7" s="1"/>
  <c r="E28" i="4"/>
  <c r="I28" i="4" s="1"/>
  <c r="F28" i="4"/>
  <c r="D37" i="1"/>
  <c r="B55" i="5"/>
  <c r="C55" i="5" s="1" a="1"/>
  <c r="C55" i="5" s="1"/>
  <c r="B55" i="8"/>
  <c r="C55" i="8" s="1"/>
  <c r="B55" i="7"/>
  <c r="C59" i="7" s="1"/>
  <c r="R57" i="11" l="1"/>
  <c r="G59" i="17"/>
  <c r="AB59" i="17" s="1"/>
  <c r="R59" i="17"/>
  <c r="P59" i="17"/>
  <c r="C60" i="17"/>
  <c r="D60" i="17" s="1"/>
  <c r="E60" i="17" s="1"/>
  <c r="F60" i="17"/>
  <c r="B61" i="17"/>
  <c r="Q57" i="17"/>
  <c r="N57" i="17"/>
  <c r="G59" i="16"/>
  <c r="N58" i="16"/>
  <c r="Q58" i="16"/>
  <c r="B61" i="16"/>
  <c r="C60" i="16"/>
  <c r="D60" i="16" s="1"/>
  <c r="E60" i="16" s="1"/>
  <c r="F60" i="16"/>
  <c r="P59" i="16"/>
  <c r="R59" i="16"/>
  <c r="P59" i="15"/>
  <c r="Q57" i="15"/>
  <c r="O57" i="15"/>
  <c r="G59" i="15"/>
  <c r="M59" i="15" s="1"/>
  <c r="B61" i="15"/>
  <c r="C60" i="15"/>
  <c r="F60" i="15"/>
  <c r="D60" i="15"/>
  <c r="E60" i="15" s="1"/>
  <c r="F58" i="12"/>
  <c r="C58" i="12"/>
  <c r="D58" i="12" s="1"/>
  <c r="E58" i="12" s="1"/>
  <c r="B59" i="12"/>
  <c r="G57" i="12"/>
  <c r="S57" i="12"/>
  <c r="Q57" i="12"/>
  <c r="R56" i="12"/>
  <c r="O56" i="12"/>
  <c r="Q57" i="11"/>
  <c r="F58" i="11"/>
  <c r="B59" i="11"/>
  <c r="C58" i="11"/>
  <c r="D58" i="11" s="1"/>
  <c r="E58" i="11" s="1"/>
  <c r="G57" i="11"/>
  <c r="N57" i="11" s="1"/>
  <c r="P57" i="11"/>
  <c r="R58" i="10"/>
  <c r="C59" i="10"/>
  <c r="D59" i="10" s="1"/>
  <c r="E59" i="10" s="1"/>
  <c r="B60" i="10"/>
  <c r="F59" i="10"/>
  <c r="G58" i="10"/>
  <c r="O58" i="10" s="1"/>
  <c r="Q57" i="10"/>
  <c r="S57" i="10"/>
  <c r="R57" i="9"/>
  <c r="S57" i="9"/>
  <c r="Q57" i="9"/>
  <c r="G57" i="9"/>
  <c r="O57" i="9" s="1"/>
  <c r="B59" i="9"/>
  <c r="C58" i="9"/>
  <c r="D58" i="9" s="1"/>
  <c r="E58" i="9" s="1"/>
  <c r="F58" i="9"/>
  <c r="P55" i="8"/>
  <c r="R55" i="8"/>
  <c r="N54" i="8"/>
  <c r="Q55" i="8" s="1"/>
  <c r="D55" i="5"/>
  <c r="E55" i="5" s="1"/>
  <c r="F55" i="5"/>
  <c r="D55" i="8"/>
  <c r="E55" i="8" s="1"/>
  <c r="F55" i="8"/>
  <c r="G55" i="8" s="1"/>
  <c r="AB55" i="8" s="1"/>
  <c r="F55" i="7"/>
  <c r="D55" i="7"/>
  <c r="E55" i="7" s="1"/>
  <c r="E37" i="1"/>
  <c r="I37" i="1" s="1"/>
  <c r="F37" i="1"/>
  <c r="D29" i="4"/>
  <c r="B56" i="5"/>
  <c r="C56" i="5" s="1" a="1"/>
  <c r="C56" i="5" s="1"/>
  <c r="B56" i="8"/>
  <c r="C56" i="8" s="1"/>
  <c r="B56" i="7"/>
  <c r="C60" i="7" s="1"/>
  <c r="R58" i="11" l="1"/>
  <c r="G60" i="17"/>
  <c r="AB60" i="17" s="1"/>
  <c r="N58" i="17"/>
  <c r="Q58" i="17"/>
  <c r="D61" i="17"/>
  <c r="E61" i="17" s="1"/>
  <c r="C61" i="17"/>
  <c r="F61" i="17"/>
  <c r="B62" i="17"/>
  <c r="P60" i="17"/>
  <c r="R60" i="17"/>
  <c r="R60" i="16"/>
  <c r="P60" i="16"/>
  <c r="Q59" i="16"/>
  <c r="N59" i="16"/>
  <c r="G60" i="16"/>
  <c r="F61" i="16"/>
  <c r="B62" i="16"/>
  <c r="C61" i="16"/>
  <c r="D61" i="16" s="1"/>
  <c r="E61" i="16" s="1"/>
  <c r="P60" i="15"/>
  <c r="G60" i="15"/>
  <c r="M60" i="15" s="1"/>
  <c r="O58" i="15"/>
  <c r="Q58" i="15"/>
  <c r="F61" i="15"/>
  <c r="D61" i="15"/>
  <c r="B62" i="15"/>
  <c r="E61" i="15"/>
  <c r="C61" i="15"/>
  <c r="P56" i="8"/>
  <c r="C59" i="12"/>
  <c r="D59" i="12" s="1"/>
  <c r="E59" i="12" s="1"/>
  <c r="B60" i="12"/>
  <c r="F59" i="12"/>
  <c r="G58" i="12"/>
  <c r="S58" i="12"/>
  <c r="Q58" i="12"/>
  <c r="R57" i="12"/>
  <c r="O57" i="12"/>
  <c r="Q58" i="11"/>
  <c r="C59" i="11"/>
  <c r="D59" i="11" s="1"/>
  <c r="E59" i="11" s="1"/>
  <c r="F59" i="11"/>
  <c r="B60" i="11"/>
  <c r="G58" i="11"/>
  <c r="N58" i="11" s="1"/>
  <c r="P58" i="11"/>
  <c r="R59" i="10"/>
  <c r="S58" i="10"/>
  <c r="Q58" i="10"/>
  <c r="G59" i="10"/>
  <c r="O59" i="10" s="1"/>
  <c r="B61" i="10"/>
  <c r="F60" i="10"/>
  <c r="C60" i="10"/>
  <c r="D60" i="10" s="1"/>
  <c r="E60" i="10" s="1"/>
  <c r="R58" i="9"/>
  <c r="S58" i="9"/>
  <c r="Q58" i="9"/>
  <c r="G58" i="9"/>
  <c r="O58" i="9" s="1"/>
  <c r="F59" i="9"/>
  <c r="C59" i="9"/>
  <c r="D59" i="9" s="1"/>
  <c r="E59" i="9" s="1"/>
  <c r="B60" i="9"/>
  <c r="R56" i="8"/>
  <c r="N55" i="8"/>
  <c r="Q56" i="8" s="1"/>
  <c r="F56" i="5"/>
  <c r="D56" i="5"/>
  <c r="E56" i="5" s="1"/>
  <c r="D56" i="8"/>
  <c r="E56" i="8" s="1"/>
  <c r="F56" i="8"/>
  <c r="G56" i="8" s="1"/>
  <c r="AB56" i="8" s="1"/>
  <c r="F56" i="7"/>
  <c r="D56" i="7"/>
  <c r="E56" i="7" s="1"/>
  <c r="E29" i="4"/>
  <c r="I29" i="4" s="1"/>
  <c r="F29" i="4"/>
  <c r="D38" i="1"/>
  <c r="B57" i="5"/>
  <c r="C57" i="5" s="1" a="1"/>
  <c r="C57" i="5" s="1"/>
  <c r="B57" i="8"/>
  <c r="C57" i="8" s="1"/>
  <c r="B57" i="7"/>
  <c r="C61" i="7" s="1"/>
  <c r="R59" i="11" l="1"/>
  <c r="G61" i="17"/>
  <c r="AB61" i="17" s="1"/>
  <c r="P61" i="17"/>
  <c r="R61" i="17"/>
  <c r="B63" i="17"/>
  <c r="D62" i="17"/>
  <c r="E62" i="17" s="1"/>
  <c r="C62" i="17"/>
  <c r="F62" i="17"/>
  <c r="N59" i="17"/>
  <c r="Q59" i="17"/>
  <c r="G61" i="16"/>
  <c r="Q60" i="16"/>
  <c r="N60" i="16"/>
  <c r="C62" i="16"/>
  <c r="F62" i="16"/>
  <c r="B63" i="16"/>
  <c r="D62" i="16"/>
  <c r="E62" i="16" s="1"/>
  <c r="R61" i="16"/>
  <c r="P61" i="16"/>
  <c r="P61" i="15"/>
  <c r="C62" i="15"/>
  <c r="B63" i="15"/>
  <c r="F62" i="15"/>
  <c r="D62" i="15"/>
  <c r="E62" i="15" s="1"/>
  <c r="O59" i="15"/>
  <c r="Q59" i="15"/>
  <c r="G61" i="15"/>
  <c r="M61" i="15" s="1"/>
  <c r="R57" i="8"/>
  <c r="S59" i="12"/>
  <c r="Q59" i="12"/>
  <c r="B61" i="12"/>
  <c r="C60" i="12"/>
  <c r="D60" i="12" s="1"/>
  <c r="E60" i="12" s="1"/>
  <c r="F60" i="12"/>
  <c r="R58" i="12"/>
  <c r="O58" i="12"/>
  <c r="G59" i="12"/>
  <c r="Q59" i="11"/>
  <c r="C60" i="11"/>
  <c r="D60" i="11" s="1"/>
  <c r="E60" i="11" s="1"/>
  <c r="F60" i="11"/>
  <c r="B61" i="11"/>
  <c r="P59" i="11"/>
  <c r="G59" i="11"/>
  <c r="N59" i="11" s="1"/>
  <c r="R60" i="10"/>
  <c r="S59" i="10"/>
  <c r="Q59" i="10"/>
  <c r="G60" i="10"/>
  <c r="O60" i="10" s="1"/>
  <c r="F61" i="10"/>
  <c r="B62" i="10"/>
  <c r="D61" i="10"/>
  <c r="E61" i="10" s="1"/>
  <c r="C61" i="10"/>
  <c r="R59" i="9"/>
  <c r="S59" i="9"/>
  <c r="Q59" i="9"/>
  <c r="C60" i="9"/>
  <c r="D60" i="9" s="1"/>
  <c r="E60" i="9" s="1"/>
  <c r="B61" i="9"/>
  <c r="F60" i="9"/>
  <c r="G59" i="9"/>
  <c r="O59" i="9" s="1"/>
  <c r="P57" i="8"/>
  <c r="N56" i="8"/>
  <c r="Q57" i="8" s="1"/>
  <c r="D30" i="4"/>
  <c r="F57" i="5"/>
  <c r="D57" i="5"/>
  <c r="E57" i="5" s="1"/>
  <c r="D57" i="8"/>
  <c r="E57" i="8" s="1"/>
  <c r="F57" i="8"/>
  <c r="G57" i="8" s="1"/>
  <c r="AB57" i="8" s="1"/>
  <c r="F57" i="7"/>
  <c r="D57" i="7"/>
  <c r="E57" i="7" s="1"/>
  <c r="E38" i="1"/>
  <c r="I38" i="1" s="1"/>
  <c r="F38" i="1"/>
  <c r="E30" i="4"/>
  <c r="I30" i="4" s="1"/>
  <c r="F30" i="4"/>
  <c r="B58" i="5"/>
  <c r="C58" i="5" s="1" a="1"/>
  <c r="C58" i="5" s="1"/>
  <c r="B58" i="8"/>
  <c r="C58" i="8" s="1"/>
  <c r="B58" i="7"/>
  <c r="C62" i="7" s="1"/>
  <c r="R60" i="11" l="1"/>
  <c r="N60" i="17"/>
  <c r="Q60" i="17"/>
  <c r="R62" i="17"/>
  <c r="P62" i="17"/>
  <c r="G62" i="17"/>
  <c r="AB62" i="17" s="1"/>
  <c r="F63" i="17"/>
  <c r="B64" i="17"/>
  <c r="C63" i="17"/>
  <c r="D63" i="17" s="1"/>
  <c r="E63" i="17" s="1"/>
  <c r="P62" i="16"/>
  <c r="R62" i="16"/>
  <c r="C63" i="16"/>
  <c r="D63" i="16" s="1"/>
  <c r="E63" i="16" s="1"/>
  <c r="F63" i="16"/>
  <c r="B64" i="16"/>
  <c r="G62" i="16"/>
  <c r="N61" i="16"/>
  <c r="Q61" i="16"/>
  <c r="M62" i="15"/>
  <c r="P62" i="15"/>
  <c r="F63" i="15"/>
  <c r="B64" i="15"/>
  <c r="C63" i="15"/>
  <c r="D63" i="15" s="1"/>
  <c r="E63" i="15" s="1"/>
  <c r="G62" i="15"/>
  <c r="Q60" i="15"/>
  <c r="O60" i="15"/>
  <c r="P58" i="8"/>
  <c r="O59" i="12"/>
  <c r="R59" i="12"/>
  <c r="G60" i="12"/>
  <c r="F61" i="12"/>
  <c r="B62" i="12"/>
  <c r="C61" i="12"/>
  <c r="D61" i="12" s="1"/>
  <c r="E61" i="12" s="1"/>
  <c r="Q60" i="12"/>
  <c r="S60" i="12"/>
  <c r="Q60" i="11"/>
  <c r="B62" i="11"/>
  <c r="C61" i="11"/>
  <c r="D61" i="11" s="1"/>
  <c r="E61" i="11" s="1"/>
  <c r="F61" i="11"/>
  <c r="G60" i="11"/>
  <c r="N60" i="11" s="1"/>
  <c r="P60" i="11"/>
  <c r="R61" i="10"/>
  <c r="Q60" i="10"/>
  <c r="S60" i="10"/>
  <c r="C62" i="10"/>
  <c r="F62" i="10"/>
  <c r="D62" i="10"/>
  <c r="E62" i="10" s="1"/>
  <c r="B63" i="10"/>
  <c r="G61" i="10"/>
  <c r="O61" i="10" s="1"/>
  <c r="R60" i="9"/>
  <c r="F61" i="9"/>
  <c r="C61" i="9"/>
  <c r="D61" i="9" s="1"/>
  <c r="E61" i="9" s="1"/>
  <c r="B62" i="9"/>
  <c r="Q60" i="9"/>
  <c r="S60" i="9"/>
  <c r="G60" i="9"/>
  <c r="O60" i="9" s="1"/>
  <c r="R58" i="8"/>
  <c r="N57" i="8"/>
  <c r="Q58" i="8" s="1"/>
  <c r="D31" i="4"/>
  <c r="D58" i="5"/>
  <c r="E58" i="5" s="1"/>
  <c r="F58" i="5"/>
  <c r="D58" i="8"/>
  <c r="E58" i="8" s="1"/>
  <c r="F58" i="8"/>
  <c r="G58" i="8" s="1"/>
  <c r="AB58" i="8" s="1"/>
  <c r="F58" i="7"/>
  <c r="D58" i="7"/>
  <c r="E58" i="7" s="1"/>
  <c r="E31" i="4"/>
  <c r="I31" i="4" s="1"/>
  <c r="F31" i="4"/>
  <c r="D39" i="1"/>
  <c r="B59" i="5"/>
  <c r="C59" i="5" s="1" a="1"/>
  <c r="C59" i="5" s="1"/>
  <c r="B59" i="8"/>
  <c r="C59" i="8" s="1"/>
  <c r="B59" i="7"/>
  <c r="C63" i="7" s="1"/>
  <c r="R61" i="11" l="1"/>
  <c r="G63" i="17"/>
  <c r="AB63" i="17" s="1"/>
  <c r="C64" i="17"/>
  <c r="D64" i="17" s="1"/>
  <c r="E64" i="17" s="1"/>
  <c r="F64" i="17"/>
  <c r="B65" i="17"/>
  <c r="Q61" i="17"/>
  <c r="N61" i="17"/>
  <c r="R63" i="17"/>
  <c r="P63" i="17"/>
  <c r="P63" i="16"/>
  <c r="R63" i="16"/>
  <c r="N62" i="16"/>
  <c r="Q62" i="16"/>
  <c r="G63" i="16"/>
  <c r="B65" i="16"/>
  <c r="C64" i="16"/>
  <c r="D64" i="16" s="1"/>
  <c r="E64" i="16" s="1"/>
  <c r="F64" i="16"/>
  <c r="Q61" i="15"/>
  <c r="O61" i="15"/>
  <c r="B65" i="15"/>
  <c r="E64" i="15"/>
  <c r="C64" i="15"/>
  <c r="D64" i="15"/>
  <c r="F64" i="15"/>
  <c r="P63" i="15"/>
  <c r="G63" i="15"/>
  <c r="M63" i="15" s="1"/>
  <c r="R59" i="8"/>
  <c r="P59" i="8"/>
  <c r="Q61" i="12"/>
  <c r="S61" i="12"/>
  <c r="C62" i="12"/>
  <c r="D62" i="12" s="1"/>
  <c r="E62" i="12" s="1"/>
  <c r="F62" i="12"/>
  <c r="B63" i="12"/>
  <c r="G61" i="12"/>
  <c r="O60" i="12"/>
  <c r="R60" i="12"/>
  <c r="Q61" i="11"/>
  <c r="P61" i="11"/>
  <c r="G61" i="11"/>
  <c r="N61" i="11" s="1"/>
  <c r="F62" i="11"/>
  <c r="B63" i="11"/>
  <c r="C62" i="11"/>
  <c r="D62" i="11" s="1"/>
  <c r="E62" i="11" s="1"/>
  <c r="R62" i="10"/>
  <c r="G62" i="10"/>
  <c r="O62" i="10" s="1"/>
  <c r="Q61" i="10"/>
  <c r="S61" i="10"/>
  <c r="C63" i="10"/>
  <c r="D63" i="10" s="1"/>
  <c r="E63" i="10" s="1"/>
  <c r="F63" i="10"/>
  <c r="B64" i="10"/>
  <c r="R61" i="9"/>
  <c r="G61" i="9"/>
  <c r="O61" i="9" s="1"/>
  <c r="Q61" i="9"/>
  <c r="S61" i="9"/>
  <c r="B63" i="9"/>
  <c r="C62" i="9"/>
  <c r="D62" i="9" s="1"/>
  <c r="E62" i="9" s="1"/>
  <c r="F62" i="9"/>
  <c r="N58" i="8"/>
  <c r="Q59" i="8" s="1"/>
  <c r="D32" i="4"/>
  <c r="D59" i="5"/>
  <c r="E59" i="5" s="1"/>
  <c r="F59" i="5"/>
  <c r="D59" i="8"/>
  <c r="E59" i="8" s="1"/>
  <c r="F59" i="8"/>
  <c r="G59" i="8" s="1"/>
  <c r="AB59" i="8" s="1"/>
  <c r="D59" i="7"/>
  <c r="E59" i="7" s="1"/>
  <c r="F59" i="7"/>
  <c r="D40" i="1"/>
  <c r="E39" i="1"/>
  <c r="I39" i="1" s="1"/>
  <c r="F39" i="1"/>
  <c r="E32" i="4"/>
  <c r="I32" i="4" s="1"/>
  <c r="F32" i="4"/>
  <c r="B60" i="5"/>
  <c r="C60" i="5" s="1" a="1"/>
  <c r="C60" i="5" s="1"/>
  <c r="B60" i="8"/>
  <c r="C60" i="8" s="1"/>
  <c r="B60" i="7"/>
  <c r="C64" i="7" s="1"/>
  <c r="R62" i="11" l="1"/>
  <c r="P64" i="17"/>
  <c r="R64" i="17"/>
  <c r="Q62" i="17"/>
  <c r="N62" i="17"/>
  <c r="C65" i="17"/>
  <c r="D65" i="17" s="1"/>
  <c r="E65" i="17" s="1"/>
  <c r="F65" i="17"/>
  <c r="B66" i="17"/>
  <c r="G64" i="17"/>
  <c r="AB64" i="17" s="1"/>
  <c r="R64" i="16"/>
  <c r="P64" i="16"/>
  <c r="G64" i="16"/>
  <c r="F65" i="16"/>
  <c r="B66" i="16"/>
  <c r="C65" i="16"/>
  <c r="D65" i="16" s="1"/>
  <c r="E65" i="16" s="1"/>
  <c r="Q63" i="16"/>
  <c r="N63" i="16"/>
  <c r="P64" i="15"/>
  <c r="G64" i="15"/>
  <c r="M64" i="15" s="1"/>
  <c r="F65" i="15"/>
  <c r="D65" i="15"/>
  <c r="E65" i="15" s="1"/>
  <c r="B66" i="15"/>
  <c r="C65" i="15"/>
  <c r="O62" i="15"/>
  <c r="Q62" i="15"/>
  <c r="P60" i="8"/>
  <c r="R60" i="8"/>
  <c r="C63" i="12"/>
  <c r="D63" i="12" s="1"/>
  <c r="E63" i="12" s="1"/>
  <c r="B64" i="12"/>
  <c r="F63" i="12"/>
  <c r="R61" i="12"/>
  <c r="O61" i="12"/>
  <c r="S62" i="12"/>
  <c r="Q62" i="12"/>
  <c r="G62" i="12"/>
  <c r="Q62" i="11"/>
  <c r="G62" i="11"/>
  <c r="N62" i="11" s="1"/>
  <c r="P62" i="11"/>
  <c r="C63" i="11"/>
  <c r="D63" i="11" s="1"/>
  <c r="E63" i="11" s="1"/>
  <c r="F63" i="11"/>
  <c r="B64" i="11"/>
  <c r="R63" i="10"/>
  <c r="G63" i="10"/>
  <c r="O63" i="10" s="1"/>
  <c r="S62" i="10"/>
  <c r="Q62" i="10"/>
  <c r="B65" i="10"/>
  <c r="F64" i="10"/>
  <c r="C64" i="10"/>
  <c r="D64" i="10" s="1"/>
  <c r="E64" i="10" s="1"/>
  <c r="R62" i="9"/>
  <c r="S62" i="9"/>
  <c r="Q62" i="9"/>
  <c r="F63" i="9"/>
  <c r="B64" i="9"/>
  <c r="C63" i="9"/>
  <c r="D63" i="9" s="1"/>
  <c r="E63" i="9" s="1"/>
  <c r="G62" i="9"/>
  <c r="O62" i="9" s="1"/>
  <c r="N59" i="8"/>
  <c r="Q60" i="8" s="1"/>
  <c r="D33" i="4"/>
  <c r="F60" i="5"/>
  <c r="D60" i="5"/>
  <c r="E60" i="5" s="1"/>
  <c r="D60" i="8"/>
  <c r="E60" i="8" s="1"/>
  <c r="F60" i="8"/>
  <c r="G60" i="8" s="1"/>
  <c r="AB60" i="8" s="1"/>
  <c r="D60" i="7"/>
  <c r="E60" i="7" s="1"/>
  <c r="F60" i="7"/>
  <c r="E33" i="4"/>
  <c r="I33" i="4" s="1"/>
  <c r="F33" i="4"/>
  <c r="E40" i="1"/>
  <c r="I40" i="1" s="1"/>
  <c r="F40" i="1"/>
  <c r="B61" i="5"/>
  <c r="C61" i="5" s="1" a="1"/>
  <c r="C61" i="5" s="1"/>
  <c r="B61" i="8"/>
  <c r="C61" i="8" s="1"/>
  <c r="B61" i="7"/>
  <c r="C65" i="7" s="1"/>
  <c r="R63" i="11" l="1"/>
  <c r="N63" i="17"/>
  <c r="Q63" i="17"/>
  <c r="G65" i="17"/>
  <c r="AB65" i="17" s="1"/>
  <c r="B67" i="17"/>
  <c r="C66" i="17"/>
  <c r="D66" i="17" s="1"/>
  <c r="E66" i="17" s="1"/>
  <c r="F66" i="17"/>
  <c r="P65" i="17"/>
  <c r="R65" i="17"/>
  <c r="Q64" i="16"/>
  <c r="N64" i="16"/>
  <c r="C66" i="16"/>
  <c r="F66" i="16"/>
  <c r="B67" i="16"/>
  <c r="D66" i="16"/>
  <c r="E66" i="16" s="1"/>
  <c r="G65" i="16"/>
  <c r="R65" i="16"/>
  <c r="P65" i="16"/>
  <c r="P65" i="15"/>
  <c r="Q63" i="15"/>
  <c r="O63" i="15"/>
  <c r="G65" i="15"/>
  <c r="M65" i="15" s="1"/>
  <c r="C66" i="15"/>
  <c r="B67" i="15"/>
  <c r="E66" i="15"/>
  <c r="F66" i="15"/>
  <c r="D66" i="15"/>
  <c r="P61" i="8"/>
  <c r="R61" i="8"/>
  <c r="R62" i="12"/>
  <c r="O62" i="12"/>
  <c r="S63" i="12"/>
  <c r="Q63" i="12"/>
  <c r="B65" i="12"/>
  <c r="D64" i="12"/>
  <c r="E64" i="12" s="1"/>
  <c r="F64" i="12"/>
  <c r="C64" i="12"/>
  <c r="G63" i="12"/>
  <c r="Q63" i="11"/>
  <c r="P63" i="11"/>
  <c r="C64" i="11"/>
  <c r="D64" i="11" s="1"/>
  <c r="E64" i="11" s="1"/>
  <c r="F64" i="11"/>
  <c r="B65" i="11"/>
  <c r="G63" i="11"/>
  <c r="N63" i="11" s="1"/>
  <c r="R64" i="10"/>
  <c r="S63" i="10"/>
  <c r="Q63" i="10"/>
  <c r="G64" i="10"/>
  <c r="O64" i="10" s="1"/>
  <c r="F65" i="10"/>
  <c r="B66" i="10"/>
  <c r="C65" i="10"/>
  <c r="D65" i="10" s="1"/>
  <c r="E65" i="10" s="1"/>
  <c r="R63" i="9"/>
  <c r="C64" i="9"/>
  <c r="D64" i="9" s="1"/>
  <c r="E64" i="9" s="1"/>
  <c r="B65" i="9"/>
  <c r="F64" i="9"/>
  <c r="G63" i="9"/>
  <c r="O63" i="9" s="1"/>
  <c r="Q63" i="9"/>
  <c r="S63" i="9"/>
  <c r="N60" i="8"/>
  <c r="Q61" i="8" s="1"/>
  <c r="D41" i="1"/>
  <c r="F61" i="5"/>
  <c r="D61" i="5"/>
  <c r="E61" i="5" s="1"/>
  <c r="D61" i="8"/>
  <c r="E61" i="8" s="1"/>
  <c r="F61" i="8"/>
  <c r="G61" i="8" s="1"/>
  <c r="AB61" i="8" s="1"/>
  <c r="F61" i="7"/>
  <c r="D61" i="7"/>
  <c r="E61" i="7" s="1"/>
  <c r="E41" i="1"/>
  <c r="I41" i="1" s="1"/>
  <c r="F41" i="1"/>
  <c r="D34" i="4"/>
  <c r="B62" i="5"/>
  <c r="C62" i="5" s="1" a="1"/>
  <c r="C62" i="5" s="1"/>
  <c r="B62" i="8"/>
  <c r="C62" i="8" s="1"/>
  <c r="B62" i="7"/>
  <c r="C66" i="7" s="1"/>
  <c r="R64" i="11" l="1"/>
  <c r="R66" i="17"/>
  <c r="P66" i="17"/>
  <c r="G66" i="17"/>
  <c r="AB66" i="17" s="1"/>
  <c r="F67" i="17"/>
  <c r="B68" i="17"/>
  <c r="C67" i="17"/>
  <c r="D67" i="17" s="1"/>
  <c r="E67" i="17" s="1"/>
  <c r="N64" i="17"/>
  <c r="Q64" i="17"/>
  <c r="N65" i="16"/>
  <c r="Q65" i="16"/>
  <c r="C67" i="16"/>
  <c r="D67" i="16" s="1"/>
  <c r="E67" i="16" s="1"/>
  <c r="F67" i="16"/>
  <c r="B68" i="16"/>
  <c r="P66" i="16"/>
  <c r="R66" i="16"/>
  <c r="G66" i="16"/>
  <c r="P66" i="15"/>
  <c r="G66" i="15"/>
  <c r="M66" i="15" s="1"/>
  <c r="Q64" i="15"/>
  <c r="O64" i="15"/>
  <c r="F67" i="15"/>
  <c r="C67" i="15"/>
  <c r="D67" i="15" s="1"/>
  <c r="E67" i="15" s="1"/>
  <c r="B68" i="15"/>
  <c r="R62" i="8"/>
  <c r="P62" i="8"/>
  <c r="Q64" i="12"/>
  <c r="S64" i="12"/>
  <c r="O63" i="12"/>
  <c r="R63" i="12"/>
  <c r="G64" i="12"/>
  <c r="F65" i="12"/>
  <c r="B66" i="12"/>
  <c r="C65" i="12"/>
  <c r="D65" i="12" s="1"/>
  <c r="E65" i="12" s="1"/>
  <c r="Q64" i="11"/>
  <c r="G64" i="11"/>
  <c r="N64" i="11" s="1"/>
  <c r="P64" i="11"/>
  <c r="B66" i="11"/>
  <c r="C65" i="11"/>
  <c r="D65" i="11" s="1"/>
  <c r="E65" i="11" s="1"/>
  <c r="F65" i="11"/>
  <c r="R65" i="10"/>
  <c r="C66" i="10"/>
  <c r="F66" i="10"/>
  <c r="B67" i="10"/>
  <c r="D66" i="10"/>
  <c r="E66" i="10" s="1"/>
  <c r="Q64" i="10"/>
  <c r="S64" i="10"/>
  <c r="G65" i="10"/>
  <c r="O65" i="10" s="1"/>
  <c r="R64" i="9"/>
  <c r="Q64" i="9"/>
  <c r="S64" i="9"/>
  <c r="G64" i="9"/>
  <c r="O64" i="9" s="1"/>
  <c r="B66" i="9"/>
  <c r="F65" i="9"/>
  <c r="C65" i="9"/>
  <c r="D65" i="9" s="1"/>
  <c r="E65" i="9" s="1"/>
  <c r="N61" i="8"/>
  <c r="Q62" i="8" s="1"/>
  <c r="D62" i="5"/>
  <c r="E62" i="5" s="1"/>
  <c r="F62" i="5"/>
  <c r="D62" i="8"/>
  <c r="E62" i="8" s="1"/>
  <c r="F62" i="8"/>
  <c r="G62" i="8" s="1"/>
  <c r="AB62" i="8" s="1"/>
  <c r="F62" i="7"/>
  <c r="D62" i="7"/>
  <c r="E62" i="7" s="1"/>
  <c r="E34" i="4"/>
  <c r="I34" i="4" s="1"/>
  <c r="F34" i="4"/>
  <c r="D42" i="1"/>
  <c r="B63" i="5"/>
  <c r="C63" i="5" s="1" a="1"/>
  <c r="C63" i="5" s="1"/>
  <c r="B63" i="8"/>
  <c r="C63" i="8" s="1"/>
  <c r="B63" i="7"/>
  <c r="C67" i="7" s="1"/>
  <c r="R65" i="11" l="1"/>
  <c r="Q65" i="17"/>
  <c r="N65" i="17"/>
  <c r="C68" i="17"/>
  <c r="F68" i="17"/>
  <c r="B69" i="17"/>
  <c r="D68" i="17"/>
  <c r="E68" i="17" s="1"/>
  <c r="G67" i="17"/>
  <c r="AB67" i="17" s="1"/>
  <c r="R67" i="17"/>
  <c r="P67" i="17"/>
  <c r="P67" i="16"/>
  <c r="R67" i="16"/>
  <c r="B69" i="16"/>
  <c r="C68" i="16"/>
  <c r="D68" i="16" s="1"/>
  <c r="E68" i="16" s="1"/>
  <c r="F68" i="16"/>
  <c r="G67" i="16"/>
  <c r="N66" i="16"/>
  <c r="Q66" i="16"/>
  <c r="P67" i="15"/>
  <c r="B69" i="15"/>
  <c r="C68" i="15"/>
  <c r="D68" i="15" s="1"/>
  <c r="E68" i="15" s="1"/>
  <c r="F68" i="15"/>
  <c r="Q65" i="15"/>
  <c r="O65" i="15"/>
  <c r="G67" i="15"/>
  <c r="M67" i="15" s="1"/>
  <c r="R63" i="8"/>
  <c r="O64" i="12"/>
  <c r="R64" i="12"/>
  <c r="C66" i="12"/>
  <c r="F66" i="12"/>
  <c r="B67" i="12"/>
  <c r="D66" i="12"/>
  <c r="E66" i="12" s="1"/>
  <c r="G65" i="12"/>
  <c r="Q65" i="12"/>
  <c r="S65" i="12"/>
  <c r="Q65" i="11"/>
  <c r="B67" i="11"/>
  <c r="F66" i="11"/>
  <c r="C66" i="11"/>
  <c r="D66" i="11" s="1"/>
  <c r="E66" i="11" s="1"/>
  <c r="P65" i="11"/>
  <c r="G65" i="11"/>
  <c r="N65" i="11" s="1"/>
  <c r="R66" i="10"/>
  <c r="C67" i="10"/>
  <c r="D67" i="10" s="1"/>
  <c r="E67" i="10" s="1"/>
  <c r="B68" i="10"/>
  <c r="F67" i="10"/>
  <c r="Q65" i="10"/>
  <c r="S65" i="10"/>
  <c r="G66" i="10"/>
  <c r="O66" i="10" s="1"/>
  <c r="R65" i="9"/>
  <c r="G65" i="9"/>
  <c r="O65" i="9" s="1"/>
  <c r="S65" i="9"/>
  <c r="Q65" i="9"/>
  <c r="B67" i="9"/>
  <c r="F66" i="9"/>
  <c r="C66" i="9"/>
  <c r="D66" i="9" s="1"/>
  <c r="E66" i="9" s="1"/>
  <c r="P63" i="8"/>
  <c r="N62" i="8"/>
  <c r="Q63" i="8" s="1"/>
  <c r="D63" i="5"/>
  <c r="E63" i="5" s="1"/>
  <c r="F63" i="5"/>
  <c r="D63" i="8"/>
  <c r="E63" i="8" s="1"/>
  <c r="F63" i="8"/>
  <c r="G63" i="8" s="1"/>
  <c r="AB63" i="8" s="1"/>
  <c r="F63" i="7"/>
  <c r="D63" i="7"/>
  <c r="E63" i="7" s="1"/>
  <c r="E42" i="1"/>
  <c r="I42" i="1" s="1"/>
  <c r="F42" i="1"/>
  <c r="D35" i="4"/>
  <c r="B64" i="5"/>
  <c r="C64" i="5" s="1" a="1"/>
  <c r="C64" i="5" s="1"/>
  <c r="B64" i="8"/>
  <c r="C64" i="8" s="1"/>
  <c r="B64" i="7"/>
  <c r="C68" i="7" s="1"/>
  <c r="R66" i="11" l="1"/>
  <c r="P68" i="17"/>
  <c r="R68" i="17"/>
  <c r="G68" i="17"/>
  <c r="AB68" i="17" s="1"/>
  <c r="Q66" i="17"/>
  <c r="N66" i="17"/>
  <c r="C69" i="17"/>
  <c r="D69" i="17" s="1"/>
  <c r="E69" i="17" s="1"/>
  <c r="F69" i="17"/>
  <c r="B70" i="17"/>
  <c r="Q67" i="16"/>
  <c r="N67" i="16"/>
  <c r="G68" i="16"/>
  <c r="F69" i="16"/>
  <c r="B70" i="16"/>
  <c r="C69" i="16"/>
  <c r="D69" i="16" s="1"/>
  <c r="E69" i="16" s="1"/>
  <c r="R68" i="16"/>
  <c r="P68" i="16"/>
  <c r="P68" i="15"/>
  <c r="O66" i="15"/>
  <c r="Q66" i="15"/>
  <c r="F69" i="15"/>
  <c r="D69" i="15"/>
  <c r="E69" i="15" s="1"/>
  <c r="B70" i="15"/>
  <c r="C69" i="15"/>
  <c r="G68" i="15"/>
  <c r="M68" i="15" s="1"/>
  <c r="S66" i="12"/>
  <c r="Q66" i="12"/>
  <c r="C67" i="12"/>
  <c r="D67" i="12" s="1"/>
  <c r="E67" i="12" s="1"/>
  <c r="B68" i="12"/>
  <c r="F67" i="12"/>
  <c r="G66" i="12"/>
  <c r="R65" i="12"/>
  <c r="O65" i="12"/>
  <c r="Q66" i="11"/>
  <c r="F67" i="11"/>
  <c r="B68" i="11"/>
  <c r="C67" i="11"/>
  <c r="D67" i="11" s="1"/>
  <c r="E67" i="11" s="1"/>
  <c r="G66" i="11"/>
  <c r="N66" i="11" s="1"/>
  <c r="P66" i="11"/>
  <c r="R67" i="10"/>
  <c r="G67" i="10"/>
  <c r="O67" i="10" s="1"/>
  <c r="B69" i="10"/>
  <c r="F68" i="10"/>
  <c r="C68" i="10"/>
  <c r="D68" i="10" s="1"/>
  <c r="E68" i="10" s="1"/>
  <c r="S66" i="10"/>
  <c r="Q66" i="10"/>
  <c r="R66" i="9"/>
  <c r="S66" i="9"/>
  <c r="Q66" i="9"/>
  <c r="G66" i="9"/>
  <c r="O66" i="9" s="1"/>
  <c r="F67" i="9"/>
  <c r="C67" i="9"/>
  <c r="D67" i="9" s="1"/>
  <c r="E67" i="9" s="1"/>
  <c r="B68" i="9"/>
  <c r="P64" i="8"/>
  <c r="R64" i="8"/>
  <c r="N63" i="8"/>
  <c r="Q64" i="8" s="1"/>
  <c r="F64" i="5"/>
  <c r="D64" i="5"/>
  <c r="E64" i="5" s="1"/>
  <c r="D64" i="8"/>
  <c r="E64" i="8" s="1"/>
  <c r="F64" i="8"/>
  <c r="G64" i="8" s="1"/>
  <c r="AB64" i="8" s="1"/>
  <c r="F64" i="7"/>
  <c r="D64" i="7"/>
  <c r="E64" i="7" s="1"/>
  <c r="E35" i="4"/>
  <c r="I35" i="4" s="1"/>
  <c r="F35" i="4"/>
  <c r="D43" i="1"/>
  <c r="B65" i="5"/>
  <c r="C65" i="5" s="1" a="1"/>
  <c r="C65" i="5" s="1"/>
  <c r="B65" i="8"/>
  <c r="C65" i="8" s="1"/>
  <c r="B65" i="7"/>
  <c r="C69" i="7" s="1"/>
  <c r="R67" i="11" l="1"/>
  <c r="B71" i="17"/>
  <c r="C70" i="17"/>
  <c r="D70" i="17" s="1"/>
  <c r="E70" i="17" s="1"/>
  <c r="F70" i="17"/>
  <c r="G69" i="17"/>
  <c r="AB69" i="17" s="1"/>
  <c r="N67" i="17"/>
  <c r="Q67" i="17"/>
  <c r="P69" i="17"/>
  <c r="R69" i="17"/>
  <c r="R69" i="16"/>
  <c r="P69" i="16"/>
  <c r="C70" i="16"/>
  <c r="F70" i="16"/>
  <c r="B71" i="16"/>
  <c r="D70" i="16"/>
  <c r="E70" i="16" s="1"/>
  <c r="G69" i="16"/>
  <c r="Q68" i="16"/>
  <c r="N68" i="16"/>
  <c r="P69" i="15"/>
  <c r="C70" i="15"/>
  <c r="D70" i="15" s="1"/>
  <c r="E70" i="15" s="1"/>
  <c r="B71" i="15"/>
  <c r="F70" i="15"/>
  <c r="O67" i="15"/>
  <c r="Q67" i="15"/>
  <c r="G69" i="15"/>
  <c r="M69" i="15" s="1"/>
  <c r="G67" i="12"/>
  <c r="S67" i="12"/>
  <c r="Q67" i="12"/>
  <c r="R66" i="12"/>
  <c r="O66" i="12"/>
  <c r="B69" i="12"/>
  <c r="F68" i="12"/>
  <c r="C68" i="12"/>
  <c r="D68" i="12" s="1"/>
  <c r="E68" i="12" s="1"/>
  <c r="Q67" i="11"/>
  <c r="G67" i="11"/>
  <c r="N67" i="11" s="1"/>
  <c r="C68" i="11"/>
  <c r="D68" i="11" s="1"/>
  <c r="E68" i="11" s="1"/>
  <c r="F68" i="11"/>
  <c r="B69" i="11"/>
  <c r="P67" i="11"/>
  <c r="R68" i="11" s="1"/>
  <c r="R68" i="10"/>
  <c r="B70" i="10"/>
  <c r="C69" i="10"/>
  <c r="D69" i="10" s="1"/>
  <c r="E69" i="10" s="1"/>
  <c r="F69" i="10"/>
  <c r="G68" i="10"/>
  <c r="O68" i="10" s="1"/>
  <c r="S67" i="10"/>
  <c r="Q67" i="10"/>
  <c r="R67" i="9"/>
  <c r="Q67" i="9"/>
  <c r="S67" i="9"/>
  <c r="C68" i="9"/>
  <c r="F68" i="9"/>
  <c r="D68" i="9"/>
  <c r="E68" i="9" s="1"/>
  <c r="B69" i="9"/>
  <c r="G67" i="9"/>
  <c r="O67" i="9" s="1"/>
  <c r="P65" i="8"/>
  <c r="R65" i="8"/>
  <c r="N64" i="8"/>
  <c r="Q65" i="8" s="1"/>
  <c r="D65" i="5"/>
  <c r="E65" i="5" s="1"/>
  <c r="F65" i="5"/>
  <c r="D65" i="8"/>
  <c r="E65" i="8" s="1"/>
  <c r="F65" i="8"/>
  <c r="G65" i="8" s="1"/>
  <c r="AB65" i="8" s="1"/>
  <c r="F65" i="7"/>
  <c r="D65" i="7"/>
  <c r="E65" i="7" s="1"/>
  <c r="E43" i="1"/>
  <c r="I43" i="1" s="1"/>
  <c r="F43" i="1"/>
  <c r="D36" i="4"/>
  <c r="B66" i="5"/>
  <c r="C66" i="5" s="1" a="1"/>
  <c r="C66" i="5" s="1"/>
  <c r="B66" i="8"/>
  <c r="C66" i="8" s="1"/>
  <c r="B66" i="7"/>
  <c r="C70" i="7" s="1"/>
  <c r="N68" i="17" l="1"/>
  <c r="Q68" i="17"/>
  <c r="R70" i="17"/>
  <c r="P70" i="17"/>
  <c r="G70" i="17"/>
  <c r="AB70" i="17" s="1"/>
  <c r="F71" i="17"/>
  <c r="B72" i="17"/>
  <c r="D71" i="17"/>
  <c r="E71" i="17" s="1"/>
  <c r="C71" i="17"/>
  <c r="P70" i="16"/>
  <c r="R70" i="16"/>
  <c r="C71" i="16"/>
  <c r="D71" i="16" s="1"/>
  <c r="E71" i="16" s="1"/>
  <c r="F71" i="16"/>
  <c r="B72" i="16"/>
  <c r="N69" i="16"/>
  <c r="Q69" i="16"/>
  <c r="G70" i="16"/>
  <c r="P70" i="15"/>
  <c r="G70" i="15"/>
  <c r="M70" i="15" s="1"/>
  <c r="F71" i="15"/>
  <c r="B72" i="15"/>
  <c r="C71" i="15"/>
  <c r="D71" i="15" s="1"/>
  <c r="E71" i="15" s="1"/>
  <c r="Q68" i="15"/>
  <c r="O68" i="15"/>
  <c r="F69" i="12"/>
  <c r="B70" i="12"/>
  <c r="C69" i="12"/>
  <c r="D69" i="12" s="1"/>
  <c r="E69" i="12" s="1"/>
  <c r="G68" i="12"/>
  <c r="O67" i="12"/>
  <c r="R67" i="12"/>
  <c r="Q68" i="12"/>
  <c r="S68" i="12"/>
  <c r="Q68" i="11"/>
  <c r="G68" i="11"/>
  <c r="N68" i="11" s="1"/>
  <c r="C69" i="11"/>
  <c r="D69" i="11" s="1"/>
  <c r="E69" i="11" s="1"/>
  <c r="F69" i="11"/>
  <c r="B70" i="11"/>
  <c r="P68" i="11"/>
  <c r="R69" i="11" s="1"/>
  <c r="R69" i="10"/>
  <c r="G69" i="10"/>
  <c r="O69" i="10" s="1"/>
  <c r="F70" i="10"/>
  <c r="B71" i="10"/>
  <c r="C70" i="10"/>
  <c r="D70" i="10" s="1"/>
  <c r="E70" i="10" s="1"/>
  <c r="Q68" i="10"/>
  <c r="S68" i="10"/>
  <c r="R68" i="9"/>
  <c r="G68" i="9"/>
  <c r="O68" i="9" s="1"/>
  <c r="Q68" i="9"/>
  <c r="S68" i="9"/>
  <c r="C69" i="9"/>
  <c r="D69" i="9" s="1"/>
  <c r="E69" i="9" s="1"/>
  <c r="B70" i="9"/>
  <c r="F69" i="9"/>
  <c r="P66" i="8"/>
  <c r="R66" i="8"/>
  <c r="N65" i="8"/>
  <c r="Q66" i="8" s="1"/>
  <c r="D66" i="5"/>
  <c r="E66" i="5" s="1"/>
  <c r="F66" i="5"/>
  <c r="D66" i="8"/>
  <c r="E66" i="8" s="1"/>
  <c r="F66" i="8"/>
  <c r="G66" i="8" s="1"/>
  <c r="AB66" i="8" s="1"/>
  <c r="F66" i="7"/>
  <c r="D66" i="7"/>
  <c r="E66" i="7" s="1"/>
  <c r="E36" i="4"/>
  <c r="I36" i="4" s="1"/>
  <c r="F36" i="4"/>
  <c r="D44" i="1"/>
  <c r="B67" i="5"/>
  <c r="C67" i="5" s="1" a="1"/>
  <c r="C67" i="5" s="1"/>
  <c r="B67" i="8"/>
  <c r="C67" i="8" s="1"/>
  <c r="B67" i="7"/>
  <c r="C71" i="7" s="1"/>
  <c r="R71" i="17" l="1"/>
  <c r="P71" i="17"/>
  <c r="C72" i="17"/>
  <c r="F72" i="17"/>
  <c r="B73" i="17"/>
  <c r="D72" i="17"/>
  <c r="E72" i="17" s="1"/>
  <c r="G71" i="17"/>
  <c r="AB71" i="17" s="1"/>
  <c r="Q69" i="17"/>
  <c r="N69" i="17"/>
  <c r="N70" i="16"/>
  <c r="Q70" i="16"/>
  <c r="B73" i="16"/>
  <c r="C72" i="16"/>
  <c r="D72" i="16" s="1"/>
  <c r="E72" i="16" s="1"/>
  <c r="F72" i="16"/>
  <c r="G71" i="16"/>
  <c r="P71" i="16"/>
  <c r="R71" i="16"/>
  <c r="P71" i="15"/>
  <c r="B73" i="15"/>
  <c r="C72" i="15"/>
  <c r="D72" i="15"/>
  <c r="E72" i="15" s="1"/>
  <c r="F72" i="15"/>
  <c r="G71" i="15"/>
  <c r="M71" i="15" s="1"/>
  <c r="Q69" i="15"/>
  <c r="O69" i="15"/>
  <c r="O68" i="12"/>
  <c r="R68" i="12"/>
  <c r="C70" i="12"/>
  <c r="D70" i="12" s="1"/>
  <c r="E70" i="12" s="1"/>
  <c r="F70" i="12"/>
  <c r="B71" i="12"/>
  <c r="Q69" i="12"/>
  <c r="S69" i="12"/>
  <c r="G69" i="12"/>
  <c r="Q69" i="11"/>
  <c r="P69" i="11"/>
  <c r="B71" i="11"/>
  <c r="F70" i="11"/>
  <c r="C70" i="11"/>
  <c r="D70" i="11" s="1"/>
  <c r="E70" i="11" s="1"/>
  <c r="G69" i="11"/>
  <c r="N69" i="11" s="1"/>
  <c r="R70" i="10"/>
  <c r="Q69" i="10"/>
  <c r="S69" i="10"/>
  <c r="C71" i="10"/>
  <c r="F71" i="10"/>
  <c r="D71" i="10"/>
  <c r="E71" i="10"/>
  <c r="B72" i="10"/>
  <c r="G70" i="10"/>
  <c r="O70" i="10" s="1"/>
  <c r="G69" i="9"/>
  <c r="B71" i="9"/>
  <c r="F70" i="9"/>
  <c r="C70" i="9"/>
  <c r="D70" i="9" s="1"/>
  <c r="E70" i="9" s="1"/>
  <c r="S69" i="9"/>
  <c r="Q69" i="9"/>
  <c r="R69" i="9"/>
  <c r="O69" i="9"/>
  <c r="P67" i="8"/>
  <c r="R67" i="8"/>
  <c r="N66" i="8"/>
  <c r="Q67" i="8" s="1"/>
  <c r="F67" i="5"/>
  <c r="D67" i="5"/>
  <c r="E67" i="5" s="1"/>
  <c r="D67" i="8"/>
  <c r="E67" i="8" s="1"/>
  <c r="F67" i="8"/>
  <c r="G67" i="8" s="1"/>
  <c r="AB67" i="8" s="1"/>
  <c r="D67" i="7"/>
  <c r="E67" i="7" s="1"/>
  <c r="F67" i="7"/>
  <c r="E44" i="1"/>
  <c r="I44" i="1" s="1"/>
  <c r="F44" i="1"/>
  <c r="D37" i="4"/>
  <c r="B68" i="5"/>
  <c r="C68" i="5" s="1" a="1"/>
  <c r="C68" i="5" s="1"/>
  <c r="B68" i="8"/>
  <c r="C68" i="8" s="1"/>
  <c r="B68" i="7"/>
  <c r="C72" i="7" s="1"/>
  <c r="R70" i="11" l="1"/>
  <c r="Q70" i="17"/>
  <c r="N70" i="17"/>
  <c r="C73" i="17"/>
  <c r="D73" i="17" s="1"/>
  <c r="E73" i="17" s="1"/>
  <c r="F73" i="17"/>
  <c r="B74" i="17"/>
  <c r="P72" i="17"/>
  <c r="R72" i="17"/>
  <c r="G72" i="17"/>
  <c r="AB72" i="17" s="1"/>
  <c r="R72" i="16"/>
  <c r="P72" i="16"/>
  <c r="G72" i="16"/>
  <c r="F73" i="16"/>
  <c r="B74" i="16"/>
  <c r="C73" i="16"/>
  <c r="D73" i="16" s="1"/>
  <c r="E73" i="16" s="1"/>
  <c r="Q71" i="16"/>
  <c r="N71" i="16"/>
  <c r="P72" i="15"/>
  <c r="M72" i="15"/>
  <c r="G72" i="15"/>
  <c r="F73" i="15"/>
  <c r="D73" i="15"/>
  <c r="E73" i="15" s="1"/>
  <c r="B74" i="15"/>
  <c r="C73" i="15"/>
  <c r="O70" i="15"/>
  <c r="Q70" i="15"/>
  <c r="G70" i="12"/>
  <c r="D71" i="12"/>
  <c r="C71" i="12"/>
  <c r="F71" i="12"/>
  <c r="B72" i="12"/>
  <c r="E71" i="12"/>
  <c r="S70" i="12"/>
  <c r="Q70" i="12"/>
  <c r="R69" i="12"/>
  <c r="O69" i="12"/>
  <c r="Q70" i="11"/>
  <c r="G70" i="11"/>
  <c r="N70" i="11" s="1"/>
  <c r="P70" i="11"/>
  <c r="F71" i="11"/>
  <c r="B72" i="11"/>
  <c r="C71" i="11"/>
  <c r="D71" i="11" s="1"/>
  <c r="E71" i="11" s="1"/>
  <c r="R71" i="10"/>
  <c r="Q70" i="10"/>
  <c r="S70" i="10"/>
  <c r="G71" i="10"/>
  <c r="O71" i="10" s="1"/>
  <c r="C72" i="10"/>
  <c r="D72" i="10" s="1"/>
  <c r="E72" i="10" s="1"/>
  <c r="F72" i="10"/>
  <c r="B73" i="10"/>
  <c r="R70" i="9"/>
  <c r="S70" i="9"/>
  <c r="Q70" i="9"/>
  <c r="G70" i="9"/>
  <c r="O70" i="9" s="1"/>
  <c r="F71" i="9"/>
  <c r="C71" i="9"/>
  <c r="D71" i="9" s="1"/>
  <c r="E71" i="9" s="1"/>
  <c r="B72" i="9"/>
  <c r="P68" i="8"/>
  <c r="R68" i="8"/>
  <c r="N67" i="8"/>
  <c r="Q68" i="8" s="1"/>
  <c r="F68" i="5"/>
  <c r="D68" i="5"/>
  <c r="E68" i="5" s="1"/>
  <c r="D68" i="8"/>
  <c r="E68" i="8" s="1"/>
  <c r="F68" i="8"/>
  <c r="G68" i="8" s="1"/>
  <c r="AB68" i="8" s="1"/>
  <c r="F68" i="7"/>
  <c r="D68" i="7"/>
  <c r="E68" i="7" s="1"/>
  <c r="E37" i="4"/>
  <c r="I37" i="4" s="1"/>
  <c r="F37" i="4"/>
  <c r="D45" i="1"/>
  <c r="B69" i="5"/>
  <c r="C69" i="5" s="1" a="1"/>
  <c r="C69" i="5" s="1"/>
  <c r="B69" i="8"/>
  <c r="C69" i="8" s="1"/>
  <c r="B69" i="7"/>
  <c r="C73" i="7" s="1"/>
  <c r="R71" i="11" l="1"/>
  <c r="P73" i="17"/>
  <c r="R73" i="17"/>
  <c r="B75" i="17"/>
  <c r="D74" i="17"/>
  <c r="E74" i="17" s="1"/>
  <c r="C74" i="17"/>
  <c r="F74" i="17"/>
  <c r="N71" i="17"/>
  <c r="Q71" i="17"/>
  <c r="G73" i="17"/>
  <c r="AB73" i="17" s="1"/>
  <c r="Q72" i="16"/>
  <c r="N72" i="16"/>
  <c r="C74" i="16"/>
  <c r="D74" i="16" s="1"/>
  <c r="E74" i="16" s="1"/>
  <c r="F74" i="16"/>
  <c r="B75" i="16"/>
  <c r="G73" i="16"/>
  <c r="R73" i="16"/>
  <c r="P73" i="16"/>
  <c r="Q71" i="15"/>
  <c r="O71" i="15"/>
  <c r="G73" i="15"/>
  <c r="M73" i="15" s="1"/>
  <c r="P73" i="15"/>
  <c r="C74" i="15"/>
  <c r="B75" i="15"/>
  <c r="E74" i="15"/>
  <c r="F74" i="15"/>
  <c r="D74" i="15"/>
  <c r="B73" i="12"/>
  <c r="F72" i="12"/>
  <c r="C72" i="12"/>
  <c r="D72" i="12" s="1"/>
  <c r="E72" i="12" s="1"/>
  <c r="S71" i="12"/>
  <c r="Q71" i="12"/>
  <c r="G71" i="12"/>
  <c r="R70" i="12"/>
  <c r="O70" i="12"/>
  <c r="Q71" i="11"/>
  <c r="P71" i="11"/>
  <c r="C72" i="11"/>
  <c r="D72" i="11" s="1"/>
  <c r="E72" i="11" s="1"/>
  <c r="F72" i="11"/>
  <c r="B73" i="11"/>
  <c r="G71" i="11"/>
  <c r="N71" i="11" s="1"/>
  <c r="O72" i="10"/>
  <c r="R72" i="10"/>
  <c r="B74" i="10"/>
  <c r="F73" i="10"/>
  <c r="C73" i="10"/>
  <c r="D73" i="10" s="1"/>
  <c r="E73" i="10" s="1"/>
  <c r="G72" i="10"/>
  <c r="S71" i="10"/>
  <c r="Q71" i="10"/>
  <c r="R71" i="9"/>
  <c r="S71" i="9"/>
  <c r="Q71" i="9"/>
  <c r="C72" i="9"/>
  <c r="B73" i="9"/>
  <c r="D72" i="9"/>
  <c r="E72" i="9" s="1"/>
  <c r="F72" i="9"/>
  <c r="G71" i="9"/>
  <c r="O71" i="9" s="1"/>
  <c r="P69" i="8"/>
  <c r="R69" i="8"/>
  <c r="N68" i="8"/>
  <c r="Q69" i="8" s="1"/>
  <c r="D69" i="5"/>
  <c r="E69" i="5" s="1"/>
  <c r="F69" i="5"/>
  <c r="D69" i="8"/>
  <c r="E69" i="8" s="1"/>
  <c r="F69" i="8"/>
  <c r="G69" i="8" s="1"/>
  <c r="AB69" i="8" s="1"/>
  <c r="F69" i="7"/>
  <c r="D69" i="7"/>
  <c r="E69" i="7" s="1"/>
  <c r="E45" i="1"/>
  <c r="I45" i="1" s="1"/>
  <c r="F45" i="1"/>
  <c r="D38" i="4"/>
  <c r="B70" i="5"/>
  <c r="C70" i="5" s="1" a="1"/>
  <c r="C70" i="5" s="1"/>
  <c r="B70" i="8"/>
  <c r="C70" i="8" s="1"/>
  <c r="B70" i="7"/>
  <c r="C74" i="7" s="1"/>
  <c r="R72" i="11" l="1"/>
  <c r="N72" i="17"/>
  <c r="Q72" i="17"/>
  <c r="G74" i="17"/>
  <c r="AB74" i="17" s="1"/>
  <c r="F75" i="17"/>
  <c r="B76" i="17"/>
  <c r="C75" i="17"/>
  <c r="D75" i="17" s="1"/>
  <c r="E75" i="17" s="1"/>
  <c r="R74" i="17"/>
  <c r="P74" i="17"/>
  <c r="P74" i="16"/>
  <c r="R74" i="16"/>
  <c r="G74" i="16"/>
  <c r="N73" i="16"/>
  <c r="Q73" i="16"/>
  <c r="C75" i="16"/>
  <c r="D75" i="16" s="1"/>
  <c r="E75" i="16" s="1"/>
  <c r="F75" i="16"/>
  <c r="B76" i="16"/>
  <c r="P74" i="15"/>
  <c r="G74" i="15"/>
  <c r="M74" i="15" s="1"/>
  <c r="F75" i="15"/>
  <c r="C75" i="15"/>
  <c r="D75" i="15" s="1"/>
  <c r="E75" i="15" s="1"/>
  <c r="B76" i="15"/>
  <c r="Q72" i="15"/>
  <c r="O72" i="15"/>
  <c r="Q72" i="12"/>
  <c r="S72" i="12"/>
  <c r="G72" i="12"/>
  <c r="O71" i="12"/>
  <c r="R71" i="12"/>
  <c r="F73" i="12"/>
  <c r="B74" i="12"/>
  <c r="C73" i="12"/>
  <c r="D73" i="12" s="1"/>
  <c r="E73" i="12" s="1"/>
  <c r="Q72" i="11"/>
  <c r="G72" i="11"/>
  <c r="N72" i="11" s="1"/>
  <c r="C73" i="11"/>
  <c r="D73" i="11" s="1"/>
  <c r="E73" i="11" s="1"/>
  <c r="B74" i="11"/>
  <c r="F73" i="11"/>
  <c r="P72" i="11"/>
  <c r="R73" i="11" s="1"/>
  <c r="S72" i="10"/>
  <c r="Q72" i="10"/>
  <c r="F74" i="10"/>
  <c r="B75" i="10"/>
  <c r="C74" i="10"/>
  <c r="D74" i="10"/>
  <c r="E74" i="10" s="1"/>
  <c r="G73" i="10"/>
  <c r="O73" i="10"/>
  <c r="R73" i="10"/>
  <c r="R72" i="9"/>
  <c r="F73" i="9"/>
  <c r="B74" i="9"/>
  <c r="C73" i="9"/>
  <c r="D73" i="9" s="1"/>
  <c r="E73" i="9" s="1"/>
  <c r="Q72" i="9"/>
  <c r="S72" i="9"/>
  <c r="G72" i="9"/>
  <c r="O72" i="9" s="1"/>
  <c r="P70" i="8"/>
  <c r="R70" i="8"/>
  <c r="N69" i="8"/>
  <c r="Q70" i="8" s="1"/>
  <c r="D70" i="5"/>
  <c r="E70" i="5" s="1"/>
  <c r="F70" i="5"/>
  <c r="D70" i="8"/>
  <c r="E70" i="8" s="1"/>
  <c r="F70" i="8"/>
  <c r="G70" i="8" s="1"/>
  <c r="AB70" i="8" s="1"/>
  <c r="F70" i="7"/>
  <c r="D70" i="7"/>
  <c r="E70" i="7" s="1"/>
  <c r="E38" i="4"/>
  <c r="I38" i="4" s="1"/>
  <c r="F38" i="4"/>
  <c r="D46" i="1"/>
  <c r="B71" i="5"/>
  <c r="C71" i="5" s="1" a="1"/>
  <c r="C71" i="5" s="1"/>
  <c r="B71" i="8"/>
  <c r="C71" i="8" s="1"/>
  <c r="B71" i="7"/>
  <c r="C75" i="7" s="1"/>
  <c r="R75" i="17" l="1"/>
  <c r="P75" i="17"/>
  <c r="C76" i="17"/>
  <c r="F76" i="17"/>
  <c r="B77" i="17"/>
  <c r="E76" i="17"/>
  <c r="D76" i="17"/>
  <c r="G75" i="17"/>
  <c r="AB75" i="17" s="1"/>
  <c r="Q73" i="17"/>
  <c r="N73" i="17"/>
  <c r="B77" i="16"/>
  <c r="C76" i="16"/>
  <c r="D76" i="16" s="1"/>
  <c r="E76" i="16" s="1"/>
  <c r="F76" i="16"/>
  <c r="G75" i="16"/>
  <c r="N74" i="16"/>
  <c r="Q74" i="16"/>
  <c r="P75" i="16"/>
  <c r="R75" i="16"/>
  <c r="P75" i="15"/>
  <c r="G75" i="15"/>
  <c r="M75" i="15" s="1"/>
  <c r="Q73" i="15"/>
  <c r="O73" i="15"/>
  <c r="B77" i="15"/>
  <c r="C76" i="15"/>
  <c r="F76" i="15"/>
  <c r="D76" i="15"/>
  <c r="E76" i="15" s="1"/>
  <c r="O72" i="12"/>
  <c r="R72" i="12"/>
  <c r="C74" i="12"/>
  <c r="D74" i="12" s="1"/>
  <c r="E74" i="12" s="1"/>
  <c r="F74" i="12"/>
  <c r="B75" i="12"/>
  <c r="G73" i="12"/>
  <c r="Q73" i="12"/>
  <c r="S73" i="12"/>
  <c r="Q73" i="11"/>
  <c r="B75" i="11"/>
  <c r="F74" i="11"/>
  <c r="C74" i="11"/>
  <c r="D74" i="11" s="1"/>
  <c r="E74" i="11" s="1"/>
  <c r="G73" i="11"/>
  <c r="N73" i="11" s="1"/>
  <c r="P73" i="11"/>
  <c r="G74" i="10"/>
  <c r="R74" i="10"/>
  <c r="O74" i="10"/>
  <c r="Q73" i="10"/>
  <c r="S73" i="10"/>
  <c r="C75" i="10"/>
  <c r="F75" i="10"/>
  <c r="B76" i="10"/>
  <c r="D75" i="10"/>
  <c r="E75" i="10" s="1"/>
  <c r="R73" i="9"/>
  <c r="B75" i="9"/>
  <c r="C74" i="9"/>
  <c r="D74" i="9" s="1"/>
  <c r="E74" i="9" s="1"/>
  <c r="F74" i="9"/>
  <c r="S73" i="9"/>
  <c r="Q73" i="9"/>
  <c r="G73" i="9"/>
  <c r="O73" i="9" s="1"/>
  <c r="P71" i="8"/>
  <c r="R71" i="8"/>
  <c r="N70" i="8"/>
  <c r="Q71" i="8" s="1"/>
  <c r="F71" i="5"/>
  <c r="D71" i="5"/>
  <c r="E71" i="5" s="1"/>
  <c r="D71" i="8"/>
  <c r="E71" i="8" s="1"/>
  <c r="F71" i="8"/>
  <c r="G71" i="8" s="1"/>
  <c r="AB71" i="8" s="1"/>
  <c r="F71" i="7"/>
  <c r="D71" i="7"/>
  <c r="E71" i="7" s="1"/>
  <c r="E46" i="1"/>
  <c r="I46" i="1" s="1"/>
  <c r="F46" i="1"/>
  <c r="D39" i="4"/>
  <c r="B72" i="5"/>
  <c r="C72" i="5" s="1" a="1"/>
  <c r="C72" i="5" s="1"/>
  <c r="B72" i="8"/>
  <c r="C72" i="8" s="1"/>
  <c r="B72" i="7"/>
  <c r="C76" i="7" s="1"/>
  <c r="R74" i="11" l="1"/>
  <c r="P76" i="17"/>
  <c r="R76" i="17"/>
  <c r="C77" i="17"/>
  <c r="D77" i="17" s="1"/>
  <c r="E77" i="17" s="1"/>
  <c r="F77" i="17"/>
  <c r="B78" i="17"/>
  <c r="Q74" i="17"/>
  <c r="N74" i="17"/>
  <c r="G76" i="17"/>
  <c r="AB76" i="17" s="1"/>
  <c r="R76" i="16"/>
  <c r="P76" i="16"/>
  <c r="Q75" i="16"/>
  <c r="N75" i="16"/>
  <c r="G76" i="16"/>
  <c r="F77" i="16"/>
  <c r="B78" i="16"/>
  <c r="C77" i="16"/>
  <c r="D77" i="16" s="1"/>
  <c r="E77" i="16" s="1"/>
  <c r="P76" i="15"/>
  <c r="M76" i="15"/>
  <c r="F77" i="15"/>
  <c r="D77" i="15"/>
  <c r="E77" i="15" s="1"/>
  <c r="B78" i="15"/>
  <c r="C77" i="15"/>
  <c r="G76" i="15"/>
  <c r="O74" i="15"/>
  <c r="Q74" i="15"/>
  <c r="G74" i="12"/>
  <c r="D75" i="12"/>
  <c r="E75" i="12" s="1"/>
  <c r="C75" i="12"/>
  <c r="B76" i="12"/>
  <c r="F75" i="12"/>
  <c r="S74" i="12"/>
  <c r="Q74" i="12"/>
  <c r="R73" i="12"/>
  <c r="O73" i="12"/>
  <c r="Q74" i="11"/>
  <c r="F75" i="11"/>
  <c r="B76" i="11"/>
  <c r="C75" i="11"/>
  <c r="D75" i="11" s="1"/>
  <c r="E75" i="11" s="1"/>
  <c r="G74" i="11"/>
  <c r="N74" i="11" s="1"/>
  <c r="P74" i="11"/>
  <c r="C76" i="10"/>
  <c r="D76" i="10" s="1"/>
  <c r="E76" i="10" s="1"/>
  <c r="B77" i="10"/>
  <c r="F76" i="10"/>
  <c r="Q74" i="10"/>
  <c r="S74" i="10"/>
  <c r="G75" i="10"/>
  <c r="R75" i="10"/>
  <c r="O75" i="10"/>
  <c r="R74" i="9"/>
  <c r="G74" i="9"/>
  <c r="O74" i="9" s="1"/>
  <c r="F75" i="9"/>
  <c r="B76" i="9"/>
  <c r="C75" i="9"/>
  <c r="D75" i="9" s="1"/>
  <c r="E75" i="9" s="1"/>
  <c r="S74" i="9"/>
  <c r="Q74" i="9"/>
  <c r="P72" i="8"/>
  <c r="R72" i="8"/>
  <c r="N71" i="8"/>
  <c r="Q72" i="8" s="1"/>
  <c r="D72" i="5"/>
  <c r="E72" i="5" s="1"/>
  <c r="F72" i="5"/>
  <c r="D72" i="8"/>
  <c r="E72" i="8" s="1"/>
  <c r="F72" i="8"/>
  <c r="G72" i="8" s="1"/>
  <c r="AB72" i="8" s="1"/>
  <c r="F72" i="7"/>
  <c r="D72" i="7"/>
  <c r="E72" i="7" s="1"/>
  <c r="E39" i="4"/>
  <c r="I39" i="4" s="1"/>
  <c r="F39" i="4"/>
  <c r="D47" i="1"/>
  <c r="B73" i="5"/>
  <c r="C73" i="5" s="1" a="1"/>
  <c r="C73" i="5" s="1"/>
  <c r="B73" i="8"/>
  <c r="C73" i="8" s="1"/>
  <c r="B73" i="7"/>
  <c r="C77" i="7" s="1"/>
  <c r="R75" i="11" l="1"/>
  <c r="N75" i="17"/>
  <c r="Q75" i="17"/>
  <c r="B79" i="17"/>
  <c r="D78" i="17"/>
  <c r="E78" i="17" s="1"/>
  <c r="C78" i="17"/>
  <c r="F78" i="17"/>
  <c r="G77" i="17"/>
  <c r="AB77" i="17" s="1"/>
  <c r="P77" i="17"/>
  <c r="R77" i="17"/>
  <c r="G77" i="16"/>
  <c r="R77" i="16"/>
  <c r="P77" i="16"/>
  <c r="B79" i="16"/>
  <c r="C78" i="16"/>
  <c r="D78" i="16" s="1"/>
  <c r="E78" i="16" s="1"/>
  <c r="F78" i="16"/>
  <c r="Q76" i="16"/>
  <c r="N76" i="16"/>
  <c r="O75" i="15"/>
  <c r="Q75" i="15"/>
  <c r="G77" i="15"/>
  <c r="M77" i="15"/>
  <c r="P77" i="15"/>
  <c r="C78" i="15"/>
  <c r="B79" i="15"/>
  <c r="E78" i="15"/>
  <c r="F78" i="15"/>
  <c r="D78" i="15"/>
  <c r="P73" i="8"/>
  <c r="G75" i="12"/>
  <c r="S75" i="12"/>
  <c r="Q75" i="12"/>
  <c r="B77" i="12"/>
  <c r="D76" i="12"/>
  <c r="E76" i="12" s="1"/>
  <c r="C76" i="12"/>
  <c r="F76" i="12"/>
  <c r="R74" i="12"/>
  <c r="O74" i="12"/>
  <c r="Q75" i="11"/>
  <c r="C76" i="11"/>
  <c r="D76" i="11" s="1"/>
  <c r="E76" i="11" s="1"/>
  <c r="F76" i="11"/>
  <c r="B77" i="11"/>
  <c r="G75" i="11"/>
  <c r="N75" i="11" s="1"/>
  <c r="P75" i="11"/>
  <c r="S75" i="10"/>
  <c r="Q75" i="10"/>
  <c r="G76" i="10"/>
  <c r="B78" i="10"/>
  <c r="C77" i="10"/>
  <c r="D77" i="10" s="1"/>
  <c r="E77" i="10" s="1"/>
  <c r="F77" i="10"/>
  <c r="O76" i="10"/>
  <c r="R76" i="10"/>
  <c r="R75" i="9"/>
  <c r="Q75" i="9"/>
  <c r="S75" i="9"/>
  <c r="C76" i="9"/>
  <c r="B77" i="9"/>
  <c r="D76" i="9"/>
  <c r="E76" i="9" s="1"/>
  <c r="F76" i="9"/>
  <c r="G75" i="9"/>
  <c r="O75" i="9" s="1"/>
  <c r="R73" i="8"/>
  <c r="N72" i="8"/>
  <c r="Q73" i="8" s="1"/>
  <c r="D73" i="5"/>
  <c r="E73" i="5" s="1"/>
  <c r="F73" i="5"/>
  <c r="D73" i="8"/>
  <c r="E73" i="8" s="1"/>
  <c r="F73" i="8"/>
  <c r="G73" i="8" s="1"/>
  <c r="AB73" i="8" s="1"/>
  <c r="F73" i="7"/>
  <c r="D73" i="7"/>
  <c r="E73" i="7" s="1"/>
  <c r="E47" i="1"/>
  <c r="I47" i="1" s="1"/>
  <c r="F47" i="1"/>
  <c r="D40" i="4"/>
  <c r="B74" i="5"/>
  <c r="C74" i="5" s="1" a="1"/>
  <c r="C74" i="5" s="1"/>
  <c r="B74" i="8"/>
  <c r="C74" i="8" s="1"/>
  <c r="B74" i="7"/>
  <c r="C78" i="7" s="1"/>
  <c r="R76" i="11" l="1"/>
  <c r="R78" i="17"/>
  <c r="P78" i="17"/>
  <c r="G78" i="17"/>
  <c r="AB78" i="17" s="1"/>
  <c r="F79" i="17"/>
  <c r="B80" i="17"/>
  <c r="C79" i="17"/>
  <c r="D79" i="17" s="1"/>
  <c r="E79" i="17" s="1"/>
  <c r="N76" i="17"/>
  <c r="Q76" i="17"/>
  <c r="G78" i="16"/>
  <c r="N77" i="16"/>
  <c r="Q77" i="16"/>
  <c r="F79" i="16"/>
  <c r="C79" i="16"/>
  <c r="D79" i="16" s="1"/>
  <c r="E79" i="16" s="1"/>
  <c r="B80" i="16"/>
  <c r="P78" i="16"/>
  <c r="R78" i="16"/>
  <c r="G78" i="15"/>
  <c r="M78" i="15"/>
  <c r="P78" i="15"/>
  <c r="F79" i="15"/>
  <c r="B80" i="15"/>
  <c r="C79" i="15"/>
  <c r="D79" i="15" s="1"/>
  <c r="E79" i="15" s="1"/>
  <c r="Q76" i="15"/>
  <c r="O76" i="15"/>
  <c r="R74" i="8"/>
  <c r="G76" i="12"/>
  <c r="F77" i="12"/>
  <c r="B78" i="12"/>
  <c r="C77" i="12"/>
  <c r="D77" i="12" s="1"/>
  <c r="E77" i="12" s="1"/>
  <c r="O75" i="12"/>
  <c r="R75" i="12"/>
  <c r="Q76" i="12"/>
  <c r="S76" i="12"/>
  <c r="Q76" i="11"/>
  <c r="C77" i="11"/>
  <c r="D77" i="11" s="1"/>
  <c r="E77" i="11" s="1"/>
  <c r="F77" i="11"/>
  <c r="B78" i="11"/>
  <c r="G76" i="11"/>
  <c r="N76" i="11" s="1"/>
  <c r="P76" i="11"/>
  <c r="G77" i="10"/>
  <c r="F78" i="10"/>
  <c r="B79" i="10"/>
  <c r="C78" i="10"/>
  <c r="D78" i="10" s="1"/>
  <c r="E78" i="10" s="1"/>
  <c r="S76" i="10"/>
  <c r="Q76" i="10"/>
  <c r="O77" i="10"/>
  <c r="R77" i="10"/>
  <c r="R76" i="9"/>
  <c r="C77" i="9"/>
  <c r="D77" i="9" s="1"/>
  <c r="E77" i="9" s="1"/>
  <c r="B78" i="9"/>
  <c r="F77" i="9"/>
  <c r="Q76" i="9"/>
  <c r="S76" i="9"/>
  <c r="G76" i="9"/>
  <c r="O76" i="9" s="1"/>
  <c r="P74" i="8"/>
  <c r="N73" i="8"/>
  <c r="Q74" i="8" s="1"/>
  <c r="D74" i="5"/>
  <c r="E74" i="5" s="1"/>
  <c r="F74" i="5"/>
  <c r="D74" i="8"/>
  <c r="E74" i="8" s="1"/>
  <c r="F74" i="8"/>
  <c r="G74" i="8" s="1"/>
  <c r="AB74" i="8" s="1"/>
  <c r="F74" i="7"/>
  <c r="D74" i="7"/>
  <c r="E74" i="7" s="1"/>
  <c r="E40" i="4"/>
  <c r="I40" i="4" s="1"/>
  <c r="F40" i="4"/>
  <c r="D48" i="1"/>
  <c r="B75" i="5"/>
  <c r="C75" i="5" s="1" a="1"/>
  <c r="C75" i="5" s="1"/>
  <c r="B75" i="8"/>
  <c r="C75" i="8" s="1"/>
  <c r="B75" i="7"/>
  <c r="C79" i="7" s="1"/>
  <c r="R77" i="11" l="1"/>
  <c r="Q77" i="17"/>
  <c r="N77" i="17"/>
  <c r="C80" i="17"/>
  <c r="D80" i="17" s="1"/>
  <c r="E80" i="17" s="1"/>
  <c r="F80" i="17"/>
  <c r="B81" i="17"/>
  <c r="G79" i="17"/>
  <c r="AB79" i="17" s="1"/>
  <c r="R79" i="17"/>
  <c r="P79" i="17"/>
  <c r="R79" i="16"/>
  <c r="P79" i="16"/>
  <c r="C80" i="16"/>
  <c r="B81" i="16"/>
  <c r="F80" i="16"/>
  <c r="D80" i="16"/>
  <c r="E80" i="16" s="1"/>
  <c r="G79" i="16"/>
  <c r="N78" i="16"/>
  <c r="Q78" i="16"/>
  <c r="G79" i="15"/>
  <c r="M79" i="15" s="1"/>
  <c r="P79" i="15"/>
  <c r="B81" i="15"/>
  <c r="D80" i="15"/>
  <c r="E80" i="15" s="1"/>
  <c r="C80" i="15"/>
  <c r="F80" i="15"/>
  <c r="Q77" i="15"/>
  <c r="O77" i="15"/>
  <c r="Q77" i="12"/>
  <c r="S77" i="12"/>
  <c r="O76" i="12"/>
  <c r="R76" i="12"/>
  <c r="C78" i="12"/>
  <c r="F78" i="12"/>
  <c r="B79" i="12"/>
  <c r="E78" i="12"/>
  <c r="D78" i="12"/>
  <c r="G77" i="12"/>
  <c r="Q77" i="11"/>
  <c r="P77" i="11"/>
  <c r="B79" i="11"/>
  <c r="F78" i="11"/>
  <c r="C78" i="11"/>
  <c r="D78" i="11" s="1"/>
  <c r="E78" i="11" s="1"/>
  <c r="G77" i="11"/>
  <c r="N77" i="11" s="1"/>
  <c r="R78" i="10"/>
  <c r="O78" i="10"/>
  <c r="G78" i="10"/>
  <c r="Q77" i="10"/>
  <c r="S77" i="10"/>
  <c r="C79" i="10"/>
  <c r="D79" i="10" s="1"/>
  <c r="E79" i="10" s="1"/>
  <c r="F79" i="10"/>
  <c r="B80" i="10"/>
  <c r="R77" i="9"/>
  <c r="G77" i="9"/>
  <c r="O77" i="9" s="1"/>
  <c r="B79" i="9"/>
  <c r="F78" i="9"/>
  <c r="C78" i="9"/>
  <c r="D78" i="9" s="1"/>
  <c r="E78" i="9" s="1"/>
  <c r="S77" i="9"/>
  <c r="Q77" i="9"/>
  <c r="P75" i="8"/>
  <c r="R75" i="8"/>
  <c r="N74" i="8"/>
  <c r="Q75" i="8" s="1"/>
  <c r="F75" i="5"/>
  <c r="D75" i="5"/>
  <c r="E75" i="5" s="1"/>
  <c r="D75" i="8"/>
  <c r="E75" i="8" s="1"/>
  <c r="F75" i="8"/>
  <c r="G75" i="8" s="1"/>
  <c r="AB75" i="8" s="1"/>
  <c r="D75" i="7"/>
  <c r="E75" i="7" s="1"/>
  <c r="F75" i="7"/>
  <c r="E48" i="1"/>
  <c r="I48" i="1" s="1"/>
  <c r="F48" i="1"/>
  <c r="D41" i="4"/>
  <c r="B76" i="5"/>
  <c r="C76" i="5" s="1" a="1"/>
  <c r="C76" i="5" s="1"/>
  <c r="B76" i="8"/>
  <c r="C76" i="8" s="1"/>
  <c r="B76" i="7"/>
  <c r="C80" i="7" s="1"/>
  <c r="R78" i="11" l="1"/>
  <c r="B82" i="17"/>
  <c r="C81" i="17"/>
  <c r="D81" i="17" s="1"/>
  <c r="E81" i="17" s="1"/>
  <c r="F81" i="17"/>
  <c r="P80" i="17"/>
  <c r="R80" i="17"/>
  <c r="G80" i="17"/>
  <c r="AB80" i="17" s="1"/>
  <c r="Q78" i="17"/>
  <c r="N78" i="17"/>
  <c r="N79" i="16"/>
  <c r="Q79" i="16"/>
  <c r="F81" i="16"/>
  <c r="B82" i="16"/>
  <c r="C81" i="16"/>
  <c r="D81" i="16" s="1"/>
  <c r="E81" i="16" s="1"/>
  <c r="G80" i="16"/>
  <c r="P80" i="16"/>
  <c r="R80" i="16"/>
  <c r="P80" i="15"/>
  <c r="M80" i="15"/>
  <c r="G80" i="15"/>
  <c r="F81" i="15"/>
  <c r="B82" i="15"/>
  <c r="C81" i="15"/>
  <c r="D81" i="15" s="1"/>
  <c r="E81" i="15" s="1"/>
  <c r="O78" i="15"/>
  <c r="Q78" i="15"/>
  <c r="C79" i="12"/>
  <c r="D79" i="12" s="1"/>
  <c r="E79" i="12" s="1"/>
  <c r="B80" i="12"/>
  <c r="F79" i="12"/>
  <c r="R77" i="12"/>
  <c r="O77" i="12"/>
  <c r="G78" i="12"/>
  <c r="S78" i="12"/>
  <c r="Q78" i="12"/>
  <c r="Q78" i="11"/>
  <c r="P78" i="11"/>
  <c r="G78" i="11"/>
  <c r="N78" i="11" s="1"/>
  <c r="F79" i="11"/>
  <c r="B80" i="11"/>
  <c r="C79" i="11"/>
  <c r="D79" i="11" s="1"/>
  <c r="E79" i="11" s="1"/>
  <c r="C80" i="10"/>
  <c r="D80" i="10" s="1"/>
  <c r="E80" i="10" s="1"/>
  <c r="F80" i="10"/>
  <c r="B81" i="10"/>
  <c r="G79" i="10"/>
  <c r="Q78" i="10"/>
  <c r="S78" i="10"/>
  <c r="R79" i="10"/>
  <c r="O79" i="10"/>
  <c r="R78" i="9"/>
  <c r="F79" i="9"/>
  <c r="B80" i="9"/>
  <c r="C79" i="9"/>
  <c r="D79" i="9" s="1"/>
  <c r="E79" i="9" s="1"/>
  <c r="G78" i="9"/>
  <c r="O78" i="9" s="1"/>
  <c r="S78" i="9"/>
  <c r="Q78" i="9"/>
  <c r="P76" i="8"/>
  <c r="R76" i="8"/>
  <c r="N75" i="8"/>
  <c r="Q76" i="8" s="1"/>
  <c r="F76" i="5"/>
  <c r="D76" i="5"/>
  <c r="E76" i="5" s="1"/>
  <c r="D76" i="8"/>
  <c r="E76" i="8" s="1"/>
  <c r="F76" i="8"/>
  <c r="G76" i="8" s="1"/>
  <c r="AB76" i="8" s="1"/>
  <c r="F76" i="7"/>
  <c r="D76" i="7"/>
  <c r="E76" i="7" s="1"/>
  <c r="E41" i="4"/>
  <c r="I41" i="4" s="1"/>
  <c r="F41" i="4"/>
  <c r="D49" i="1"/>
  <c r="B77" i="5"/>
  <c r="C77" i="5" s="1" a="1"/>
  <c r="C77" i="5" s="1"/>
  <c r="B77" i="8"/>
  <c r="C77" i="8" s="1"/>
  <c r="B77" i="7"/>
  <c r="C81" i="7" s="1"/>
  <c r="R79" i="11" l="1"/>
  <c r="N79" i="17"/>
  <c r="Q79" i="17"/>
  <c r="G81" i="17"/>
  <c r="AB81" i="17" s="1"/>
  <c r="R81" i="17"/>
  <c r="P81" i="17"/>
  <c r="F82" i="17"/>
  <c r="B83" i="17"/>
  <c r="C82" i="17"/>
  <c r="D82" i="17" s="1"/>
  <c r="E82" i="17" s="1"/>
  <c r="G81" i="16"/>
  <c r="R81" i="16"/>
  <c r="P81" i="16"/>
  <c r="B83" i="16"/>
  <c r="C82" i="16"/>
  <c r="D82" i="16" s="1"/>
  <c r="E82" i="16" s="1"/>
  <c r="F82" i="16"/>
  <c r="Q80" i="16"/>
  <c r="N80" i="16"/>
  <c r="Q79" i="15"/>
  <c r="O79" i="15"/>
  <c r="C82" i="15"/>
  <c r="F82" i="15"/>
  <c r="B83" i="15"/>
  <c r="D82" i="15"/>
  <c r="E82" i="15" s="1"/>
  <c r="G81" i="15"/>
  <c r="M81" i="15"/>
  <c r="P81" i="15"/>
  <c r="B81" i="12"/>
  <c r="D80" i="12"/>
  <c r="E80" i="12" s="1"/>
  <c r="F80" i="12"/>
  <c r="C80" i="12"/>
  <c r="R78" i="12"/>
  <c r="O78" i="12"/>
  <c r="S79" i="12"/>
  <c r="Q79" i="12"/>
  <c r="G79" i="12"/>
  <c r="Q79" i="11"/>
  <c r="P79" i="11"/>
  <c r="C80" i="11"/>
  <c r="F80" i="11"/>
  <c r="B81" i="11"/>
  <c r="D80" i="11"/>
  <c r="E80" i="11" s="1"/>
  <c r="G79" i="11"/>
  <c r="N79" i="11" s="1"/>
  <c r="G80" i="10"/>
  <c r="B82" i="10"/>
  <c r="F81" i="10"/>
  <c r="C81" i="10"/>
  <c r="D81" i="10" s="1"/>
  <c r="E81" i="10" s="1"/>
  <c r="S79" i="10"/>
  <c r="Q79" i="10"/>
  <c r="O80" i="10"/>
  <c r="R80" i="10"/>
  <c r="R79" i="9"/>
  <c r="C80" i="9"/>
  <c r="D80" i="9" s="1"/>
  <c r="E80" i="9" s="1"/>
  <c r="B81" i="9"/>
  <c r="F80" i="9"/>
  <c r="G79" i="9"/>
  <c r="O79" i="9" s="1"/>
  <c r="S79" i="9"/>
  <c r="Q79" i="9"/>
  <c r="P77" i="8"/>
  <c r="R77" i="8"/>
  <c r="N76" i="8"/>
  <c r="Q77" i="8" s="1"/>
  <c r="D77" i="5"/>
  <c r="E77" i="5" s="1"/>
  <c r="F77" i="5"/>
  <c r="D77" i="8"/>
  <c r="E77" i="8" s="1"/>
  <c r="F77" i="8"/>
  <c r="G77" i="8" s="1"/>
  <c r="AB77" i="8" s="1"/>
  <c r="F77" i="7"/>
  <c r="D77" i="7"/>
  <c r="E77" i="7" s="1"/>
  <c r="E49" i="1"/>
  <c r="I49" i="1" s="1"/>
  <c r="F49" i="1"/>
  <c r="D42" i="4"/>
  <c r="B78" i="5"/>
  <c r="C78" i="5" s="1" a="1"/>
  <c r="C78" i="5" s="1"/>
  <c r="B78" i="8"/>
  <c r="C78" i="8" s="1"/>
  <c r="B78" i="7"/>
  <c r="C82" i="7" s="1"/>
  <c r="R80" i="11" l="1"/>
  <c r="R82" i="17"/>
  <c r="P82" i="17"/>
  <c r="C83" i="17"/>
  <c r="F83" i="17"/>
  <c r="B84" i="17"/>
  <c r="E83" i="17"/>
  <c r="D83" i="17"/>
  <c r="G82" i="17"/>
  <c r="AB82" i="17" s="1"/>
  <c r="N80" i="17"/>
  <c r="Q80" i="17"/>
  <c r="Q81" i="16"/>
  <c r="N81" i="16"/>
  <c r="F83" i="16"/>
  <c r="B84" i="16"/>
  <c r="C83" i="16"/>
  <c r="D83" i="16" s="1"/>
  <c r="E83" i="16" s="1"/>
  <c r="G82" i="16"/>
  <c r="R82" i="16"/>
  <c r="P82" i="16"/>
  <c r="G82" i="15"/>
  <c r="Q80" i="15"/>
  <c r="O80" i="15"/>
  <c r="M82" i="15"/>
  <c r="P82" i="15"/>
  <c r="C83" i="15"/>
  <c r="D83" i="15" s="1"/>
  <c r="E83" i="15" s="1"/>
  <c r="F83" i="15"/>
  <c r="B84" i="15"/>
  <c r="Q80" i="12"/>
  <c r="S80" i="12"/>
  <c r="F81" i="12"/>
  <c r="B82" i="12"/>
  <c r="C81" i="12"/>
  <c r="D81" i="12" s="1"/>
  <c r="E81" i="12" s="1"/>
  <c r="O79" i="12"/>
  <c r="R79" i="12"/>
  <c r="G80" i="12"/>
  <c r="Q80" i="11"/>
  <c r="G80" i="11"/>
  <c r="N80" i="11" s="1"/>
  <c r="C81" i="11"/>
  <c r="D81" i="11" s="1"/>
  <c r="E81" i="11" s="1"/>
  <c r="B82" i="11"/>
  <c r="F81" i="11"/>
  <c r="P80" i="11"/>
  <c r="R81" i="11" s="1"/>
  <c r="S80" i="10"/>
  <c r="Q80" i="10"/>
  <c r="G81" i="10"/>
  <c r="O81" i="10" s="1"/>
  <c r="R81" i="10"/>
  <c r="F82" i="10"/>
  <c r="B83" i="10"/>
  <c r="C82" i="10"/>
  <c r="D82" i="10"/>
  <c r="E82" i="10" s="1"/>
  <c r="R80" i="9"/>
  <c r="G80" i="9"/>
  <c r="O80" i="9" s="1"/>
  <c r="F81" i="9"/>
  <c r="C81" i="9"/>
  <c r="D81" i="9" s="1"/>
  <c r="E81" i="9" s="1"/>
  <c r="B82" i="9"/>
  <c r="Q80" i="9"/>
  <c r="S80" i="9"/>
  <c r="P78" i="8"/>
  <c r="R78" i="8"/>
  <c r="N77" i="8"/>
  <c r="Q78" i="8" s="1"/>
  <c r="D78" i="5"/>
  <c r="E78" i="5" s="1"/>
  <c r="F78" i="5"/>
  <c r="D78" i="8"/>
  <c r="E78" i="8" s="1"/>
  <c r="F78" i="8"/>
  <c r="G78" i="8" s="1"/>
  <c r="AB78" i="8" s="1"/>
  <c r="F78" i="7"/>
  <c r="D78" i="7"/>
  <c r="E78" i="7" s="1"/>
  <c r="E42" i="4"/>
  <c r="I42" i="4" s="1"/>
  <c r="F42" i="4"/>
  <c r="D50" i="1"/>
  <c r="B79" i="5"/>
  <c r="C79" i="5" s="1" a="1"/>
  <c r="C79" i="5" s="1"/>
  <c r="B79" i="8"/>
  <c r="C79" i="8" s="1"/>
  <c r="B79" i="7"/>
  <c r="C83" i="7" s="1"/>
  <c r="G83" i="17" l="1"/>
  <c r="AB83" i="17" s="1"/>
  <c r="Q81" i="17"/>
  <c r="N81" i="17"/>
  <c r="C84" i="17"/>
  <c r="D84" i="17" s="1"/>
  <c r="E84" i="17" s="1"/>
  <c r="B85" i="17"/>
  <c r="F84" i="17"/>
  <c r="P83" i="17"/>
  <c r="R83" i="17"/>
  <c r="P83" i="16"/>
  <c r="R83" i="16"/>
  <c r="C84" i="16"/>
  <c r="F84" i="16"/>
  <c r="B85" i="16"/>
  <c r="D84" i="16"/>
  <c r="E84" i="16" s="1"/>
  <c r="G83" i="16"/>
  <c r="N82" i="16"/>
  <c r="Q82" i="16"/>
  <c r="B85" i="15"/>
  <c r="D84" i="15"/>
  <c r="E84" i="15" s="1"/>
  <c r="F84" i="15"/>
  <c r="C84" i="15"/>
  <c r="G83" i="15"/>
  <c r="M83" i="15" s="1"/>
  <c r="P83" i="15"/>
  <c r="Q81" i="15"/>
  <c r="O81" i="15"/>
  <c r="C82" i="12"/>
  <c r="F82" i="12"/>
  <c r="B83" i="12"/>
  <c r="D82" i="12"/>
  <c r="E82" i="12" s="1"/>
  <c r="G81" i="12"/>
  <c r="O80" i="12"/>
  <c r="R80" i="12"/>
  <c r="Q81" i="12"/>
  <c r="S81" i="12"/>
  <c r="Q81" i="11"/>
  <c r="P81" i="11"/>
  <c r="G81" i="11"/>
  <c r="N81" i="11" s="1"/>
  <c r="B83" i="11"/>
  <c r="F82" i="11"/>
  <c r="C82" i="11"/>
  <c r="D82" i="11" s="1"/>
  <c r="E82" i="11" s="1"/>
  <c r="R82" i="10"/>
  <c r="Q81" i="10"/>
  <c r="S81" i="10"/>
  <c r="G82" i="10"/>
  <c r="O82" i="10" s="1"/>
  <c r="C83" i="10"/>
  <c r="D83" i="10" s="1"/>
  <c r="E83" i="10" s="1"/>
  <c r="F83" i="10"/>
  <c r="B84" i="10"/>
  <c r="R81" i="9"/>
  <c r="Q81" i="9"/>
  <c r="S81" i="9"/>
  <c r="G81" i="9"/>
  <c r="O81" i="9" s="1"/>
  <c r="B83" i="9"/>
  <c r="C82" i="9"/>
  <c r="D82" i="9" s="1"/>
  <c r="E82" i="9" s="1"/>
  <c r="F82" i="9"/>
  <c r="P79" i="8"/>
  <c r="R79" i="8"/>
  <c r="N78" i="8"/>
  <c r="Q79" i="8" s="1"/>
  <c r="D43" i="4"/>
  <c r="F79" i="5"/>
  <c r="D79" i="5"/>
  <c r="E79" i="5" s="1"/>
  <c r="D79" i="8"/>
  <c r="E79" i="8" s="1"/>
  <c r="F79" i="8"/>
  <c r="G79" i="8" s="1"/>
  <c r="AB79" i="8" s="1"/>
  <c r="F79" i="7"/>
  <c r="D79" i="7"/>
  <c r="E79" i="7" s="1"/>
  <c r="E50" i="1"/>
  <c r="I50" i="1" s="1"/>
  <c r="F50" i="1"/>
  <c r="E43" i="4"/>
  <c r="I43" i="4" s="1"/>
  <c r="F43" i="4"/>
  <c r="B80" i="5"/>
  <c r="C80" i="5" s="1" a="1"/>
  <c r="C80" i="5" s="1"/>
  <c r="B80" i="8"/>
  <c r="C80" i="8" s="1"/>
  <c r="B80" i="7"/>
  <c r="C84" i="7" s="1"/>
  <c r="R82" i="11" l="1"/>
  <c r="B86" i="17"/>
  <c r="C85" i="17"/>
  <c r="D85" i="17" s="1"/>
  <c r="E85" i="17" s="1"/>
  <c r="F85" i="17"/>
  <c r="P84" i="17"/>
  <c r="R84" i="17"/>
  <c r="G84" i="17"/>
  <c r="AB84" i="17" s="1"/>
  <c r="N82" i="17"/>
  <c r="Q82" i="17"/>
  <c r="N83" i="16"/>
  <c r="Q83" i="16"/>
  <c r="G84" i="16"/>
  <c r="C85" i="16"/>
  <c r="D85" i="16" s="1"/>
  <c r="E85" i="16" s="1"/>
  <c r="F85" i="16"/>
  <c r="B86" i="16"/>
  <c r="P84" i="16"/>
  <c r="R84" i="16"/>
  <c r="P84" i="15"/>
  <c r="G84" i="15"/>
  <c r="M84" i="15" s="1"/>
  <c r="O82" i="15"/>
  <c r="Q82" i="15"/>
  <c r="F85" i="15"/>
  <c r="B86" i="15"/>
  <c r="C85" i="15"/>
  <c r="D85" i="15" s="1"/>
  <c r="E85" i="15" s="1"/>
  <c r="P80" i="8"/>
  <c r="C83" i="12"/>
  <c r="D83" i="12" s="1"/>
  <c r="E83" i="12" s="1"/>
  <c r="F83" i="12"/>
  <c r="B84" i="12"/>
  <c r="G82" i="12"/>
  <c r="S82" i="12"/>
  <c r="Q82" i="12"/>
  <c r="R81" i="12"/>
  <c r="O81" i="12"/>
  <c r="Q82" i="11"/>
  <c r="G82" i="11"/>
  <c r="N82" i="11" s="1"/>
  <c r="P82" i="11"/>
  <c r="F83" i="11"/>
  <c r="B84" i="11"/>
  <c r="C83" i="11"/>
  <c r="D83" i="11" s="1"/>
  <c r="E83" i="11" s="1"/>
  <c r="R83" i="10"/>
  <c r="Q82" i="10"/>
  <c r="S82" i="10"/>
  <c r="C84" i="10"/>
  <c r="D84" i="10" s="1"/>
  <c r="E84" i="10" s="1"/>
  <c r="B85" i="10"/>
  <c r="F84" i="10"/>
  <c r="G83" i="10"/>
  <c r="O83" i="10" s="1"/>
  <c r="F83" i="9"/>
  <c r="C83" i="9"/>
  <c r="D83" i="9" s="1"/>
  <c r="E83" i="9" s="1"/>
  <c r="B84" i="9"/>
  <c r="G82" i="9"/>
  <c r="O82" i="9" s="1"/>
  <c r="S82" i="9"/>
  <c r="Q82" i="9"/>
  <c r="R82" i="9"/>
  <c r="R80" i="8"/>
  <c r="N79" i="8"/>
  <c r="Q80" i="8" s="1"/>
  <c r="D44" i="4"/>
  <c r="D80" i="5"/>
  <c r="E80" i="5" s="1"/>
  <c r="F80" i="5"/>
  <c r="D80" i="8"/>
  <c r="E80" i="8" s="1"/>
  <c r="F80" i="8"/>
  <c r="G80" i="8" s="1"/>
  <c r="AB80" i="8" s="1"/>
  <c r="F80" i="7"/>
  <c r="D80" i="7"/>
  <c r="E80" i="7" s="1"/>
  <c r="E44" i="4"/>
  <c r="I44" i="4" s="1"/>
  <c r="F44" i="4"/>
  <c r="D51" i="1"/>
  <c r="B81" i="5"/>
  <c r="C81" i="5" s="1" a="1"/>
  <c r="C81" i="5" s="1"/>
  <c r="B81" i="8"/>
  <c r="C81" i="8" s="1"/>
  <c r="B81" i="7"/>
  <c r="C85" i="7" s="1"/>
  <c r="R83" i="11" l="1"/>
  <c r="N83" i="17"/>
  <c r="Q83" i="17"/>
  <c r="R85" i="17"/>
  <c r="P85" i="17"/>
  <c r="G85" i="17"/>
  <c r="AB85" i="17" s="1"/>
  <c r="F86" i="17"/>
  <c r="B87" i="17"/>
  <c r="C86" i="17"/>
  <c r="D86" i="17" s="1"/>
  <c r="E86" i="17" s="1"/>
  <c r="P85" i="16"/>
  <c r="R85" i="16"/>
  <c r="G85" i="16"/>
  <c r="B87" i="16"/>
  <c r="C86" i="16"/>
  <c r="D86" i="16" s="1"/>
  <c r="E86" i="16" s="1"/>
  <c r="F86" i="16"/>
  <c r="N84" i="16"/>
  <c r="Q84" i="16"/>
  <c r="P85" i="15"/>
  <c r="O83" i="15"/>
  <c r="Q83" i="15"/>
  <c r="C86" i="15"/>
  <c r="D86" i="15" s="1"/>
  <c r="E86" i="15" s="1"/>
  <c r="F86" i="15"/>
  <c r="B87" i="15"/>
  <c r="G85" i="15"/>
  <c r="M85" i="15" s="1"/>
  <c r="R81" i="8"/>
  <c r="G83" i="12"/>
  <c r="S83" i="12"/>
  <c r="Q83" i="12"/>
  <c r="R82" i="12"/>
  <c r="O82" i="12"/>
  <c r="B85" i="12"/>
  <c r="C84" i="12"/>
  <c r="D84" i="12" s="1"/>
  <c r="E84" i="12" s="1"/>
  <c r="F84" i="12"/>
  <c r="Q83" i="11"/>
  <c r="P83" i="11"/>
  <c r="C84" i="11"/>
  <c r="D84" i="11" s="1"/>
  <c r="E84" i="11" s="1"/>
  <c r="F84" i="11"/>
  <c r="B85" i="11"/>
  <c r="G83" i="11"/>
  <c r="N83" i="11" s="1"/>
  <c r="R84" i="10"/>
  <c r="S83" i="10"/>
  <c r="Q83" i="10"/>
  <c r="B86" i="10"/>
  <c r="C85" i="10"/>
  <c r="D85" i="10" s="1"/>
  <c r="E85" i="10" s="1"/>
  <c r="F85" i="10"/>
  <c r="G84" i="10"/>
  <c r="O84" i="10" s="1"/>
  <c r="R83" i="9"/>
  <c r="Q83" i="9"/>
  <c r="S83" i="9"/>
  <c r="B85" i="9"/>
  <c r="F84" i="9"/>
  <c r="C84" i="9"/>
  <c r="D84" i="9" s="1"/>
  <c r="E84" i="9" s="1"/>
  <c r="G83" i="9"/>
  <c r="O83" i="9" s="1"/>
  <c r="P81" i="8"/>
  <c r="N80" i="8"/>
  <c r="Q81" i="8" s="1"/>
  <c r="F81" i="5"/>
  <c r="D81" i="5"/>
  <c r="E81" i="5" s="1"/>
  <c r="D81" i="8"/>
  <c r="E81" i="8" s="1"/>
  <c r="F81" i="8"/>
  <c r="G81" i="8" s="1"/>
  <c r="AB81" i="8" s="1"/>
  <c r="F81" i="7"/>
  <c r="D81" i="7"/>
  <c r="E81" i="7" s="1"/>
  <c r="E51" i="1"/>
  <c r="I51" i="1" s="1"/>
  <c r="F51" i="1"/>
  <c r="D45" i="4"/>
  <c r="B82" i="5"/>
  <c r="C82" i="5" s="1" a="1"/>
  <c r="C82" i="5" s="1"/>
  <c r="B82" i="8"/>
  <c r="C82" i="8" s="1"/>
  <c r="B82" i="7"/>
  <c r="C86" i="7" s="1"/>
  <c r="R84" i="11" l="1"/>
  <c r="G86" i="17"/>
  <c r="AB86" i="17" s="1"/>
  <c r="C87" i="17"/>
  <c r="D87" i="17" s="1"/>
  <c r="E87" i="17" s="1"/>
  <c r="F87" i="17"/>
  <c r="B88" i="17"/>
  <c r="R86" i="17"/>
  <c r="P86" i="17"/>
  <c r="Q84" i="17"/>
  <c r="N84" i="17"/>
  <c r="Q85" i="16"/>
  <c r="N85" i="16"/>
  <c r="G86" i="16"/>
  <c r="F87" i="16"/>
  <c r="B88" i="16"/>
  <c r="C87" i="16"/>
  <c r="D87" i="16" s="1"/>
  <c r="E87" i="16" s="1"/>
  <c r="R86" i="16"/>
  <c r="P86" i="16"/>
  <c r="P86" i="15"/>
  <c r="C87" i="15"/>
  <c r="D87" i="15" s="1"/>
  <c r="E87" i="15" s="1"/>
  <c r="F87" i="15"/>
  <c r="B88" i="15"/>
  <c r="G86" i="15"/>
  <c r="M86" i="15" s="1"/>
  <c r="Q84" i="15"/>
  <c r="O84" i="15"/>
  <c r="G84" i="12"/>
  <c r="F85" i="12"/>
  <c r="B86" i="12"/>
  <c r="C85" i="12"/>
  <c r="D85" i="12"/>
  <c r="E85" i="12" s="1"/>
  <c r="O83" i="12"/>
  <c r="R83" i="12"/>
  <c r="Q84" i="12"/>
  <c r="S84" i="12"/>
  <c r="Q84" i="11"/>
  <c r="P84" i="11"/>
  <c r="G84" i="11"/>
  <c r="N84" i="11" s="1"/>
  <c r="C85" i="11"/>
  <c r="D85" i="11" s="1"/>
  <c r="E85" i="11" s="1"/>
  <c r="F85" i="11"/>
  <c r="B86" i="11"/>
  <c r="R85" i="10"/>
  <c r="S84" i="10"/>
  <c r="Q84" i="10"/>
  <c r="G85" i="10"/>
  <c r="O85" i="10" s="1"/>
  <c r="F86" i="10"/>
  <c r="B87" i="10"/>
  <c r="D86" i="10"/>
  <c r="E86" i="10" s="1"/>
  <c r="C86" i="10"/>
  <c r="R84" i="9"/>
  <c r="F85" i="9"/>
  <c r="C85" i="9"/>
  <c r="D85" i="9" s="1"/>
  <c r="E85" i="9" s="1"/>
  <c r="B86" i="9"/>
  <c r="G84" i="9"/>
  <c r="O84" i="9" s="1"/>
  <c r="S84" i="9"/>
  <c r="Q84" i="9"/>
  <c r="P82" i="8"/>
  <c r="R82" i="8"/>
  <c r="N81" i="8"/>
  <c r="Q82" i="8" s="1"/>
  <c r="D52" i="1"/>
  <c r="F82" i="5"/>
  <c r="D82" i="5"/>
  <c r="E82" i="5" s="1"/>
  <c r="D82" i="8"/>
  <c r="E82" i="8" s="1"/>
  <c r="F82" i="8"/>
  <c r="G82" i="8" s="1"/>
  <c r="AB82" i="8" s="1"/>
  <c r="F82" i="7"/>
  <c r="D82" i="7"/>
  <c r="E82" i="7" s="1"/>
  <c r="E45" i="4"/>
  <c r="I45" i="4" s="1"/>
  <c r="F45" i="4"/>
  <c r="E52" i="1"/>
  <c r="I52" i="1" s="1"/>
  <c r="F52" i="1"/>
  <c r="B83" i="5"/>
  <c r="C83" i="5" s="1" a="1"/>
  <c r="C83" i="5" s="1"/>
  <c r="B83" i="8"/>
  <c r="C83" i="8" s="1"/>
  <c r="B83" i="7"/>
  <c r="C87" i="7" s="1"/>
  <c r="R85" i="11" l="1"/>
  <c r="Q85" i="17"/>
  <c r="N85" i="17"/>
  <c r="D88" i="17"/>
  <c r="E88" i="17" s="1"/>
  <c r="C88" i="17"/>
  <c r="F88" i="17"/>
  <c r="B89" i="17"/>
  <c r="P87" i="17"/>
  <c r="R87" i="17"/>
  <c r="G87" i="17"/>
  <c r="AB87" i="17" s="1"/>
  <c r="C88" i="16"/>
  <c r="D88" i="16" s="1"/>
  <c r="E88" i="16" s="1"/>
  <c r="B89" i="16"/>
  <c r="F88" i="16"/>
  <c r="R87" i="16"/>
  <c r="P87" i="16"/>
  <c r="G87" i="16"/>
  <c r="Q86" i="16"/>
  <c r="N86" i="16"/>
  <c r="P87" i="15"/>
  <c r="M87" i="15"/>
  <c r="B89" i="15"/>
  <c r="C88" i="15"/>
  <c r="D88" i="15" s="1"/>
  <c r="E88" i="15" s="1"/>
  <c r="F88" i="15"/>
  <c r="Q85" i="15"/>
  <c r="O85" i="15"/>
  <c r="G87" i="15"/>
  <c r="P83" i="8"/>
  <c r="Q85" i="12"/>
  <c r="S85" i="12"/>
  <c r="O84" i="12"/>
  <c r="R84" i="12"/>
  <c r="G85" i="12"/>
  <c r="C86" i="12"/>
  <c r="D86" i="12" s="1"/>
  <c r="E86" i="12" s="1"/>
  <c r="F86" i="12"/>
  <c r="B87" i="12"/>
  <c r="Q85" i="11"/>
  <c r="B87" i="11"/>
  <c r="F86" i="11"/>
  <c r="C86" i="11"/>
  <c r="D86" i="11" s="1"/>
  <c r="E86" i="11" s="1"/>
  <c r="G85" i="11"/>
  <c r="N85" i="11" s="1"/>
  <c r="P85" i="11"/>
  <c r="R86" i="10"/>
  <c r="C87" i="10"/>
  <c r="D87" i="10" s="1"/>
  <c r="E87" i="10" s="1"/>
  <c r="F87" i="10"/>
  <c r="B88" i="10"/>
  <c r="Q85" i="10"/>
  <c r="S85" i="10"/>
  <c r="G86" i="10"/>
  <c r="O86" i="10" s="1"/>
  <c r="R85" i="9"/>
  <c r="G85" i="9"/>
  <c r="O85" i="9" s="1"/>
  <c r="C86" i="9"/>
  <c r="D86" i="9" s="1"/>
  <c r="E86" i="9" s="1"/>
  <c r="B87" i="9"/>
  <c r="F86" i="9"/>
  <c r="S85" i="9"/>
  <c r="Q85" i="9"/>
  <c r="R83" i="8"/>
  <c r="N82" i="8"/>
  <c r="Q83" i="8" s="1"/>
  <c r="D53" i="1"/>
  <c r="D46" i="4"/>
  <c r="F46" i="4" s="1"/>
  <c r="F83" i="5"/>
  <c r="D83" i="5"/>
  <c r="E83" i="5" s="1"/>
  <c r="D83" i="8"/>
  <c r="E83" i="8" s="1"/>
  <c r="F83" i="8"/>
  <c r="G83" i="8" s="1"/>
  <c r="AB83" i="8" s="1"/>
  <c r="D83" i="7"/>
  <c r="E83" i="7" s="1"/>
  <c r="F83" i="7"/>
  <c r="E53" i="1"/>
  <c r="I53" i="1" s="1"/>
  <c r="F53" i="1"/>
  <c r="E46" i="4"/>
  <c r="I46" i="4" s="1"/>
  <c r="B84" i="5"/>
  <c r="C84" i="5" s="1" a="1"/>
  <c r="C84" i="5" s="1"/>
  <c r="B84" i="8"/>
  <c r="C84" i="8" s="1"/>
  <c r="B84" i="7"/>
  <c r="C88" i="7" s="1"/>
  <c r="R86" i="11" l="1"/>
  <c r="G88" i="17"/>
  <c r="AB88" i="17" s="1"/>
  <c r="P88" i="17"/>
  <c r="R88" i="17"/>
  <c r="B90" i="17"/>
  <c r="D89" i="17"/>
  <c r="E89" i="17" s="1"/>
  <c r="F89" i="17"/>
  <c r="C89" i="17"/>
  <c r="N86" i="17"/>
  <c r="Q86" i="17"/>
  <c r="P88" i="16"/>
  <c r="R88" i="16"/>
  <c r="F89" i="16"/>
  <c r="C89" i="16"/>
  <c r="D89" i="16" s="1"/>
  <c r="E89" i="16" s="1"/>
  <c r="B90" i="16"/>
  <c r="N87" i="16"/>
  <c r="Q87" i="16"/>
  <c r="G88" i="16"/>
  <c r="O86" i="15"/>
  <c r="Q86" i="15"/>
  <c r="G88" i="15"/>
  <c r="F89" i="15"/>
  <c r="B90" i="15"/>
  <c r="C89" i="15"/>
  <c r="D89" i="15" s="1"/>
  <c r="E89" i="15" s="1"/>
  <c r="P88" i="15"/>
  <c r="M88" i="15"/>
  <c r="R84" i="8"/>
  <c r="P84" i="8"/>
  <c r="D87" i="12"/>
  <c r="E87" i="12" s="1"/>
  <c r="C87" i="12"/>
  <c r="F87" i="12"/>
  <c r="B88" i="12"/>
  <c r="R85" i="12"/>
  <c r="O85" i="12"/>
  <c r="G86" i="12"/>
  <c r="S86" i="12"/>
  <c r="Q86" i="12"/>
  <c r="P86" i="11"/>
  <c r="F87" i="11"/>
  <c r="B88" i="11"/>
  <c r="C87" i="11"/>
  <c r="D87" i="11" s="1"/>
  <c r="E87" i="11" s="1"/>
  <c r="G86" i="11"/>
  <c r="N86" i="11" s="1"/>
  <c r="Q86" i="11"/>
  <c r="R87" i="10"/>
  <c r="Q86" i="10"/>
  <c r="S86" i="10"/>
  <c r="C88" i="10"/>
  <c r="D88" i="10" s="1"/>
  <c r="E88" i="10" s="1"/>
  <c r="F88" i="10"/>
  <c r="B89" i="10"/>
  <c r="G87" i="10"/>
  <c r="O87" i="10" s="1"/>
  <c r="R86" i="9"/>
  <c r="C87" i="9"/>
  <c r="D87" i="9" s="1"/>
  <c r="E87" i="9" s="1"/>
  <c r="B88" i="9"/>
  <c r="F87" i="9"/>
  <c r="G86" i="9"/>
  <c r="O86" i="9" s="1"/>
  <c r="Q86" i="9"/>
  <c r="S86" i="9"/>
  <c r="N83" i="8"/>
  <c r="Q84" i="8" s="1"/>
  <c r="D54" i="1"/>
  <c r="D84" i="5"/>
  <c r="E84" i="5" s="1"/>
  <c r="F84" i="5"/>
  <c r="D84" i="8"/>
  <c r="E84" i="8" s="1"/>
  <c r="F84" i="8"/>
  <c r="G84" i="8" s="1"/>
  <c r="AB84" i="8" s="1"/>
  <c r="D84" i="7"/>
  <c r="E84" i="7" s="1"/>
  <c r="F84" i="7"/>
  <c r="D47" i="4"/>
  <c r="E54" i="1"/>
  <c r="I54" i="1" s="1"/>
  <c r="F54" i="1"/>
  <c r="B85" i="5"/>
  <c r="C85" i="5" s="1" a="1"/>
  <c r="C85" i="5" s="1"/>
  <c r="B85" i="8"/>
  <c r="C85" i="8" s="1"/>
  <c r="B85" i="7"/>
  <c r="C89" i="7" s="1"/>
  <c r="R87" i="11" l="1"/>
  <c r="N87" i="17"/>
  <c r="Q87" i="17"/>
  <c r="R89" i="17"/>
  <c r="P89" i="17"/>
  <c r="G89" i="17"/>
  <c r="AB89" i="17" s="1"/>
  <c r="F90" i="17"/>
  <c r="B91" i="17"/>
  <c r="D90" i="17"/>
  <c r="E90" i="17" s="1"/>
  <c r="C90" i="17"/>
  <c r="P89" i="16"/>
  <c r="R89" i="16"/>
  <c r="B91" i="16"/>
  <c r="C90" i="16"/>
  <c r="D90" i="16" s="1"/>
  <c r="E90" i="16" s="1"/>
  <c r="F90" i="16"/>
  <c r="N88" i="16"/>
  <c r="Q88" i="16"/>
  <c r="G89" i="16"/>
  <c r="M89" i="15"/>
  <c r="P89" i="15"/>
  <c r="O87" i="15"/>
  <c r="Q87" i="15"/>
  <c r="C90" i="15"/>
  <c r="D90" i="15" s="1"/>
  <c r="E90" i="15" s="1"/>
  <c r="F90" i="15"/>
  <c r="B91" i="15"/>
  <c r="G89" i="15"/>
  <c r="R85" i="8"/>
  <c r="P85" i="8"/>
  <c r="S87" i="12"/>
  <c r="Q87" i="12"/>
  <c r="B89" i="12"/>
  <c r="F88" i="12"/>
  <c r="C88" i="12"/>
  <c r="D88" i="12" s="1"/>
  <c r="E88" i="12" s="1"/>
  <c r="G87" i="12"/>
  <c r="R86" i="12"/>
  <c r="O86" i="12"/>
  <c r="Q87" i="11"/>
  <c r="C88" i="11"/>
  <c r="D88" i="11" s="1"/>
  <c r="E88" i="11" s="1"/>
  <c r="F88" i="11"/>
  <c r="B89" i="11"/>
  <c r="P87" i="11"/>
  <c r="G87" i="11"/>
  <c r="N87" i="11" s="1"/>
  <c r="R88" i="10"/>
  <c r="B90" i="10"/>
  <c r="F89" i="10"/>
  <c r="C89" i="10"/>
  <c r="D89" i="10" s="1"/>
  <c r="E89" i="10" s="1"/>
  <c r="G88" i="10"/>
  <c r="O88" i="10" s="1"/>
  <c r="S87" i="10"/>
  <c r="Q87" i="10"/>
  <c r="R87" i="9"/>
  <c r="G87" i="9"/>
  <c r="O87" i="9" s="1"/>
  <c r="B89" i="9"/>
  <c r="F88" i="9"/>
  <c r="C88" i="9"/>
  <c r="D88" i="9" s="1"/>
  <c r="E88" i="9" s="1"/>
  <c r="S87" i="9"/>
  <c r="Q87" i="9"/>
  <c r="N84" i="8"/>
  <c r="Q85" i="8" s="1"/>
  <c r="F85" i="5"/>
  <c r="D85" i="5"/>
  <c r="E85" i="5" s="1"/>
  <c r="D85" i="8"/>
  <c r="E85" i="8" s="1"/>
  <c r="F85" i="8"/>
  <c r="G85" i="8" s="1"/>
  <c r="AB85" i="8" s="1"/>
  <c r="F85" i="7"/>
  <c r="D85" i="7"/>
  <c r="E85" i="7" s="1"/>
  <c r="D55" i="1"/>
  <c r="E47" i="4"/>
  <c r="I47" i="4" s="1"/>
  <c r="F47" i="4"/>
  <c r="B86" i="5"/>
  <c r="C86" i="5" s="1" a="1"/>
  <c r="C86" i="5" s="1"/>
  <c r="B86" i="8"/>
  <c r="C86" i="8" s="1"/>
  <c r="B86" i="7"/>
  <c r="C90" i="7" s="1"/>
  <c r="R88" i="11" l="1"/>
  <c r="Q88" i="17"/>
  <c r="N88" i="17"/>
  <c r="G90" i="17"/>
  <c r="AB90" i="17" s="1"/>
  <c r="R90" i="17"/>
  <c r="P90" i="17"/>
  <c r="C91" i="17"/>
  <c r="F91" i="17"/>
  <c r="B92" i="17"/>
  <c r="E91" i="17"/>
  <c r="D91" i="17"/>
  <c r="Q89" i="16"/>
  <c r="N89" i="16"/>
  <c r="G90" i="16"/>
  <c r="F91" i="16"/>
  <c r="C91" i="16"/>
  <c r="D91" i="16" s="1"/>
  <c r="E91" i="16" s="1"/>
  <c r="B92" i="16"/>
  <c r="R90" i="16"/>
  <c r="P90" i="16"/>
  <c r="Q88" i="15"/>
  <c r="O88" i="15"/>
  <c r="C91" i="15"/>
  <c r="D91" i="15" s="1"/>
  <c r="E91" i="15" s="1"/>
  <c r="F91" i="15"/>
  <c r="B92" i="15"/>
  <c r="G90" i="15"/>
  <c r="M90" i="15" s="1"/>
  <c r="P90" i="15"/>
  <c r="P86" i="8"/>
  <c r="O87" i="12"/>
  <c r="R87" i="12"/>
  <c r="F89" i="12"/>
  <c r="B90" i="12"/>
  <c r="C89" i="12"/>
  <c r="D89" i="12" s="1"/>
  <c r="E89" i="12" s="1"/>
  <c r="G88" i="12"/>
  <c r="Q88" i="12"/>
  <c r="S88" i="12"/>
  <c r="Q88" i="11"/>
  <c r="G88" i="11"/>
  <c r="N88" i="11" s="1"/>
  <c r="P88" i="11"/>
  <c r="C89" i="11"/>
  <c r="D89" i="11" s="1"/>
  <c r="E89" i="11" s="1"/>
  <c r="B90" i="11"/>
  <c r="F89" i="11"/>
  <c r="R89" i="10"/>
  <c r="F90" i="10"/>
  <c r="B91" i="10"/>
  <c r="C90" i="10"/>
  <c r="D90" i="10"/>
  <c r="E90" i="10" s="1"/>
  <c r="S88" i="10"/>
  <c r="Q88" i="10"/>
  <c r="G89" i="10"/>
  <c r="O89" i="10" s="1"/>
  <c r="R88" i="9"/>
  <c r="F89" i="9"/>
  <c r="C89" i="9"/>
  <c r="D89" i="9" s="1"/>
  <c r="E89" i="9" s="1"/>
  <c r="B90" i="9"/>
  <c r="S88" i="9"/>
  <c r="Q88" i="9"/>
  <c r="G88" i="9"/>
  <c r="O88" i="9" s="1"/>
  <c r="R86" i="8"/>
  <c r="N85" i="8"/>
  <c r="Q86" i="8" s="1"/>
  <c r="D48" i="4"/>
  <c r="F86" i="5"/>
  <c r="D86" i="5"/>
  <c r="E86" i="5" s="1"/>
  <c r="D86" i="8"/>
  <c r="E86" i="8" s="1"/>
  <c r="F86" i="8"/>
  <c r="G86" i="8" s="1"/>
  <c r="AB86" i="8" s="1"/>
  <c r="F86" i="7"/>
  <c r="D86" i="7"/>
  <c r="E86" i="7" s="1"/>
  <c r="E48" i="4"/>
  <c r="I48" i="4" s="1"/>
  <c r="F48" i="4"/>
  <c r="D56" i="1"/>
  <c r="E55" i="1"/>
  <c r="I55" i="1" s="1"/>
  <c r="F55" i="1"/>
  <c r="B87" i="5"/>
  <c r="C87" i="5" s="1" a="1"/>
  <c r="C87" i="5" s="1"/>
  <c r="B87" i="8"/>
  <c r="C87" i="8" s="1"/>
  <c r="B87" i="7"/>
  <c r="C91" i="7" s="1"/>
  <c r="R89" i="11" l="1"/>
  <c r="D92" i="17"/>
  <c r="C92" i="17"/>
  <c r="B93" i="17"/>
  <c r="F92" i="17"/>
  <c r="E92" i="17"/>
  <c r="P91" i="17"/>
  <c r="R91" i="17"/>
  <c r="Q89" i="17"/>
  <c r="N89" i="17"/>
  <c r="G91" i="17"/>
  <c r="AB91" i="17" s="1"/>
  <c r="R91" i="16"/>
  <c r="P91" i="16"/>
  <c r="C92" i="16"/>
  <c r="B93" i="16"/>
  <c r="E92" i="16"/>
  <c r="F92" i="16"/>
  <c r="D92" i="16"/>
  <c r="G91" i="16"/>
  <c r="Q90" i="16"/>
  <c r="N90" i="16"/>
  <c r="P91" i="15"/>
  <c r="F92" i="15"/>
  <c r="B93" i="15"/>
  <c r="C92" i="15"/>
  <c r="D92" i="15" s="1"/>
  <c r="E92" i="15" s="1"/>
  <c r="Q89" i="15"/>
  <c r="O89" i="15"/>
  <c r="G91" i="15"/>
  <c r="M91" i="15" s="1"/>
  <c r="R87" i="8"/>
  <c r="C90" i="12"/>
  <c r="D90" i="12" s="1"/>
  <c r="E90" i="12" s="1"/>
  <c r="F90" i="12"/>
  <c r="B91" i="12"/>
  <c r="Q89" i="12"/>
  <c r="S89" i="12"/>
  <c r="G89" i="12"/>
  <c r="O88" i="12"/>
  <c r="R88" i="12"/>
  <c r="Q89" i="11"/>
  <c r="B91" i="11"/>
  <c r="F90" i="11"/>
  <c r="C90" i="11"/>
  <c r="D90" i="11" s="1"/>
  <c r="E90" i="11" s="1"/>
  <c r="P89" i="11"/>
  <c r="G89" i="11"/>
  <c r="N89" i="11" s="1"/>
  <c r="R90" i="10"/>
  <c r="G90" i="10"/>
  <c r="O90" i="10" s="1"/>
  <c r="Q89" i="10"/>
  <c r="S89" i="10"/>
  <c r="C91" i="10"/>
  <c r="D91" i="10" s="1"/>
  <c r="E91" i="10" s="1"/>
  <c r="F91" i="10"/>
  <c r="B92" i="10"/>
  <c r="R89" i="9"/>
  <c r="Q89" i="9"/>
  <c r="S89" i="9"/>
  <c r="C90" i="9"/>
  <c r="D90" i="9"/>
  <c r="E90" i="9" s="1"/>
  <c r="B91" i="9"/>
  <c r="F90" i="9"/>
  <c r="G89" i="9"/>
  <c r="O89" i="9" s="1"/>
  <c r="P87" i="8"/>
  <c r="N86" i="8"/>
  <c r="Q87" i="8" s="1"/>
  <c r="F87" i="5"/>
  <c r="D87" i="5"/>
  <c r="E87" i="5" s="1"/>
  <c r="D87" i="8"/>
  <c r="E87" i="8" s="1"/>
  <c r="F87" i="8"/>
  <c r="G87" i="8" s="1"/>
  <c r="AB87" i="8" s="1"/>
  <c r="F87" i="7"/>
  <c r="D87" i="7"/>
  <c r="E87" i="7" s="1"/>
  <c r="E56" i="1"/>
  <c r="I56" i="1" s="1"/>
  <c r="F56" i="1"/>
  <c r="D49" i="4"/>
  <c r="B88" i="5"/>
  <c r="C88" i="5" s="1" a="1"/>
  <c r="C88" i="5" s="1"/>
  <c r="B88" i="8"/>
  <c r="C88" i="8" s="1"/>
  <c r="B88" i="7"/>
  <c r="C92" i="7" s="1"/>
  <c r="R90" i="11" l="1"/>
  <c r="B94" i="17"/>
  <c r="D93" i="17"/>
  <c r="E93" i="17" s="1"/>
  <c r="C93" i="17"/>
  <c r="F93" i="17"/>
  <c r="G92" i="17"/>
  <c r="AB92" i="17" s="1"/>
  <c r="N90" i="17"/>
  <c r="Q90" i="17"/>
  <c r="P92" i="17"/>
  <c r="R92" i="17"/>
  <c r="P92" i="16"/>
  <c r="R92" i="16"/>
  <c r="G92" i="16"/>
  <c r="N91" i="16"/>
  <c r="Q91" i="16"/>
  <c r="F93" i="16"/>
  <c r="C93" i="16"/>
  <c r="D93" i="16" s="1"/>
  <c r="E93" i="16" s="1"/>
  <c r="B94" i="16"/>
  <c r="M92" i="15"/>
  <c r="P92" i="15"/>
  <c r="O90" i="15"/>
  <c r="Q90" i="15"/>
  <c r="C93" i="15"/>
  <c r="F93" i="15"/>
  <c r="B94" i="15"/>
  <c r="D93" i="15"/>
  <c r="E93" i="15" s="1"/>
  <c r="G92" i="15"/>
  <c r="R89" i="12"/>
  <c r="O89" i="12"/>
  <c r="S90" i="12"/>
  <c r="Q90" i="12"/>
  <c r="G90" i="12"/>
  <c r="C91" i="12"/>
  <c r="D91" i="12" s="1"/>
  <c r="E91" i="12" s="1"/>
  <c r="F91" i="12"/>
  <c r="B92" i="12"/>
  <c r="Q90" i="11"/>
  <c r="F91" i="11"/>
  <c r="B92" i="11"/>
  <c r="C91" i="11"/>
  <c r="D91" i="11" s="1"/>
  <c r="E91" i="11" s="1"/>
  <c r="G90" i="11"/>
  <c r="N90" i="11" s="1"/>
  <c r="P90" i="11"/>
  <c r="R91" i="10"/>
  <c r="C92" i="10"/>
  <c r="D92" i="10" s="1"/>
  <c r="E92" i="10" s="1"/>
  <c r="B93" i="10"/>
  <c r="F92" i="10"/>
  <c r="G91" i="10"/>
  <c r="O91" i="10" s="1"/>
  <c r="Q90" i="10"/>
  <c r="S90" i="10"/>
  <c r="R90" i="9"/>
  <c r="F91" i="9"/>
  <c r="B92" i="9"/>
  <c r="C91" i="9"/>
  <c r="D91" i="9" s="1"/>
  <c r="E91" i="9" s="1"/>
  <c r="Q90" i="9"/>
  <c r="S90" i="9"/>
  <c r="G90" i="9"/>
  <c r="O90" i="9" s="1"/>
  <c r="P88" i="8"/>
  <c r="R88" i="8"/>
  <c r="N87" i="8"/>
  <c r="Q88" i="8" s="1"/>
  <c r="D57" i="1"/>
  <c r="D88" i="5"/>
  <c r="E88" i="5" s="1"/>
  <c r="F88" i="5"/>
  <c r="D88" i="8"/>
  <c r="E88" i="8" s="1"/>
  <c r="F88" i="8"/>
  <c r="G88" i="8" s="1"/>
  <c r="AB88" i="8" s="1"/>
  <c r="F88" i="7"/>
  <c r="D88" i="7"/>
  <c r="E88" i="7" s="1"/>
  <c r="E49" i="4"/>
  <c r="I49" i="4" s="1"/>
  <c r="F49" i="4"/>
  <c r="E57" i="1"/>
  <c r="I57" i="1" s="1"/>
  <c r="F57" i="1"/>
  <c r="B89" i="5"/>
  <c r="C89" i="5" s="1" a="1"/>
  <c r="C89" i="5" s="1"/>
  <c r="B89" i="8"/>
  <c r="C89" i="8" s="1"/>
  <c r="B89" i="7"/>
  <c r="C93" i="7" s="1"/>
  <c r="R91" i="11" l="1"/>
  <c r="R93" i="17"/>
  <c r="P93" i="17"/>
  <c r="N91" i="17"/>
  <c r="Q91" i="17"/>
  <c r="G93" i="17"/>
  <c r="AB93" i="17" s="1"/>
  <c r="C94" i="17"/>
  <c r="D94" i="17" s="1"/>
  <c r="E94" i="17" s="1"/>
  <c r="F94" i="17"/>
  <c r="B95" i="17"/>
  <c r="Q92" i="16"/>
  <c r="N92" i="16"/>
  <c r="G93" i="16"/>
  <c r="B95" i="16"/>
  <c r="C94" i="16"/>
  <c r="D94" i="16" s="1"/>
  <c r="E94" i="16" s="1"/>
  <c r="F94" i="16"/>
  <c r="R93" i="16"/>
  <c r="P93" i="16"/>
  <c r="G93" i="15"/>
  <c r="C94" i="15"/>
  <c r="D94" i="15" s="1"/>
  <c r="E94" i="15" s="1"/>
  <c r="F94" i="15"/>
  <c r="B95" i="15"/>
  <c r="O91" i="15"/>
  <c r="Q91" i="15"/>
  <c r="M93" i="15"/>
  <c r="P93" i="15"/>
  <c r="P89" i="8"/>
  <c r="S91" i="12"/>
  <c r="Q91" i="12"/>
  <c r="B93" i="12"/>
  <c r="C92" i="12"/>
  <c r="D92" i="12" s="1"/>
  <c r="E92" i="12" s="1"/>
  <c r="F92" i="12"/>
  <c r="G91" i="12"/>
  <c r="R90" i="12"/>
  <c r="O90" i="12"/>
  <c r="Q91" i="11"/>
  <c r="G91" i="11"/>
  <c r="N91" i="11" s="1"/>
  <c r="C92" i="11"/>
  <c r="D92" i="11" s="1"/>
  <c r="E92" i="11" s="1"/>
  <c r="B93" i="11"/>
  <c r="F92" i="11"/>
  <c r="P91" i="11"/>
  <c r="R92" i="11" s="1"/>
  <c r="R92" i="10"/>
  <c r="S91" i="10"/>
  <c r="Q91" i="10"/>
  <c r="G92" i="10"/>
  <c r="O92" i="10" s="1"/>
  <c r="B94" i="10"/>
  <c r="C93" i="10"/>
  <c r="D93" i="10" s="1"/>
  <c r="E93" i="10" s="1"/>
  <c r="F93" i="10"/>
  <c r="R91" i="9"/>
  <c r="G91" i="9"/>
  <c r="O91" i="9" s="1"/>
  <c r="Q91" i="9"/>
  <c r="S91" i="9"/>
  <c r="B93" i="9"/>
  <c r="C92" i="9"/>
  <c r="D92" i="9" s="1"/>
  <c r="E92" i="9" s="1"/>
  <c r="F92" i="9"/>
  <c r="R89" i="8"/>
  <c r="N88" i="8"/>
  <c r="Q89" i="8" s="1"/>
  <c r="D58" i="1"/>
  <c r="F89" i="5"/>
  <c r="D89" i="5"/>
  <c r="E89" i="5" s="1"/>
  <c r="D89" i="8"/>
  <c r="E89" i="8" s="1"/>
  <c r="F89" i="8"/>
  <c r="G89" i="8" s="1"/>
  <c r="AB89" i="8" s="1"/>
  <c r="F89" i="7"/>
  <c r="D89" i="7"/>
  <c r="E89" i="7" s="1"/>
  <c r="F58" i="1"/>
  <c r="E58" i="1"/>
  <c r="I58" i="1" s="1"/>
  <c r="D50" i="4"/>
  <c r="B90" i="5"/>
  <c r="C90" i="5" s="1" a="1"/>
  <c r="C90" i="5" s="1"/>
  <c r="B90" i="8"/>
  <c r="C90" i="8" s="1"/>
  <c r="B90" i="7"/>
  <c r="C94" i="7" s="1"/>
  <c r="B96" i="17" l="1"/>
  <c r="F95" i="17"/>
  <c r="C95" i="17"/>
  <c r="D95" i="17" s="1"/>
  <c r="E95" i="17" s="1"/>
  <c r="G94" i="17"/>
  <c r="AB94" i="17" s="1"/>
  <c r="Q92" i="17"/>
  <c r="N92" i="17"/>
  <c r="P94" i="17"/>
  <c r="R94" i="17"/>
  <c r="F95" i="16"/>
  <c r="B96" i="16"/>
  <c r="C95" i="16"/>
  <c r="D95" i="16" s="1"/>
  <c r="E95" i="16" s="1"/>
  <c r="G94" i="16"/>
  <c r="Q93" i="16"/>
  <c r="N93" i="16"/>
  <c r="R94" i="16"/>
  <c r="P94" i="16"/>
  <c r="P94" i="15"/>
  <c r="M94" i="15"/>
  <c r="B96" i="15"/>
  <c r="C95" i="15"/>
  <c r="D95" i="15" s="1"/>
  <c r="E95" i="15" s="1"/>
  <c r="F95" i="15"/>
  <c r="Q92" i="15"/>
  <c r="O92" i="15"/>
  <c r="G94" i="15"/>
  <c r="R90" i="8"/>
  <c r="O91" i="12"/>
  <c r="R91" i="12"/>
  <c r="G92" i="12"/>
  <c r="F93" i="12"/>
  <c r="B94" i="12"/>
  <c r="C93" i="12"/>
  <c r="D93" i="12" s="1"/>
  <c r="E93" i="12" s="1"/>
  <c r="Q92" i="12"/>
  <c r="S92" i="12"/>
  <c r="Q92" i="11"/>
  <c r="P92" i="11"/>
  <c r="G92" i="11"/>
  <c r="N92" i="11" s="1"/>
  <c r="B94" i="11"/>
  <c r="F93" i="11"/>
  <c r="C93" i="11"/>
  <c r="D93" i="11" s="1"/>
  <c r="E93" i="11" s="1"/>
  <c r="R93" i="10"/>
  <c r="S92" i="10"/>
  <c r="Q92" i="10"/>
  <c r="G93" i="10"/>
  <c r="O93" i="10" s="1"/>
  <c r="F94" i="10"/>
  <c r="B95" i="10"/>
  <c r="C94" i="10"/>
  <c r="D94" i="10" s="1"/>
  <c r="E94" i="10" s="1"/>
  <c r="R92" i="9"/>
  <c r="G92" i="9"/>
  <c r="O92" i="9" s="1"/>
  <c r="S92" i="9"/>
  <c r="Q92" i="9"/>
  <c r="F93" i="9"/>
  <c r="B94" i="9"/>
  <c r="C93" i="9"/>
  <c r="D93" i="9" s="1"/>
  <c r="E93" i="9" s="1"/>
  <c r="P90" i="8"/>
  <c r="N89" i="8"/>
  <c r="Q90" i="8" s="1"/>
  <c r="F90" i="5"/>
  <c r="D90" i="5"/>
  <c r="E90" i="5" s="1"/>
  <c r="D90" i="8"/>
  <c r="E90" i="8" s="1"/>
  <c r="F90" i="8"/>
  <c r="G90" i="8" s="1"/>
  <c r="AB90" i="8" s="1"/>
  <c r="F90" i="7"/>
  <c r="D90" i="7"/>
  <c r="E90" i="7" s="1"/>
  <c r="E50" i="4"/>
  <c r="I50" i="4" s="1"/>
  <c r="F50" i="4"/>
  <c r="D59" i="1"/>
  <c r="B91" i="5"/>
  <c r="C91" i="5" s="1" a="1"/>
  <c r="C91" i="5" s="1"/>
  <c r="B91" i="8"/>
  <c r="C91" i="8" s="1"/>
  <c r="B91" i="7"/>
  <c r="C95" i="7" s="1"/>
  <c r="R93" i="11" l="1"/>
  <c r="P95" i="17"/>
  <c r="R95" i="17"/>
  <c r="G95" i="17"/>
  <c r="AB95" i="17" s="1"/>
  <c r="Q93" i="17"/>
  <c r="N93" i="17"/>
  <c r="B97" i="17"/>
  <c r="F96" i="17"/>
  <c r="C96" i="17"/>
  <c r="D96" i="17" s="1"/>
  <c r="E96" i="17" s="1"/>
  <c r="C96" i="16"/>
  <c r="B97" i="16"/>
  <c r="F96" i="16"/>
  <c r="D96" i="16"/>
  <c r="E96" i="16" s="1"/>
  <c r="Q94" i="16"/>
  <c r="N94" i="16"/>
  <c r="G95" i="16"/>
  <c r="R95" i="16"/>
  <c r="P95" i="16"/>
  <c r="G95" i="15"/>
  <c r="F96" i="15"/>
  <c r="B97" i="15"/>
  <c r="C96" i="15"/>
  <c r="D96" i="15" s="1"/>
  <c r="E96" i="15" s="1"/>
  <c r="O93" i="15"/>
  <c r="Q93" i="15"/>
  <c r="P95" i="15"/>
  <c r="M95" i="15"/>
  <c r="G93" i="12"/>
  <c r="Q93" i="12"/>
  <c r="S93" i="12"/>
  <c r="C94" i="12"/>
  <c r="F94" i="12"/>
  <c r="B95" i="12"/>
  <c r="E94" i="12"/>
  <c r="D94" i="12"/>
  <c r="O92" i="12"/>
  <c r="R92" i="12"/>
  <c r="Q93" i="11"/>
  <c r="P93" i="11"/>
  <c r="G93" i="11"/>
  <c r="N93" i="11" s="1"/>
  <c r="F94" i="11"/>
  <c r="C94" i="11"/>
  <c r="D94" i="11" s="1"/>
  <c r="E94" i="11" s="1"/>
  <c r="B95" i="11"/>
  <c r="R94" i="10"/>
  <c r="C95" i="10"/>
  <c r="F95" i="10"/>
  <c r="B96" i="10"/>
  <c r="D95" i="10"/>
  <c r="E95" i="10" s="1"/>
  <c r="Q93" i="10"/>
  <c r="S93" i="10"/>
  <c r="G94" i="10"/>
  <c r="O94" i="10" s="1"/>
  <c r="R93" i="9"/>
  <c r="Q93" i="9"/>
  <c r="S93" i="9"/>
  <c r="C94" i="9"/>
  <c r="B95" i="9"/>
  <c r="F94" i="9"/>
  <c r="D94" i="9"/>
  <c r="E94" i="9" s="1"/>
  <c r="G93" i="9"/>
  <c r="O93" i="9" s="1"/>
  <c r="P91" i="8"/>
  <c r="R91" i="8"/>
  <c r="N90" i="8"/>
  <c r="Q91" i="8" s="1"/>
  <c r="D91" i="5"/>
  <c r="E91" i="5" s="1"/>
  <c r="F91" i="5"/>
  <c r="D91" i="8"/>
  <c r="E91" i="8" s="1"/>
  <c r="F91" i="8"/>
  <c r="G91" i="8" s="1"/>
  <c r="AB91" i="8" s="1"/>
  <c r="F91" i="7"/>
  <c r="D91" i="7"/>
  <c r="E91" i="7" s="1"/>
  <c r="E59" i="1"/>
  <c r="I59" i="1" s="1"/>
  <c r="F59" i="1"/>
  <c r="D51" i="4"/>
  <c r="B92" i="5"/>
  <c r="C92" i="5" s="1" a="1"/>
  <c r="C92" i="5" s="1"/>
  <c r="B92" i="8"/>
  <c r="C92" i="8" s="1"/>
  <c r="B92" i="7"/>
  <c r="C96" i="7" s="1"/>
  <c r="R94" i="11" l="1"/>
  <c r="G96" i="17"/>
  <c r="AB96" i="17" s="1"/>
  <c r="F97" i="17"/>
  <c r="B98" i="17"/>
  <c r="D97" i="17"/>
  <c r="E97" i="17" s="1"/>
  <c r="C97" i="17"/>
  <c r="Q94" i="17"/>
  <c r="N94" i="17"/>
  <c r="R96" i="17"/>
  <c r="P96" i="17"/>
  <c r="N95" i="16"/>
  <c r="Q95" i="16"/>
  <c r="F97" i="16"/>
  <c r="C97" i="16"/>
  <c r="D97" i="16" s="1"/>
  <c r="E97" i="16" s="1"/>
  <c r="B98" i="16"/>
  <c r="P96" i="16"/>
  <c r="R96" i="16"/>
  <c r="G96" i="16"/>
  <c r="O94" i="15"/>
  <c r="Q94" i="15"/>
  <c r="C97" i="15"/>
  <c r="D97" i="15" s="1"/>
  <c r="E97" i="15" s="1"/>
  <c r="F97" i="15"/>
  <c r="B98" i="15"/>
  <c r="P96" i="15"/>
  <c r="G96" i="15"/>
  <c r="M96" i="15" s="1"/>
  <c r="P92" i="8"/>
  <c r="G94" i="12"/>
  <c r="R93" i="12"/>
  <c r="O93" i="12"/>
  <c r="C95" i="12"/>
  <c r="D95" i="12" s="1"/>
  <c r="E95" i="12" s="1"/>
  <c r="B96" i="12"/>
  <c r="F95" i="12"/>
  <c r="S94" i="12"/>
  <c r="Q94" i="12"/>
  <c r="Q94" i="11"/>
  <c r="P94" i="11"/>
  <c r="C95" i="11"/>
  <c r="D95" i="11" s="1"/>
  <c r="E95" i="11" s="1"/>
  <c r="B96" i="11"/>
  <c r="F95" i="11"/>
  <c r="G94" i="11"/>
  <c r="N94" i="11" s="1"/>
  <c r="O95" i="10"/>
  <c r="R95" i="10"/>
  <c r="G95" i="10"/>
  <c r="S94" i="10"/>
  <c r="Q94" i="10"/>
  <c r="C96" i="10"/>
  <c r="D96" i="10" s="1"/>
  <c r="E96" i="10" s="1"/>
  <c r="B97" i="10"/>
  <c r="F96" i="10"/>
  <c r="R94" i="9"/>
  <c r="G94" i="9"/>
  <c r="O94" i="9" s="1"/>
  <c r="B96" i="9"/>
  <c r="F95" i="9"/>
  <c r="C95" i="9"/>
  <c r="D95" i="9" s="1"/>
  <c r="E95" i="9" s="1"/>
  <c r="Q94" i="9"/>
  <c r="S94" i="9"/>
  <c r="R92" i="8"/>
  <c r="N91" i="8"/>
  <c r="Q92" i="8" s="1"/>
  <c r="D92" i="5"/>
  <c r="E92" i="5" s="1"/>
  <c r="F92" i="5"/>
  <c r="D92" i="8"/>
  <c r="E92" i="8" s="1"/>
  <c r="F92" i="8"/>
  <c r="G92" i="8" s="1"/>
  <c r="AB92" i="8" s="1"/>
  <c r="F92" i="7"/>
  <c r="D92" i="7"/>
  <c r="E92" i="7" s="1"/>
  <c r="E51" i="4"/>
  <c r="I51" i="4" s="1"/>
  <c r="F51" i="4"/>
  <c r="D60" i="1"/>
  <c r="B93" i="5"/>
  <c r="C93" i="5" s="1" a="1"/>
  <c r="C93" i="5" s="1"/>
  <c r="B93" i="8"/>
  <c r="C93" i="8" s="1"/>
  <c r="B93" i="7"/>
  <c r="C97" i="7" s="1"/>
  <c r="R95" i="11" l="1"/>
  <c r="G97" i="17"/>
  <c r="AB97" i="17" s="1"/>
  <c r="R97" i="17"/>
  <c r="P97" i="17"/>
  <c r="Q95" i="17"/>
  <c r="N95" i="17"/>
  <c r="C98" i="17"/>
  <c r="D98" i="17" s="1"/>
  <c r="E98" i="17" s="1"/>
  <c r="F98" i="17"/>
  <c r="B99" i="17"/>
  <c r="B99" i="16"/>
  <c r="C98" i="16"/>
  <c r="D98" i="16" s="1"/>
  <c r="E98" i="16" s="1"/>
  <c r="F98" i="16"/>
  <c r="G97" i="16"/>
  <c r="N96" i="16"/>
  <c r="Q96" i="16"/>
  <c r="P97" i="16"/>
  <c r="R97" i="16"/>
  <c r="P97" i="15"/>
  <c r="Q95" i="15"/>
  <c r="O95" i="15"/>
  <c r="D98" i="15"/>
  <c r="C98" i="15"/>
  <c r="F98" i="15"/>
  <c r="B99" i="15"/>
  <c r="E98" i="15"/>
  <c r="G97" i="15"/>
  <c r="M97" i="15" s="1"/>
  <c r="R93" i="8"/>
  <c r="R94" i="12"/>
  <c r="O94" i="12"/>
  <c r="G95" i="12"/>
  <c r="S95" i="12"/>
  <c r="Q95" i="12"/>
  <c r="B97" i="12"/>
  <c r="F96" i="12"/>
  <c r="C96" i="12"/>
  <c r="D96" i="12" s="1"/>
  <c r="E96" i="12" s="1"/>
  <c r="Q95" i="11"/>
  <c r="P95" i="11"/>
  <c r="B97" i="11"/>
  <c r="F96" i="11"/>
  <c r="C96" i="11"/>
  <c r="D96" i="11" s="1"/>
  <c r="E96" i="11" s="1"/>
  <c r="G95" i="11"/>
  <c r="N95" i="11" s="1"/>
  <c r="G96" i="10"/>
  <c r="S95" i="10"/>
  <c r="Q95" i="10"/>
  <c r="B98" i="10"/>
  <c r="F97" i="10"/>
  <c r="C97" i="10"/>
  <c r="D97" i="10" s="1"/>
  <c r="E97" i="10" s="1"/>
  <c r="O96" i="10"/>
  <c r="R96" i="10"/>
  <c r="R95" i="9"/>
  <c r="Q95" i="9"/>
  <c r="S95" i="9"/>
  <c r="B97" i="9"/>
  <c r="C96" i="9"/>
  <c r="D96" i="9" s="1"/>
  <c r="E96" i="9" s="1"/>
  <c r="F96" i="9"/>
  <c r="G95" i="9"/>
  <c r="O95" i="9" s="1"/>
  <c r="P93" i="8"/>
  <c r="N92" i="8"/>
  <c r="Q93" i="8" s="1"/>
  <c r="F93" i="5"/>
  <c r="D93" i="5"/>
  <c r="E93" i="5" s="1"/>
  <c r="D93" i="8"/>
  <c r="E93" i="8" s="1"/>
  <c r="F93" i="8"/>
  <c r="G93" i="8" s="1"/>
  <c r="AB93" i="8" s="1"/>
  <c r="F93" i="7"/>
  <c r="D93" i="7"/>
  <c r="E93" i="7" s="1"/>
  <c r="E60" i="1"/>
  <c r="I60" i="1" s="1"/>
  <c r="F60" i="1"/>
  <c r="D52" i="4"/>
  <c r="B94" i="5"/>
  <c r="C94" i="5" s="1" a="1"/>
  <c r="C94" i="5" s="1"/>
  <c r="B94" i="8"/>
  <c r="C94" i="8" s="1"/>
  <c r="B94" i="7"/>
  <c r="C98" i="7" s="1"/>
  <c r="R96" i="11" l="1"/>
  <c r="N96" i="17"/>
  <c r="Q96" i="17"/>
  <c r="D99" i="17"/>
  <c r="C99" i="17"/>
  <c r="F99" i="17"/>
  <c r="B100" i="17"/>
  <c r="E99" i="17"/>
  <c r="G98" i="17"/>
  <c r="AB98" i="17" s="1"/>
  <c r="P98" i="17"/>
  <c r="R98" i="17"/>
  <c r="R98" i="16"/>
  <c r="P98" i="16"/>
  <c r="Q97" i="16"/>
  <c r="N97" i="16"/>
  <c r="G98" i="16"/>
  <c r="F99" i="16"/>
  <c r="C99" i="16"/>
  <c r="D99" i="16" s="1"/>
  <c r="E99" i="16" s="1"/>
  <c r="B100" i="16"/>
  <c r="P98" i="15"/>
  <c r="G98" i="15"/>
  <c r="M98" i="15" s="1"/>
  <c r="B100" i="15"/>
  <c r="E99" i="15"/>
  <c r="D99" i="15"/>
  <c r="C99" i="15"/>
  <c r="F99" i="15"/>
  <c r="Q96" i="15"/>
  <c r="O96" i="15"/>
  <c r="G96" i="12"/>
  <c r="Q96" i="12"/>
  <c r="S96" i="12"/>
  <c r="O95" i="12"/>
  <c r="R95" i="12"/>
  <c r="F97" i="12"/>
  <c r="B98" i="12"/>
  <c r="C97" i="12"/>
  <c r="D97" i="12" s="1"/>
  <c r="E97" i="12" s="1"/>
  <c r="Q96" i="11"/>
  <c r="P96" i="11"/>
  <c r="F97" i="11"/>
  <c r="B98" i="11"/>
  <c r="C97" i="11"/>
  <c r="D97" i="11" s="1"/>
  <c r="E97" i="11" s="1"/>
  <c r="G96" i="11"/>
  <c r="N96" i="11" s="1"/>
  <c r="R97" i="10"/>
  <c r="F98" i="10"/>
  <c r="B99" i="10"/>
  <c r="C98" i="10"/>
  <c r="D98" i="10" s="1"/>
  <c r="E98" i="10" s="1"/>
  <c r="G97" i="10"/>
  <c r="O97" i="10" s="1"/>
  <c r="Q96" i="10"/>
  <c r="S96" i="10"/>
  <c r="R96" i="9"/>
  <c r="S96" i="9"/>
  <c r="Q96" i="9"/>
  <c r="G96" i="9"/>
  <c r="O96" i="9" s="1"/>
  <c r="F97" i="9"/>
  <c r="B98" i="9"/>
  <c r="C97" i="9"/>
  <c r="D97" i="9" s="1"/>
  <c r="E97" i="9" s="1"/>
  <c r="P94" i="8"/>
  <c r="R94" i="8"/>
  <c r="N93" i="8"/>
  <c r="Q94" i="8" s="1"/>
  <c r="F94" i="5"/>
  <c r="D94" i="5"/>
  <c r="E94" i="5" s="1"/>
  <c r="D94" i="8"/>
  <c r="E94" i="8" s="1"/>
  <c r="F94" i="8"/>
  <c r="G94" i="8" s="1"/>
  <c r="AB94" i="8" s="1"/>
  <c r="F94" i="7"/>
  <c r="D94" i="7"/>
  <c r="E94" i="7" s="1"/>
  <c r="E52" i="4"/>
  <c r="I52" i="4" s="1"/>
  <c r="D53" i="4"/>
  <c r="F52" i="4"/>
  <c r="D61" i="1"/>
  <c r="B95" i="5"/>
  <c r="C95" i="5" s="1" a="1"/>
  <c r="C95" i="5" s="1"/>
  <c r="B95" i="8"/>
  <c r="C95" i="8" s="1"/>
  <c r="B95" i="7"/>
  <c r="C99" i="7" s="1"/>
  <c r="R97" i="11" l="1"/>
  <c r="P99" i="17"/>
  <c r="R99" i="17"/>
  <c r="B101" i="17"/>
  <c r="E100" i="17"/>
  <c r="D100" i="17"/>
  <c r="C100" i="17"/>
  <c r="F100" i="17"/>
  <c r="G99" i="17"/>
  <c r="AB99" i="17" s="1"/>
  <c r="N97" i="17"/>
  <c r="Q97" i="17"/>
  <c r="C100" i="16"/>
  <c r="B101" i="16"/>
  <c r="F100" i="16"/>
  <c r="D100" i="16"/>
  <c r="E100" i="16" s="1"/>
  <c r="G99" i="16"/>
  <c r="R99" i="16"/>
  <c r="P99" i="16"/>
  <c r="Q98" i="16"/>
  <c r="N98" i="16"/>
  <c r="P99" i="15"/>
  <c r="G99" i="15"/>
  <c r="M99" i="15" s="1"/>
  <c r="F100" i="15"/>
  <c r="E100" i="15"/>
  <c r="B101" i="15"/>
  <c r="D100" i="15"/>
  <c r="C100" i="15"/>
  <c r="O97" i="15"/>
  <c r="Q97" i="15"/>
  <c r="P95" i="8"/>
  <c r="O96" i="12"/>
  <c r="R96" i="12"/>
  <c r="Q97" i="12"/>
  <c r="S97" i="12"/>
  <c r="C98" i="12"/>
  <c r="F98" i="12"/>
  <c r="B99" i="12"/>
  <c r="D98" i="12"/>
  <c r="E98" i="12" s="1"/>
  <c r="G97" i="12"/>
  <c r="Q97" i="11"/>
  <c r="C98" i="11"/>
  <c r="D98" i="11" s="1"/>
  <c r="E98" i="11" s="1"/>
  <c r="F98" i="11"/>
  <c r="B99" i="11"/>
  <c r="G97" i="11"/>
  <c r="N97" i="11" s="1"/>
  <c r="P97" i="11"/>
  <c r="R98" i="10"/>
  <c r="G98" i="10"/>
  <c r="O98" i="10" s="1"/>
  <c r="C99" i="10"/>
  <c r="F99" i="10"/>
  <c r="B100" i="10"/>
  <c r="E99" i="10"/>
  <c r="D99" i="10"/>
  <c r="Q97" i="10"/>
  <c r="S97" i="10"/>
  <c r="R97" i="9"/>
  <c r="C98" i="9"/>
  <c r="D98" i="9" s="1"/>
  <c r="E98" i="9" s="1"/>
  <c r="F98" i="9"/>
  <c r="B99" i="9"/>
  <c r="S97" i="9"/>
  <c r="Q97" i="9"/>
  <c r="G97" i="9"/>
  <c r="O97" i="9" s="1"/>
  <c r="R95" i="8"/>
  <c r="N94" i="8"/>
  <c r="Q95" i="8" s="1"/>
  <c r="D95" i="5"/>
  <c r="E95" i="5" s="1"/>
  <c r="F95" i="5"/>
  <c r="F95" i="8"/>
  <c r="G95" i="8" s="1"/>
  <c r="AB95" i="8" s="1"/>
  <c r="D95" i="8"/>
  <c r="E95" i="8" s="1"/>
  <c r="F95" i="7"/>
  <c r="D95" i="7"/>
  <c r="E95" i="7" s="1"/>
  <c r="E53" i="4"/>
  <c r="I53" i="4" s="1"/>
  <c r="F53" i="4"/>
  <c r="E61" i="1"/>
  <c r="I61" i="1" s="1"/>
  <c r="F61" i="1"/>
  <c r="B96" i="5"/>
  <c r="C96" i="5" s="1" a="1"/>
  <c r="C96" i="5" s="1"/>
  <c r="B96" i="8"/>
  <c r="C96" i="8" s="1"/>
  <c r="B96" i="7"/>
  <c r="C100" i="7" s="1"/>
  <c r="R98" i="11" l="1"/>
  <c r="N98" i="17"/>
  <c r="Q98" i="17"/>
  <c r="G100" i="17"/>
  <c r="AB100" i="17" s="1"/>
  <c r="F101" i="17"/>
  <c r="B102" i="17"/>
  <c r="E101" i="17"/>
  <c r="D101" i="17"/>
  <c r="C101" i="17"/>
  <c r="R100" i="17"/>
  <c r="P100" i="17"/>
  <c r="G100" i="16"/>
  <c r="N99" i="16"/>
  <c r="Q99" i="16"/>
  <c r="P100" i="16"/>
  <c r="R100" i="16"/>
  <c r="F101" i="16"/>
  <c r="C101" i="16"/>
  <c r="D101" i="16" s="1"/>
  <c r="E101" i="16" s="1"/>
  <c r="B102" i="16"/>
  <c r="P100" i="15"/>
  <c r="O98" i="15"/>
  <c r="Q98" i="15"/>
  <c r="G100" i="15"/>
  <c r="M100" i="15" s="1"/>
  <c r="C101" i="15"/>
  <c r="F101" i="15"/>
  <c r="B102" i="15"/>
  <c r="E101" i="15"/>
  <c r="D101" i="15"/>
  <c r="R96" i="8"/>
  <c r="P96" i="8"/>
  <c r="S98" i="12"/>
  <c r="Q98" i="12"/>
  <c r="G98" i="12"/>
  <c r="D99" i="12"/>
  <c r="C99" i="12"/>
  <c r="F99" i="12"/>
  <c r="B100" i="12"/>
  <c r="E99" i="12"/>
  <c r="R97" i="12"/>
  <c r="O97" i="12"/>
  <c r="Q98" i="11"/>
  <c r="C99" i="11"/>
  <c r="D99" i="11" s="1"/>
  <c r="E99" i="11" s="1"/>
  <c r="F99" i="11"/>
  <c r="B100" i="11"/>
  <c r="P98" i="11"/>
  <c r="G98" i="11"/>
  <c r="N98" i="11" s="1"/>
  <c r="R99" i="10"/>
  <c r="O99" i="10"/>
  <c r="Q98" i="10"/>
  <c r="S98" i="10"/>
  <c r="G99" i="10"/>
  <c r="D100" i="10"/>
  <c r="C100" i="10"/>
  <c r="F100" i="10"/>
  <c r="B101" i="10"/>
  <c r="E100" i="10"/>
  <c r="R98" i="9"/>
  <c r="G98" i="9"/>
  <c r="O98" i="9" s="1"/>
  <c r="Q98" i="9"/>
  <c r="S98" i="9"/>
  <c r="D99" i="9"/>
  <c r="C99" i="9"/>
  <c r="E99" i="9"/>
  <c r="B100" i="9"/>
  <c r="F99" i="9"/>
  <c r="N95" i="8"/>
  <c r="Q96" i="8" s="1"/>
  <c r="D62" i="1"/>
  <c r="D96" i="5"/>
  <c r="E96" i="5" s="1"/>
  <c r="F96" i="5"/>
  <c r="D96" i="8"/>
  <c r="E96" i="8" s="1"/>
  <c r="F96" i="8"/>
  <c r="G96" i="8" s="1"/>
  <c r="AB96" i="8" s="1"/>
  <c r="F96" i="7"/>
  <c r="D96" i="7"/>
  <c r="E96" i="7" s="1"/>
  <c r="E62" i="1"/>
  <c r="I62" i="1" s="1"/>
  <c r="F62" i="1"/>
  <c r="D54" i="4"/>
  <c r="B97" i="5"/>
  <c r="C97" i="5" s="1" a="1"/>
  <c r="C97" i="5" s="1"/>
  <c r="B97" i="8"/>
  <c r="C97" i="8" s="1"/>
  <c r="B97" i="7"/>
  <c r="C101" i="7" s="1"/>
  <c r="R99" i="11" l="1"/>
  <c r="C102" i="17"/>
  <c r="F102" i="17"/>
  <c r="B103" i="17"/>
  <c r="E102" i="17"/>
  <c r="D102" i="17"/>
  <c r="G101" i="17"/>
  <c r="AB101" i="17" s="1"/>
  <c r="R101" i="17"/>
  <c r="P101" i="17"/>
  <c r="Q99" i="17"/>
  <c r="N99" i="17"/>
  <c r="G101" i="16"/>
  <c r="B103" i="16"/>
  <c r="C102" i="16"/>
  <c r="F102" i="16"/>
  <c r="D102" i="16"/>
  <c r="E102" i="16" s="1"/>
  <c r="Q100" i="16"/>
  <c r="N100" i="16"/>
  <c r="R101" i="16"/>
  <c r="P101" i="16"/>
  <c r="P101" i="15"/>
  <c r="D102" i="15"/>
  <c r="C102" i="15"/>
  <c r="F102" i="15"/>
  <c r="E102" i="15"/>
  <c r="B103" i="15"/>
  <c r="Q99" i="15"/>
  <c r="O99" i="15"/>
  <c r="G101" i="15"/>
  <c r="M101" i="15" s="1"/>
  <c r="R97" i="8"/>
  <c r="P97" i="8"/>
  <c r="S99" i="12"/>
  <c r="Q99" i="12"/>
  <c r="B101" i="12"/>
  <c r="E100" i="12"/>
  <c r="D100" i="12"/>
  <c r="C100" i="12"/>
  <c r="F100" i="12"/>
  <c r="R98" i="12"/>
  <c r="O98" i="12"/>
  <c r="G99" i="12"/>
  <c r="Q99" i="11"/>
  <c r="B101" i="11"/>
  <c r="F100" i="11"/>
  <c r="C100" i="11"/>
  <c r="D100" i="11" s="1"/>
  <c r="E100" i="11" s="1"/>
  <c r="P99" i="11"/>
  <c r="G99" i="11"/>
  <c r="N99" i="11" s="1"/>
  <c r="B102" i="10"/>
  <c r="E101" i="10"/>
  <c r="D101" i="10"/>
  <c r="C101" i="10"/>
  <c r="F101" i="10"/>
  <c r="S99" i="10"/>
  <c r="Q99" i="10"/>
  <c r="G100" i="10"/>
  <c r="O100" i="10"/>
  <c r="R100" i="10"/>
  <c r="R99" i="9"/>
  <c r="B101" i="9"/>
  <c r="E100" i="9"/>
  <c r="F100" i="9"/>
  <c r="D100" i="9"/>
  <c r="C100" i="9"/>
  <c r="Q99" i="9"/>
  <c r="S99" i="9"/>
  <c r="G99" i="9"/>
  <c r="O99" i="9" s="1"/>
  <c r="N96" i="8"/>
  <c r="Q97" i="8" s="1"/>
  <c r="F97" i="5"/>
  <c r="D97" i="5"/>
  <c r="E97" i="5" s="1"/>
  <c r="D97" i="8"/>
  <c r="E97" i="8" s="1"/>
  <c r="F97" i="8"/>
  <c r="G97" i="8" s="1"/>
  <c r="AB97" i="8" s="1"/>
  <c r="F97" i="7"/>
  <c r="D97" i="7"/>
  <c r="E97" i="7" s="1"/>
  <c r="E54" i="4"/>
  <c r="I54" i="4" s="1"/>
  <c r="F54" i="4"/>
  <c r="D63" i="1"/>
  <c r="B98" i="5"/>
  <c r="C98" i="5" s="1" a="1"/>
  <c r="C98" i="5" s="1"/>
  <c r="B98" i="8"/>
  <c r="C98" i="8" s="1"/>
  <c r="B98" i="7"/>
  <c r="C102" i="7" s="1"/>
  <c r="R100" i="11" l="1"/>
  <c r="D103" i="17"/>
  <c r="C103" i="17"/>
  <c r="F103" i="17"/>
  <c r="B104" i="17"/>
  <c r="E103" i="17"/>
  <c r="P102" i="17"/>
  <c r="R102" i="17"/>
  <c r="G102" i="17"/>
  <c r="AB102" i="17" s="1"/>
  <c r="Q100" i="17"/>
  <c r="N100" i="17"/>
  <c r="F103" i="16"/>
  <c r="B104" i="16"/>
  <c r="C103" i="16"/>
  <c r="D103" i="16" s="1"/>
  <c r="E103" i="16" s="1"/>
  <c r="R102" i="16"/>
  <c r="P102" i="16"/>
  <c r="G102" i="16"/>
  <c r="Q101" i="16"/>
  <c r="N101" i="16"/>
  <c r="P102" i="15"/>
  <c r="G102" i="15"/>
  <c r="M102" i="15" s="1"/>
  <c r="B104" i="15"/>
  <c r="E103" i="15"/>
  <c r="D103" i="15"/>
  <c r="F103" i="15"/>
  <c r="C103" i="15"/>
  <c r="Q100" i="15"/>
  <c r="O100" i="15"/>
  <c r="R98" i="8"/>
  <c r="G100" i="12"/>
  <c r="F101" i="12"/>
  <c r="B102" i="12"/>
  <c r="E101" i="12"/>
  <c r="C101" i="12"/>
  <c r="D101" i="12"/>
  <c r="O99" i="12"/>
  <c r="R99" i="12"/>
  <c r="Q100" i="12"/>
  <c r="S100" i="12"/>
  <c r="Q100" i="11"/>
  <c r="P100" i="11"/>
  <c r="G100" i="11"/>
  <c r="N100" i="11" s="1"/>
  <c r="B102" i="11"/>
  <c r="C101" i="11"/>
  <c r="D101" i="11" s="1"/>
  <c r="E101" i="11" s="1"/>
  <c r="F101" i="11"/>
  <c r="S100" i="10"/>
  <c r="Q100" i="10"/>
  <c r="R101" i="10"/>
  <c r="G101" i="10"/>
  <c r="O101" i="10" s="1"/>
  <c r="F102" i="10"/>
  <c r="B103" i="10"/>
  <c r="E102" i="10"/>
  <c r="C102" i="10"/>
  <c r="D102" i="10"/>
  <c r="R100" i="9"/>
  <c r="F101" i="9"/>
  <c r="C101" i="9"/>
  <c r="B102" i="9"/>
  <c r="E101" i="9"/>
  <c r="D101" i="9"/>
  <c r="S100" i="9"/>
  <c r="Q100" i="9"/>
  <c r="G100" i="9"/>
  <c r="O100" i="9" s="1"/>
  <c r="P98" i="8"/>
  <c r="N97" i="8"/>
  <c r="Q98" i="8" s="1"/>
  <c r="F98" i="5"/>
  <c r="D98" i="5"/>
  <c r="E98" i="5" s="1"/>
  <c r="F98" i="8"/>
  <c r="G98" i="8" s="1"/>
  <c r="AB98" i="8" s="1"/>
  <c r="D98" i="8"/>
  <c r="E98" i="8" s="1"/>
  <c r="F98" i="7"/>
  <c r="D98" i="7"/>
  <c r="E98" i="7" s="1"/>
  <c r="D55" i="4"/>
  <c r="E63" i="1"/>
  <c r="I63" i="1" s="1"/>
  <c r="F63" i="1"/>
  <c r="B99" i="5"/>
  <c r="C99" i="5" s="1" a="1"/>
  <c r="C99" i="5" s="1"/>
  <c r="B99" i="8"/>
  <c r="C99" i="8" s="1"/>
  <c r="B99" i="7"/>
  <c r="C103" i="7" s="1"/>
  <c r="R101" i="11" l="1"/>
  <c r="N101" i="17"/>
  <c r="Q101" i="17"/>
  <c r="E104" i="17"/>
  <c r="B105" i="17"/>
  <c r="D104" i="17"/>
  <c r="C104" i="17"/>
  <c r="F104" i="17"/>
  <c r="G103" i="17"/>
  <c r="AB103" i="17" s="1"/>
  <c r="P103" i="17"/>
  <c r="R103" i="17"/>
  <c r="R103" i="16"/>
  <c r="P103" i="16"/>
  <c r="C104" i="16"/>
  <c r="F104" i="16"/>
  <c r="B105" i="16"/>
  <c r="E104" i="16"/>
  <c r="D104" i="16"/>
  <c r="G103" i="16"/>
  <c r="Q102" i="16"/>
  <c r="N102" i="16"/>
  <c r="P103" i="15"/>
  <c r="O101" i="15"/>
  <c r="Q101" i="15"/>
  <c r="F104" i="15"/>
  <c r="B105" i="15"/>
  <c r="E104" i="15"/>
  <c r="D104" i="15"/>
  <c r="C104" i="15"/>
  <c r="G103" i="15"/>
  <c r="M103" i="15" s="1"/>
  <c r="R99" i="8"/>
  <c r="P99" i="8"/>
  <c r="G101" i="12"/>
  <c r="Q101" i="12"/>
  <c r="S101" i="12"/>
  <c r="O100" i="12"/>
  <c r="R100" i="12"/>
  <c r="B103" i="12"/>
  <c r="C102" i="12"/>
  <c r="F102" i="12"/>
  <c r="E102" i="12"/>
  <c r="D102" i="12"/>
  <c r="Q101" i="11"/>
  <c r="P101" i="11"/>
  <c r="G101" i="11"/>
  <c r="N101" i="11" s="1"/>
  <c r="F102" i="11"/>
  <c r="B103" i="11"/>
  <c r="C102" i="11"/>
  <c r="D102" i="11" s="1"/>
  <c r="E102" i="11" s="1"/>
  <c r="R102" i="10"/>
  <c r="G102" i="10"/>
  <c r="O102" i="10" s="1"/>
  <c r="C103" i="10"/>
  <c r="F103" i="10"/>
  <c r="E103" i="10"/>
  <c r="D103" i="10"/>
  <c r="B104" i="10"/>
  <c r="Q101" i="10"/>
  <c r="S101" i="10"/>
  <c r="R101" i="9"/>
  <c r="G101" i="9"/>
  <c r="O101" i="9" s="1"/>
  <c r="S101" i="9"/>
  <c r="Q101" i="9"/>
  <c r="C102" i="9"/>
  <c r="B103" i="9"/>
  <c r="E102" i="9"/>
  <c r="D102" i="9"/>
  <c r="F102" i="9"/>
  <c r="N98" i="8"/>
  <c r="Q99" i="8" s="1"/>
  <c r="D99" i="5"/>
  <c r="E99" i="5" s="1"/>
  <c r="F99" i="5"/>
  <c r="F99" i="8"/>
  <c r="G99" i="8" s="1"/>
  <c r="AB99" i="8" s="1"/>
  <c r="D99" i="8"/>
  <c r="E99" i="8" s="1"/>
  <c r="D99" i="7"/>
  <c r="E99" i="7" s="1"/>
  <c r="F99" i="7"/>
  <c r="D64" i="1"/>
  <c r="E55" i="4"/>
  <c r="I55" i="4" s="1"/>
  <c r="F55" i="4"/>
  <c r="B100" i="5"/>
  <c r="C100" i="5" s="1" a="1"/>
  <c r="C100" i="5" s="1"/>
  <c r="B100" i="8"/>
  <c r="C100" i="8" s="1"/>
  <c r="B100" i="7"/>
  <c r="C104" i="7" s="1"/>
  <c r="R102" i="11" l="1"/>
  <c r="P104" i="17"/>
  <c r="R104" i="17"/>
  <c r="B106" i="17"/>
  <c r="E105" i="17"/>
  <c r="D105" i="17"/>
  <c r="C105" i="17"/>
  <c r="F105" i="17"/>
  <c r="G104" i="17"/>
  <c r="AB104" i="17" s="1"/>
  <c r="N102" i="17"/>
  <c r="Q102" i="17"/>
  <c r="G104" i="16"/>
  <c r="N103" i="16"/>
  <c r="Q103" i="16"/>
  <c r="P104" i="16"/>
  <c r="R104" i="16"/>
  <c r="C105" i="16"/>
  <c r="D105" i="16" s="1"/>
  <c r="E105" i="16" s="1"/>
  <c r="F105" i="16"/>
  <c r="B106" i="16"/>
  <c r="P104" i="15"/>
  <c r="O102" i="15"/>
  <c r="Q102" i="15"/>
  <c r="C105" i="15"/>
  <c r="F105" i="15"/>
  <c r="B106" i="15"/>
  <c r="E105" i="15"/>
  <c r="D105" i="15"/>
  <c r="G104" i="15"/>
  <c r="M104" i="15" s="1"/>
  <c r="P100" i="8"/>
  <c r="R100" i="8"/>
  <c r="G102" i="12"/>
  <c r="R101" i="12"/>
  <c r="O101" i="12"/>
  <c r="F103" i="12"/>
  <c r="B104" i="12"/>
  <c r="E103" i="12"/>
  <c r="D103" i="12"/>
  <c r="C103" i="12"/>
  <c r="S102" i="12"/>
  <c r="Q102" i="12"/>
  <c r="Q102" i="11"/>
  <c r="P102" i="11"/>
  <c r="C103" i="11"/>
  <c r="D103" i="11" s="1"/>
  <c r="E103" i="11" s="1"/>
  <c r="F103" i="11"/>
  <c r="B104" i="11"/>
  <c r="G102" i="11"/>
  <c r="N102" i="11" s="1"/>
  <c r="R103" i="10"/>
  <c r="Q102" i="10"/>
  <c r="S102" i="10"/>
  <c r="G103" i="10"/>
  <c r="O103" i="10" s="1"/>
  <c r="D104" i="10"/>
  <c r="B105" i="10"/>
  <c r="E104" i="10"/>
  <c r="C104" i="10"/>
  <c r="F104" i="10"/>
  <c r="R102" i="9"/>
  <c r="Q102" i="9"/>
  <c r="S102" i="9"/>
  <c r="D103" i="9"/>
  <c r="B104" i="9"/>
  <c r="F103" i="9"/>
  <c r="E103" i="9"/>
  <c r="C103" i="9"/>
  <c r="G102" i="9"/>
  <c r="O102" i="9" s="1"/>
  <c r="N99" i="8"/>
  <c r="Q100" i="8" s="1"/>
  <c r="D56" i="4"/>
  <c r="D100" i="5"/>
  <c r="E100" i="5" s="1"/>
  <c r="F100" i="5"/>
  <c r="D100" i="8"/>
  <c r="E100" i="8" s="1"/>
  <c r="F100" i="8"/>
  <c r="G100" i="8" s="1"/>
  <c r="AB100" i="8" s="1"/>
  <c r="D100" i="7"/>
  <c r="E100" i="7" s="1"/>
  <c r="F100" i="7"/>
  <c r="E56" i="4"/>
  <c r="I56" i="4" s="1"/>
  <c r="F56" i="4"/>
  <c r="E64" i="1"/>
  <c r="I64" i="1" s="1"/>
  <c r="F64" i="1"/>
  <c r="B101" i="5"/>
  <c r="C101" i="5" s="1" a="1"/>
  <c r="C101" i="5" s="1"/>
  <c r="B101" i="8"/>
  <c r="C101" i="8" s="1"/>
  <c r="B101" i="7"/>
  <c r="C105" i="7" s="1"/>
  <c r="R103" i="11" l="1"/>
  <c r="Q103" i="17"/>
  <c r="N103" i="17"/>
  <c r="G105" i="17"/>
  <c r="AB105" i="17" s="1"/>
  <c r="F106" i="17"/>
  <c r="B107" i="17"/>
  <c r="E106" i="17"/>
  <c r="D106" i="17"/>
  <c r="C106" i="17"/>
  <c r="R105" i="17"/>
  <c r="P105" i="17"/>
  <c r="N104" i="16"/>
  <c r="Q104" i="16"/>
  <c r="B107" i="16"/>
  <c r="C106" i="16"/>
  <c r="D106" i="16" s="1"/>
  <c r="E106" i="16" s="1"/>
  <c r="F106" i="16"/>
  <c r="G105" i="16"/>
  <c r="P105" i="16"/>
  <c r="R105" i="16"/>
  <c r="P105" i="15"/>
  <c r="D106" i="15"/>
  <c r="C106" i="15"/>
  <c r="F106" i="15"/>
  <c r="B107" i="15"/>
  <c r="E106" i="15"/>
  <c r="Q103" i="15"/>
  <c r="O103" i="15"/>
  <c r="G105" i="15"/>
  <c r="M105" i="15" s="1"/>
  <c r="P101" i="8"/>
  <c r="R101" i="8"/>
  <c r="G103" i="12"/>
  <c r="C104" i="12"/>
  <c r="F104" i="12"/>
  <c r="B105" i="12"/>
  <c r="E104" i="12"/>
  <c r="D104" i="12"/>
  <c r="Q103" i="12"/>
  <c r="S103" i="12"/>
  <c r="R102" i="12"/>
  <c r="O102" i="12"/>
  <c r="Q103" i="11"/>
  <c r="G103" i="11"/>
  <c r="N103" i="11" s="1"/>
  <c r="C104" i="11"/>
  <c r="D104" i="11" s="1"/>
  <c r="E104" i="11" s="1"/>
  <c r="F104" i="11"/>
  <c r="B105" i="11"/>
  <c r="P103" i="11"/>
  <c r="R104" i="10"/>
  <c r="S103" i="10"/>
  <c r="Q103" i="10"/>
  <c r="B106" i="10"/>
  <c r="E105" i="10"/>
  <c r="F105" i="10"/>
  <c r="C105" i="10"/>
  <c r="D105" i="10"/>
  <c r="G104" i="10"/>
  <c r="O104" i="10" s="1"/>
  <c r="R103" i="9"/>
  <c r="G103" i="9"/>
  <c r="O103" i="9" s="1"/>
  <c r="S103" i="9"/>
  <c r="Q103" i="9"/>
  <c r="B105" i="9"/>
  <c r="E104" i="9"/>
  <c r="D104" i="9"/>
  <c r="F104" i="9"/>
  <c r="C104" i="9"/>
  <c r="N100" i="8"/>
  <c r="Q101" i="8" s="1"/>
  <c r="D65" i="1"/>
  <c r="D57" i="4"/>
  <c r="F101" i="5"/>
  <c r="D101" i="5"/>
  <c r="E101" i="5" s="1"/>
  <c r="D101" i="8"/>
  <c r="E101" i="8" s="1"/>
  <c r="F101" i="8"/>
  <c r="G101" i="8" s="1"/>
  <c r="AB101" i="8" s="1"/>
  <c r="F101" i="7"/>
  <c r="D101" i="7"/>
  <c r="E101" i="7" s="1"/>
  <c r="E65" i="1"/>
  <c r="I65" i="1" s="1"/>
  <c r="F65" i="1"/>
  <c r="E57" i="4"/>
  <c r="I57" i="4" s="1"/>
  <c r="F57" i="4"/>
  <c r="B102" i="5"/>
  <c r="C102" i="5" s="1" a="1"/>
  <c r="C102" i="5" s="1"/>
  <c r="B102" i="8"/>
  <c r="C102" i="8" s="1"/>
  <c r="B102" i="7"/>
  <c r="C106" i="7" s="1"/>
  <c r="R104" i="11" l="1"/>
  <c r="C107" i="17"/>
  <c r="F107" i="17"/>
  <c r="E107" i="17"/>
  <c r="D107" i="17"/>
  <c r="B108" i="17"/>
  <c r="R106" i="17"/>
  <c r="P106" i="17"/>
  <c r="G106" i="17"/>
  <c r="AB106" i="17" s="1"/>
  <c r="Q104" i="17"/>
  <c r="N104" i="17"/>
  <c r="R106" i="16"/>
  <c r="P106" i="16"/>
  <c r="G106" i="16"/>
  <c r="F107" i="16"/>
  <c r="B108" i="16"/>
  <c r="C107" i="16"/>
  <c r="D107" i="16" s="1"/>
  <c r="E107" i="16" s="1"/>
  <c r="Q105" i="16"/>
  <c r="N105" i="16"/>
  <c r="P106" i="15"/>
  <c r="B108" i="15"/>
  <c r="E107" i="15"/>
  <c r="D107" i="15"/>
  <c r="C107" i="15"/>
  <c r="F107" i="15"/>
  <c r="Q104" i="15"/>
  <c r="O104" i="15"/>
  <c r="G106" i="15"/>
  <c r="M106" i="15" s="1"/>
  <c r="R102" i="8"/>
  <c r="P102" i="8"/>
  <c r="D105" i="12"/>
  <c r="C105" i="12"/>
  <c r="B106" i="12"/>
  <c r="F105" i="12"/>
  <c r="E105" i="12"/>
  <c r="S104" i="12"/>
  <c r="Q104" i="12"/>
  <c r="G104" i="12"/>
  <c r="R103" i="12"/>
  <c r="O103" i="12"/>
  <c r="Q104" i="11"/>
  <c r="P104" i="11"/>
  <c r="B106" i="11"/>
  <c r="F105" i="11"/>
  <c r="C105" i="11"/>
  <c r="D105" i="11" s="1"/>
  <c r="E105" i="11" s="1"/>
  <c r="G104" i="11"/>
  <c r="N104" i="11" s="1"/>
  <c r="R105" i="10"/>
  <c r="G105" i="10"/>
  <c r="O105" i="10" s="1"/>
  <c r="S104" i="10"/>
  <c r="Q104" i="10"/>
  <c r="C106" i="10"/>
  <c r="F106" i="10"/>
  <c r="B107" i="10"/>
  <c r="E106" i="10"/>
  <c r="D106" i="10"/>
  <c r="G104" i="9"/>
  <c r="O104" i="9" s="1"/>
  <c r="S104" i="9"/>
  <c r="Q104" i="9"/>
  <c r="R104" i="9"/>
  <c r="F105" i="9"/>
  <c r="B106" i="9"/>
  <c r="D105" i="9"/>
  <c r="C105" i="9"/>
  <c r="E105" i="9"/>
  <c r="N101" i="8"/>
  <c r="Q102" i="8" s="1"/>
  <c r="F102" i="5"/>
  <c r="D102" i="5"/>
  <c r="E102" i="5" s="1"/>
  <c r="F102" i="8"/>
  <c r="G102" i="8" s="1"/>
  <c r="AB102" i="8" s="1"/>
  <c r="D102" i="8"/>
  <c r="E102" i="8" s="1"/>
  <c r="F102" i="7"/>
  <c r="D102" i="7"/>
  <c r="E102" i="7" s="1"/>
  <c r="D58" i="4"/>
  <c r="D66" i="1"/>
  <c r="B103" i="5"/>
  <c r="C103" i="5" s="1" a="1"/>
  <c r="C103" i="5" s="1"/>
  <c r="B103" i="8"/>
  <c r="C103" i="8" s="1"/>
  <c r="B103" i="7"/>
  <c r="C107" i="7" s="1"/>
  <c r="R105" i="11" l="1"/>
  <c r="P107" i="17"/>
  <c r="R107" i="17"/>
  <c r="G107" i="17"/>
  <c r="AB107" i="17" s="1"/>
  <c r="D108" i="17"/>
  <c r="C108" i="17"/>
  <c r="F108" i="17"/>
  <c r="E108" i="17"/>
  <c r="B109" i="17"/>
  <c r="Q105" i="17"/>
  <c r="N105" i="17"/>
  <c r="C108" i="16"/>
  <c r="D108" i="16" s="1"/>
  <c r="E108" i="16" s="1"/>
  <c r="F108" i="16"/>
  <c r="B109" i="16"/>
  <c r="Q106" i="16"/>
  <c r="N106" i="16"/>
  <c r="G107" i="16"/>
  <c r="R107" i="16"/>
  <c r="P107" i="16"/>
  <c r="P107" i="15"/>
  <c r="G107" i="15"/>
  <c r="M107" i="15" s="1"/>
  <c r="F108" i="15"/>
  <c r="B109" i="15"/>
  <c r="E108" i="15"/>
  <c r="D108" i="15"/>
  <c r="C108" i="15"/>
  <c r="O105" i="15"/>
  <c r="Q105" i="15"/>
  <c r="R103" i="8"/>
  <c r="P103" i="8"/>
  <c r="S105" i="12"/>
  <c r="Q105" i="12"/>
  <c r="B107" i="12"/>
  <c r="E106" i="12"/>
  <c r="D106" i="12"/>
  <c r="F106" i="12"/>
  <c r="C106" i="12"/>
  <c r="R104" i="12"/>
  <c r="O104" i="12"/>
  <c r="G105" i="12"/>
  <c r="Q105" i="11"/>
  <c r="P105" i="11"/>
  <c r="G105" i="11"/>
  <c r="N105" i="11" s="1"/>
  <c r="F106" i="11"/>
  <c r="B107" i="11"/>
  <c r="C106" i="11"/>
  <c r="D106" i="11" s="1"/>
  <c r="E106" i="11" s="1"/>
  <c r="R106" i="10"/>
  <c r="D107" i="10"/>
  <c r="C107" i="10"/>
  <c r="B108" i="10"/>
  <c r="F107" i="10"/>
  <c r="E107" i="10"/>
  <c r="G106" i="10"/>
  <c r="O106" i="10" s="1"/>
  <c r="Q105" i="10"/>
  <c r="S105" i="10"/>
  <c r="R105" i="9"/>
  <c r="D106" i="9"/>
  <c r="C106" i="9"/>
  <c r="E106" i="9"/>
  <c r="F106" i="9"/>
  <c r="B107" i="9"/>
  <c r="G105" i="9"/>
  <c r="O105" i="9" s="1"/>
  <c r="Q105" i="9"/>
  <c r="S105" i="9"/>
  <c r="N102" i="8"/>
  <c r="Q103" i="8" s="1"/>
  <c r="F103" i="5"/>
  <c r="D103" i="5"/>
  <c r="E103" i="5" s="1"/>
  <c r="D103" i="8"/>
  <c r="E103" i="8" s="1"/>
  <c r="F103" i="8"/>
  <c r="G103" i="8" s="1"/>
  <c r="AB103" i="8" s="1"/>
  <c r="F103" i="7"/>
  <c r="D103" i="7"/>
  <c r="E103" i="7" s="1"/>
  <c r="E66" i="1"/>
  <c r="I66" i="1" s="1"/>
  <c r="F66" i="1"/>
  <c r="E58" i="4"/>
  <c r="I58" i="4" s="1"/>
  <c r="F58" i="4"/>
  <c r="B104" i="5"/>
  <c r="C104" i="5" s="1" a="1"/>
  <c r="C104" i="5" s="1"/>
  <c r="B104" i="8"/>
  <c r="C104" i="8" s="1"/>
  <c r="B104" i="7"/>
  <c r="C108" i="7" s="1"/>
  <c r="R106" i="11" l="1"/>
  <c r="G108" i="17"/>
  <c r="AB108" i="17" s="1"/>
  <c r="B110" i="17"/>
  <c r="E109" i="17"/>
  <c r="D109" i="17"/>
  <c r="F109" i="17"/>
  <c r="C109" i="17"/>
  <c r="N106" i="17"/>
  <c r="Q106" i="17"/>
  <c r="P108" i="17"/>
  <c r="R108" i="17"/>
  <c r="P108" i="16"/>
  <c r="R108" i="16"/>
  <c r="N107" i="16"/>
  <c r="Q107" i="16"/>
  <c r="C109" i="16"/>
  <c r="D109" i="16" s="1"/>
  <c r="E109" i="16" s="1"/>
  <c r="F109" i="16"/>
  <c r="B110" i="16"/>
  <c r="G108" i="16"/>
  <c r="P108" i="15"/>
  <c r="O106" i="15"/>
  <c r="Q106" i="15"/>
  <c r="C109" i="15"/>
  <c r="F109" i="15"/>
  <c r="B110" i="15"/>
  <c r="E109" i="15"/>
  <c r="D109" i="15"/>
  <c r="G108" i="15"/>
  <c r="M108" i="15" s="1"/>
  <c r="R104" i="8"/>
  <c r="P104" i="8"/>
  <c r="F107" i="12"/>
  <c r="B108" i="12"/>
  <c r="E107" i="12"/>
  <c r="D107" i="12"/>
  <c r="C107" i="12"/>
  <c r="G106" i="12"/>
  <c r="Q106" i="12"/>
  <c r="S106" i="12"/>
  <c r="O105" i="12"/>
  <c r="R105" i="12"/>
  <c r="Q106" i="11"/>
  <c r="P106" i="11"/>
  <c r="C107" i="11"/>
  <c r="D107" i="11" s="1"/>
  <c r="E107" i="11" s="1"/>
  <c r="F107" i="11"/>
  <c r="B108" i="11"/>
  <c r="G106" i="11"/>
  <c r="N106" i="11" s="1"/>
  <c r="R107" i="10"/>
  <c r="S106" i="10"/>
  <c r="Q106" i="10"/>
  <c r="G107" i="10"/>
  <c r="O107" i="10" s="1"/>
  <c r="B109" i="10"/>
  <c r="E108" i="10"/>
  <c r="D108" i="10"/>
  <c r="F108" i="10"/>
  <c r="C108" i="10"/>
  <c r="R106" i="9"/>
  <c r="Q106" i="9"/>
  <c r="S106" i="9"/>
  <c r="B108" i="9"/>
  <c r="E107" i="9"/>
  <c r="F107" i="9"/>
  <c r="D107" i="9"/>
  <c r="C107" i="9"/>
  <c r="G106" i="9"/>
  <c r="O106" i="9" s="1"/>
  <c r="N103" i="8"/>
  <c r="Q104" i="8" s="1"/>
  <c r="D104" i="5"/>
  <c r="E104" i="5"/>
  <c r="F104" i="5"/>
  <c r="D104" i="8"/>
  <c r="F104" i="8"/>
  <c r="G104" i="8" s="1"/>
  <c r="AB104" i="8" s="1"/>
  <c r="E104" i="8"/>
  <c r="F104" i="7"/>
  <c r="D104" i="7"/>
  <c r="E104" i="7" s="1"/>
  <c r="D59" i="4"/>
  <c r="D67" i="1"/>
  <c r="B105" i="5"/>
  <c r="C105" i="5" s="1" a="1"/>
  <c r="C105" i="5" s="1"/>
  <c r="B105" i="8"/>
  <c r="C105" i="8" s="1"/>
  <c r="B105" i="7"/>
  <c r="C109" i="7" s="1"/>
  <c r="R107" i="11" l="1"/>
  <c r="N107" i="17"/>
  <c r="Q107" i="17"/>
  <c r="R109" i="17"/>
  <c r="P109" i="17"/>
  <c r="F110" i="17"/>
  <c r="B111" i="17"/>
  <c r="E110" i="17"/>
  <c r="D110" i="17"/>
  <c r="C110" i="17"/>
  <c r="G109" i="17"/>
  <c r="AB109" i="17" s="1"/>
  <c r="G109" i="16"/>
  <c r="N108" i="16"/>
  <c r="Q108" i="16"/>
  <c r="B111" i="16"/>
  <c r="C110" i="16"/>
  <c r="D110" i="16" s="1"/>
  <c r="E110" i="16" s="1"/>
  <c r="F110" i="16"/>
  <c r="P109" i="16"/>
  <c r="R109" i="16"/>
  <c r="P109" i="15"/>
  <c r="D110" i="15"/>
  <c r="C110" i="15"/>
  <c r="F110" i="15"/>
  <c r="B111" i="15"/>
  <c r="E110" i="15"/>
  <c r="Q107" i="15"/>
  <c r="O107" i="15"/>
  <c r="G109" i="15"/>
  <c r="M109" i="15" s="1"/>
  <c r="P105" i="8"/>
  <c r="R105" i="8"/>
  <c r="O106" i="12"/>
  <c r="R106" i="12"/>
  <c r="C108" i="12"/>
  <c r="F108" i="12"/>
  <c r="B109" i="12"/>
  <c r="E108" i="12"/>
  <c r="D108" i="12"/>
  <c r="Q107" i="12"/>
  <c r="S107" i="12"/>
  <c r="G107" i="12"/>
  <c r="Q107" i="11"/>
  <c r="C108" i="11"/>
  <c r="D108" i="11" s="1"/>
  <c r="E108" i="11" s="1"/>
  <c r="B109" i="11"/>
  <c r="F108" i="11"/>
  <c r="G107" i="11"/>
  <c r="N107" i="11" s="1"/>
  <c r="P107" i="11"/>
  <c r="R108" i="11" s="1"/>
  <c r="R108" i="10"/>
  <c r="G108" i="10"/>
  <c r="O108" i="10" s="1"/>
  <c r="S107" i="10"/>
  <c r="Q107" i="10"/>
  <c r="F109" i="10"/>
  <c r="B110" i="10"/>
  <c r="E109" i="10"/>
  <c r="D109" i="10"/>
  <c r="C109" i="10"/>
  <c r="R107" i="9"/>
  <c r="G107" i="9"/>
  <c r="O107" i="9" s="1"/>
  <c r="S107" i="9"/>
  <c r="Q107" i="9"/>
  <c r="F108" i="9"/>
  <c r="C108" i="9"/>
  <c r="B109" i="9"/>
  <c r="E108" i="9"/>
  <c r="D108" i="9"/>
  <c r="N104" i="8"/>
  <c r="Q105" i="8" s="1"/>
  <c r="F105" i="5"/>
  <c r="E105" i="5"/>
  <c r="D105" i="5"/>
  <c r="D105" i="8"/>
  <c r="E105" i="8"/>
  <c r="F105" i="8"/>
  <c r="G105" i="8" s="1"/>
  <c r="AB105" i="8" s="1"/>
  <c r="F105" i="7"/>
  <c r="D105" i="7"/>
  <c r="E105" i="7" s="1"/>
  <c r="D68" i="1"/>
  <c r="E67" i="1"/>
  <c r="I67" i="1" s="1"/>
  <c r="F67" i="1"/>
  <c r="E59" i="4"/>
  <c r="I59" i="4" s="1"/>
  <c r="F59" i="4"/>
  <c r="B106" i="5"/>
  <c r="C106" i="5" s="1" a="1"/>
  <c r="C106" i="5" s="1"/>
  <c r="B106" i="8"/>
  <c r="C106" i="8" s="1"/>
  <c r="B106" i="7"/>
  <c r="C110" i="7" s="1"/>
  <c r="Q108" i="17" l="1"/>
  <c r="N108" i="17"/>
  <c r="R110" i="17"/>
  <c r="P110" i="17"/>
  <c r="C111" i="17"/>
  <c r="F111" i="17"/>
  <c r="B112" i="17"/>
  <c r="E111" i="17"/>
  <c r="D111" i="17"/>
  <c r="G110" i="17"/>
  <c r="AB110" i="17" s="1"/>
  <c r="Q109" i="16"/>
  <c r="N109" i="16"/>
  <c r="B112" i="16"/>
  <c r="F111" i="16"/>
  <c r="D111" i="16"/>
  <c r="E111" i="16" s="1"/>
  <c r="C111" i="16"/>
  <c r="R110" i="16"/>
  <c r="P110" i="16"/>
  <c r="G110" i="16"/>
  <c r="P110" i="15"/>
  <c r="E111" i="15"/>
  <c r="B112" i="15"/>
  <c r="D111" i="15"/>
  <c r="F111" i="15"/>
  <c r="C111" i="15"/>
  <c r="Q108" i="15"/>
  <c r="O108" i="15"/>
  <c r="G110" i="15"/>
  <c r="M110" i="15" s="1"/>
  <c r="R106" i="8"/>
  <c r="P106" i="8"/>
  <c r="D109" i="12"/>
  <c r="C109" i="12"/>
  <c r="F109" i="12"/>
  <c r="B110" i="12"/>
  <c r="E109" i="12"/>
  <c r="S108" i="12"/>
  <c r="Q108" i="12"/>
  <c r="G108" i="12"/>
  <c r="R107" i="12"/>
  <c r="O107" i="12"/>
  <c r="Q108" i="11"/>
  <c r="P108" i="11"/>
  <c r="G108" i="11"/>
  <c r="N108" i="11" s="1"/>
  <c r="B110" i="11"/>
  <c r="F109" i="11"/>
  <c r="C109" i="11"/>
  <c r="D109" i="11" s="1"/>
  <c r="E109" i="11" s="1"/>
  <c r="R109" i="10"/>
  <c r="Q108" i="10"/>
  <c r="S108" i="10"/>
  <c r="C110" i="10"/>
  <c r="F110" i="10"/>
  <c r="B111" i="10"/>
  <c r="E110" i="10"/>
  <c r="D110" i="10"/>
  <c r="G109" i="10"/>
  <c r="O109" i="10" s="1"/>
  <c r="C109" i="9"/>
  <c r="B110" i="9"/>
  <c r="E109" i="9"/>
  <c r="D109" i="9"/>
  <c r="F109" i="9"/>
  <c r="S108" i="9"/>
  <c r="Q108" i="9"/>
  <c r="R108" i="9"/>
  <c r="G108" i="9"/>
  <c r="O108" i="9" s="1"/>
  <c r="N105" i="8"/>
  <c r="Q106" i="8" s="1"/>
  <c r="F106" i="5"/>
  <c r="E106" i="5"/>
  <c r="D106" i="5"/>
  <c r="D106" i="8"/>
  <c r="F106" i="8"/>
  <c r="G106" i="8" s="1"/>
  <c r="AB106" i="8" s="1"/>
  <c r="E106" i="8"/>
  <c r="F106" i="7"/>
  <c r="D106" i="7"/>
  <c r="E106" i="7" s="1"/>
  <c r="D60" i="4"/>
  <c r="E68" i="1"/>
  <c r="I68" i="1" s="1"/>
  <c r="F68" i="1"/>
  <c r="B107" i="5"/>
  <c r="C107" i="5" s="1" a="1"/>
  <c r="C107" i="5" s="1"/>
  <c r="B107" i="8"/>
  <c r="C107" i="8" s="1"/>
  <c r="B107" i="7"/>
  <c r="C111" i="7" s="1"/>
  <c r="R109" i="11" l="1"/>
  <c r="D112" i="17"/>
  <c r="C112" i="17"/>
  <c r="B113" i="17"/>
  <c r="F112" i="17"/>
  <c r="E112" i="17"/>
  <c r="P111" i="17"/>
  <c r="R111" i="17"/>
  <c r="G111" i="17"/>
  <c r="AB111" i="17" s="1"/>
  <c r="Q109" i="17"/>
  <c r="N109" i="17"/>
  <c r="F112" i="16"/>
  <c r="C112" i="16"/>
  <c r="D112" i="16" s="1"/>
  <c r="E112" i="16" s="1"/>
  <c r="B113" i="16"/>
  <c r="R111" i="16"/>
  <c r="P111" i="16"/>
  <c r="G111" i="16"/>
  <c r="Q110" i="16"/>
  <c r="N110" i="16"/>
  <c r="P111" i="15"/>
  <c r="G111" i="15"/>
  <c r="M111" i="15" s="1"/>
  <c r="O109" i="15"/>
  <c r="Q109" i="15"/>
  <c r="C112" i="15"/>
  <c r="D112" i="15"/>
  <c r="F112" i="15"/>
  <c r="E112" i="15"/>
  <c r="B113" i="15"/>
  <c r="P107" i="8"/>
  <c r="R107" i="8"/>
  <c r="S109" i="12"/>
  <c r="Q109" i="12"/>
  <c r="G109" i="12"/>
  <c r="R108" i="12"/>
  <c r="O108" i="12"/>
  <c r="B111" i="12"/>
  <c r="E110" i="12"/>
  <c r="D110" i="12"/>
  <c r="C110" i="12"/>
  <c r="F110" i="12"/>
  <c r="Q109" i="11"/>
  <c r="G109" i="11"/>
  <c r="N109" i="11" s="1"/>
  <c r="P109" i="11"/>
  <c r="F110" i="11"/>
  <c r="B111" i="11"/>
  <c r="C110" i="11"/>
  <c r="D110" i="11" s="1"/>
  <c r="E110" i="11" s="1"/>
  <c r="R110" i="10"/>
  <c r="Q109" i="10"/>
  <c r="S109" i="10"/>
  <c r="B112" i="10"/>
  <c r="D111" i="10"/>
  <c r="C111" i="10"/>
  <c r="F111" i="10"/>
  <c r="E111" i="10"/>
  <c r="G110" i="10"/>
  <c r="O110" i="10" s="1"/>
  <c r="R109" i="9"/>
  <c r="Q109" i="9"/>
  <c r="S109" i="9"/>
  <c r="D110" i="9"/>
  <c r="B111" i="9"/>
  <c r="F110" i="9"/>
  <c r="E110" i="9"/>
  <c r="C110" i="9"/>
  <c r="G109" i="9"/>
  <c r="O109" i="9" s="1"/>
  <c r="N106" i="8"/>
  <c r="Q107" i="8" s="1"/>
  <c r="E107" i="5"/>
  <c r="F107" i="5"/>
  <c r="D107" i="5"/>
  <c r="D107" i="8"/>
  <c r="E107" i="8"/>
  <c r="F107" i="8"/>
  <c r="G107" i="8" s="1"/>
  <c r="AB107" i="8" s="1"/>
  <c r="D107" i="7"/>
  <c r="E107" i="7" s="1"/>
  <c r="F107" i="7"/>
  <c r="D69" i="1"/>
  <c r="E60" i="4"/>
  <c r="I60" i="4" s="1"/>
  <c r="D61" i="4"/>
  <c r="F60" i="4"/>
  <c r="B108" i="5"/>
  <c r="C108" i="5" s="1" a="1"/>
  <c r="C108" i="5" s="1"/>
  <c r="B108" i="8"/>
  <c r="C108" i="8" s="1"/>
  <c r="B108" i="7"/>
  <c r="C112" i="7" s="1"/>
  <c r="R110" i="11" l="1"/>
  <c r="G112" i="17"/>
  <c r="AB112" i="17" s="1"/>
  <c r="B114" i="17"/>
  <c r="E113" i="17"/>
  <c r="D113" i="17"/>
  <c r="C113" i="17"/>
  <c r="F113" i="17"/>
  <c r="P112" i="17"/>
  <c r="R112" i="17"/>
  <c r="N110" i="17"/>
  <c r="Q110" i="17"/>
  <c r="R112" i="16"/>
  <c r="P112" i="16"/>
  <c r="Q111" i="16"/>
  <c r="N111" i="16"/>
  <c r="C113" i="16"/>
  <c r="B114" i="16"/>
  <c r="F113" i="16"/>
  <c r="D113" i="16"/>
  <c r="E113" i="16" s="1"/>
  <c r="G112" i="16"/>
  <c r="P112" i="15"/>
  <c r="G112" i="15"/>
  <c r="M112" i="15" s="1"/>
  <c r="O110" i="15"/>
  <c r="Q110" i="15"/>
  <c r="B114" i="15"/>
  <c r="D113" i="15"/>
  <c r="F113" i="15"/>
  <c r="E113" i="15"/>
  <c r="C113" i="15"/>
  <c r="R108" i="8"/>
  <c r="P108" i="8"/>
  <c r="Q110" i="12"/>
  <c r="S110" i="12"/>
  <c r="O109" i="12"/>
  <c r="R109" i="12"/>
  <c r="G110" i="12"/>
  <c r="F111" i="12"/>
  <c r="E111" i="12"/>
  <c r="C111" i="12"/>
  <c r="B112" i="12"/>
  <c r="D111" i="12"/>
  <c r="Q110" i="11"/>
  <c r="B112" i="11"/>
  <c r="C111" i="11"/>
  <c r="D111" i="11" s="1"/>
  <c r="E111" i="11" s="1"/>
  <c r="F111" i="11"/>
  <c r="P110" i="11"/>
  <c r="G110" i="11"/>
  <c r="N110" i="11" s="1"/>
  <c r="R111" i="10"/>
  <c r="S110" i="10"/>
  <c r="Q110" i="10"/>
  <c r="F112" i="10"/>
  <c r="C112" i="10"/>
  <c r="E112" i="10"/>
  <c r="D112" i="10"/>
  <c r="B113" i="10"/>
  <c r="G111" i="10"/>
  <c r="O111" i="10" s="1"/>
  <c r="R110" i="9"/>
  <c r="G110" i="9"/>
  <c r="O110" i="9" s="1"/>
  <c r="S110" i="9"/>
  <c r="Q110" i="9"/>
  <c r="E111" i="9"/>
  <c r="D111" i="9"/>
  <c r="B112" i="9"/>
  <c r="F111" i="9"/>
  <c r="C111" i="9"/>
  <c r="N107" i="8"/>
  <c r="Q108" i="8" s="1"/>
  <c r="E108" i="5"/>
  <c r="D108" i="5"/>
  <c r="F108" i="5"/>
  <c r="D108" i="8"/>
  <c r="E108" i="8"/>
  <c r="F108" i="8"/>
  <c r="G108" i="8" s="1"/>
  <c r="AB108" i="8" s="1"/>
  <c r="D108" i="7"/>
  <c r="E108" i="7" s="1"/>
  <c r="F108" i="7"/>
  <c r="E61" i="4"/>
  <c r="I61" i="4" s="1"/>
  <c r="F61" i="4"/>
  <c r="D70" i="1"/>
  <c r="E69" i="1"/>
  <c r="I69" i="1" s="1"/>
  <c r="F69" i="1"/>
  <c r="B109" i="5"/>
  <c r="C109" i="5" s="1" a="1"/>
  <c r="C109" i="5" s="1"/>
  <c r="B109" i="8"/>
  <c r="C109" i="8" s="1"/>
  <c r="B109" i="7"/>
  <c r="C113" i="7" s="1"/>
  <c r="R111" i="11" l="1"/>
  <c r="N111" i="17"/>
  <c r="Q111" i="17"/>
  <c r="R113" i="17"/>
  <c r="P113" i="17"/>
  <c r="G113" i="17"/>
  <c r="AB113" i="17" s="1"/>
  <c r="B115" i="17"/>
  <c r="F114" i="17"/>
  <c r="E114" i="17"/>
  <c r="D114" i="17"/>
  <c r="C114" i="17"/>
  <c r="G113" i="16"/>
  <c r="B115" i="16"/>
  <c r="F114" i="16"/>
  <c r="C114" i="16"/>
  <c r="D114" i="16" s="1"/>
  <c r="E114" i="16" s="1"/>
  <c r="P113" i="16"/>
  <c r="R113" i="16"/>
  <c r="N112" i="16"/>
  <c r="Q112" i="16"/>
  <c r="P113" i="15"/>
  <c r="G113" i="15"/>
  <c r="M113" i="15" s="1"/>
  <c r="Q111" i="15"/>
  <c r="O111" i="15"/>
  <c r="F114" i="15"/>
  <c r="B115" i="15"/>
  <c r="E114" i="15"/>
  <c r="D114" i="15"/>
  <c r="C114" i="15"/>
  <c r="R109" i="8"/>
  <c r="P109" i="8"/>
  <c r="G111" i="12"/>
  <c r="C112" i="12"/>
  <c r="E112" i="12"/>
  <c r="D112" i="12"/>
  <c r="B113" i="12"/>
  <c r="F112" i="12"/>
  <c r="O110" i="12"/>
  <c r="R110" i="12"/>
  <c r="Q111" i="12"/>
  <c r="S111" i="12"/>
  <c r="Q111" i="11"/>
  <c r="C112" i="11"/>
  <c r="D112" i="11" s="1"/>
  <c r="E112" i="11" s="1"/>
  <c r="F112" i="11"/>
  <c r="B113" i="11"/>
  <c r="P111" i="11"/>
  <c r="G111" i="11"/>
  <c r="N111" i="11" s="1"/>
  <c r="R112" i="10"/>
  <c r="S111" i="10"/>
  <c r="Q111" i="10"/>
  <c r="C113" i="10"/>
  <c r="E113" i="10"/>
  <c r="D113" i="10"/>
  <c r="B114" i="10"/>
  <c r="F113" i="10"/>
  <c r="G112" i="10"/>
  <c r="O112" i="10" s="1"/>
  <c r="R111" i="9"/>
  <c r="G111" i="9"/>
  <c r="O111" i="9" s="1"/>
  <c r="B113" i="9"/>
  <c r="E112" i="9"/>
  <c r="D112" i="9"/>
  <c r="C112" i="9"/>
  <c r="F112" i="9"/>
  <c r="S111" i="9"/>
  <c r="Q111" i="9"/>
  <c r="N108" i="8"/>
  <c r="Q109" i="8" s="1"/>
  <c r="D109" i="5"/>
  <c r="E109" i="5"/>
  <c r="F109" i="5"/>
  <c r="D109" i="8"/>
  <c r="E109" i="8"/>
  <c r="F109" i="8"/>
  <c r="G109" i="8" s="1"/>
  <c r="AB109" i="8" s="1"/>
  <c r="F109" i="7"/>
  <c r="D109" i="7"/>
  <c r="E109" i="7" s="1"/>
  <c r="E70" i="1"/>
  <c r="I70" i="1" s="1"/>
  <c r="F70" i="1"/>
  <c r="D62" i="4"/>
  <c r="B110" i="5"/>
  <c r="C110" i="5" s="1" a="1"/>
  <c r="C110" i="5" s="1"/>
  <c r="B110" i="8"/>
  <c r="C110" i="8" s="1"/>
  <c r="B110" i="7"/>
  <c r="C114" i="7" s="1"/>
  <c r="R112" i="11" l="1"/>
  <c r="G114" i="17"/>
  <c r="AB114" i="17" s="1"/>
  <c r="Q112" i="17"/>
  <c r="N112" i="17"/>
  <c r="C115" i="17"/>
  <c r="F115" i="17"/>
  <c r="B116" i="17"/>
  <c r="E115" i="17"/>
  <c r="D115" i="17"/>
  <c r="R114" i="17"/>
  <c r="P114" i="17"/>
  <c r="B116" i="16"/>
  <c r="C115" i="16"/>
  <c r="D115" i="16" s="1"/>
  <c r="E115" i="16" s="1"/>
  <c r="F115" i="16"/>
  <c r="Q113" i="16"/>
  <c r="N113" i="16"/>
  <c r="G114" i="16"/>
  <c r="R114" i="16"/>
  <c r="P114" i="16"/>
  <c r="P114" i="15"/>
  <c r="O112" i="15"/>
  <c r="Q112" i="15"/>
  <c r="C115" i="15"/>
  <c r="F115" i="15"/>
  <c r="B116" i="15"/>
  <c r="E115" i="15"/>
  <c r="D115" i="15"/>
  <c r="G114" i="15"/>
  <c r="M114" i="15" s="1"/>
  <c r="R110" i="8"/>
  <c r="P110" i="8"/>
  <c r="S112" i="12"/>
  <c r="Q112" i="12"/>
  <c r="G112" i="12"/>
  <c r="B114" i="12"/>
  <c r="E113" i="12"/>
  <c r="D113" i="12"/>
  <c r="F113" i="12"/>
  <c r="C113" i="12"/>
  <c r="R111" i="12"/>
  <c r="O111" i="12"/>
  <c r="Q112" i="11"/>
  <c r="P112" i="11"/>
  <c r="G112" i="11"/>
  <c r="N112" i="11" s="1"/>
  <c r="C113" i="11"/>
  <c r="D113" i="11" s="1"/>
  <c r="E113" i="11" s="1"/>
  <c r="F113" i="11"/>
  <c r="B114" i="11"/>
  <c r="R113" i="10"/>
  <c r="B115" i="10"/>
  <c r="E114" i="10"/>
  <c r="D114" i="10"/>
  <c r="F114" i="10"/>
  <c r="C114" i="10"/>
  <c r="G113" i="10"/>
  <c r="O113" i="10" s="1"/>
  <c r="Q112" i="10"/>
  <c r="S112" i="10"/>
  <c r="G112" i="9"/>
  <c r="S112" i="9"/>
  <c r="Q112" i="9"/>
  <c r="F113" i="9"/>
  <c r="E113" i="9"/>
  <c r="D113" i="9"/>
  <c r="B114" i="9"/>
  <c r="C113" i="9"/>
  <c r="O112" i="9"/>
  <c r="R112" i="9"/>
  <c r="N109" i="8"/>
  <c r="Q110" i="8" s="1"/>
  <c r="D110" i="5"/>
  <c r="E110" i="5"/>
  <c r="F110" i="5"/>
  <c r="D110" i="8"/>
  <c r="F110" i="8"/>
  <c r="G110" i="8" s="1"/>
  <c r="AB110" i="8" s="1"/>
  <c r="E110" i="8"/>
  <c r="F110" i="7"/>
  <c r="D110" i="7"/>
  <c r="E110" i="7" s="1"/>
  <c r="E62" i="4"/>
  <c r="I62" i="4" s="1"/>
  <c r="F62" i="4"/>
  <c r="D71" i="1"/>
  <c r="B111" i="5"/>
  <c r="C111" i="5" s="1" a="1"/>
  <c r="C111" i="5" s="1"/>
  <c r="B111" i="8"/>
  <c r="C111" i="8" s="1"/>
  <c r="B111" i="7"/>
  <c r="C115" i="7" s="1"/>
  <c r="R113" i="11" l="1"/>
  <c r="G115" i="17"/>
  <c r="AB115" i="17" s="1"/>
  <c r="Q113" i="17"/>
  <c r="N113" i="17"/>
  <c r="P115" i="17"/>
  <c r="R115" i="17"/>
  <c r="D116" i="17"/>
  <c r="C116" i="17"/>
  <c r="F116" i="17"/>
  <c r="B117" i="17"/>
  <c r="E116" i="17"/>
  <c r="Q114" i="16"/>
  <c r="N114" i="16"/>
  <c r="R115" i="16"/>
  <c r="P115" i="16"/>
  <c r="G115" i="16"/>
  <c r="F116" i="16"/>
  <c r="C116" i="16"/>
  <c r="B117" i="16"/>
  <c r="D116" i="16"/>
  <c r="E116" i="16" s="1"/>
  <c r="P115" i="15"/>
  <c r="D116" i="15"/>
  <c r="C116" i="15"/>
  <c r="F116" i="15"/>
  <c r="E116" i="15"/>
  <c r="B117" i="15"/>
  <c r="Q113" i="15"/>
  <c r="O113" i="15"/>
  <c r="G115" i="15"/>
  <c r="M115" i="15" s="1"/>
  <c r="R111" i="8"/>
  <c r="P111" i="8"/>
  <c r="O112" i="12"/>
  <c r="R112" i="12"/>
  <c r="G113" i="12"/>
  <c r="F114" i="12"/>
  <c r="B115" i="12"/>
  <c r="E114" i="12"/>
  <c r="D114" i="12"/>
  <c r="C114" i="12"/>
  <c r="Q113" i="12"/>
  <c r="S113" i="12"/>
  <c r="Q113" i="11"/>
  <c r="P113" i="11"/>
  <c r="B115" i="11"/>
  <c r="F114" i="11"/>
  <c r="C114" i="11"/>
  <c r="D114" i="11" s="1"/>
  <c r="E114" i="11" s="1"/>
  <c r="G113" i="11"/>
  <c r="N113" i="11" s="1"/>
  <c r="R114" i="10"/>
  <c r="S113" i="10"/>
  <c r="Q113" i="10"/>
  <c r="F115" i="10"/>
  <c r="B116" i="10"/>
  <c r="E115" i="10"/>
  <c r="C115" i="10"/>
  <c r="D115" i="10"/>
  <c r="G114" i="10"/>
  <c r="O114" i="10" s="1"/>
  <c r="G113" i="9"/>
  <c r="O113" i="9" s="1"/>
  <c r="R113" i="9"/>
  <c r="C114" i="9"/>
  <c r="D114" i="9"/>
  <c r="F114" i="9"/>
  <c r="E114" i="9"/>
  <c r="B115" i="9"/>
  <c r="S113" i="9"/>
  <c r="Q113" i="9"/>
  <c r="N110" i="8"/>
  <c r="Q111" i="8" s="1"/>
  <c r="D111" i="5"/>
  <c r="E111" i="5"/>
  <c r="F111" i="5"/>
  <c r="D111" i="8"/>
  <c r="F111" i="8"/>
  <c r="G111" i="8" s="1"/>
  <c r="AB111" i="8" s="1"/>
  <c r="E111" i="8"/>
  <c r="F111" i="7"/>
  <c r="D111" i="7"/>
  <c r="E111" i="7" s="1"/>
  <c r="D63" i="4"/>
  <c r="E71" i="1"/>
  <c r="I71" i="1" s="1"/>
  <c r="F71" i="1"/>
  <c r="B112" i="5"/>
  <c r="C112" i="5" s="1" a="1"/>
  <c r="C112" i="5" s="1"/>
  <c r="B112" i="8"/>
  <c r="C112" i="8" s="1"/>
  <c r="B112" i="7"/>
  <c r="C116" i="7" s="1"/>
  <c r="R114" i="11" l="1"/>
  <c r="G116" i="17"/>
  <c r="AB116" i="17" s="1"/>
  <c r="N114" i="17"/>
  <c r="Q114" i="17"/>
  <c r="B118" i="17"/>
  <c r="E117" i="17"/>
  <c r="D117" i="17"/>
  <c r="C117" i="17"/>
  <c r="F117" i="17"/>
  <c r="P116" i="17"/>
  <c r="R116" i="17"/>
  <c r="G116" i="16"/>
  <c r="C117" i="16"/>
  <c r="D117" i="16" s="1"/>
  <c r="E117" i="16" s="1"/>
  <c r="B118" i="16"/>
  <c r="F117" i="16"/>
  <c r="Q115" i="16"/>
  <c r="N115" i="16"/>
  <c r="P116" i="16"/>
  <c r="R116" i="16"/>
  <c r="P116" i="15"/>
  <c r="B118" i="15"/>
  <c r="E117" i="15"/>
  <c r="D117" i="15"/>
  <c r="F117" i="15"/>
  <c r="C117" i="15"/>
  <c r="Q114" i="15"/>
  <c r="O114" i="15"/>
  <c r="G116" i="15"/>
  <c r="M116" i="15" s="1"/>
  <c r="P112" i="8"/>
  <c r="R112" i="8"/>
  <c r="Q114" i="12"/>
  <c r="S114" i="12"/>
  <c r="C115" i="12"/>
  <c r="F115" i="12"/>
  <c r="B116" i="12"/>
  <c r="E115" i="12"/>
  <c r="D115" i="12"/>
  <c r="G114" i="12"/>
  <c r="O113" i="12"/>
  <c r="R113" i="12"/>
  <c r="Q114" i="11"/>
  <c r="P114" i="11"/>
  <c r="F115" i="11"/>
  <c r="B116" i="11"/>
  <c r="C115" i="11"/>
  <c r="D115" i="11" s="1"/>
  <c r="E115" i="11" s="1"/>
  <c r="G114" i="11"/>
  <c r="N114" i="11" s="1"/>
  <c r="R115" i="10"/>
  <c r="Q114" i="10"/>
  <c r="S114" i="10"/>
  <c r="C116" i="10"/>
  <c r="F116" i="10"/>
  <c r="B117" i="10"/>
  <c r="E116" i="10"/>
  <c r="D116" i="10"/>
  <c r="G115" i="10"/>
  <c r="O115" i="10" s="1"/>
  <c r="D115" i="9"/>
  <c r="F115" i="9"/>
  <c r="C115" i="9"/>
  <c r="E115" i="9"/>
  <c r="B116" i="9"/>
  <c r="Q114" i="9"/>
  <c r="S114" i="9"/>
  <c r="G114" i="9"/>
  <c r="O114" i="9"/>
  <c r="R114" i="9"/>
  <c r="N111" i="8"/>
  <c r="Q112" i="8" s="1"/>
  <c r="D112" i="5"/>
  <c r="F112" i="5"/>
  <c r="E112" i="5"/>
  <c r="D112" i="8"/>
  <c r="E112" i="8"/>
  <c r="F112" i="8"/>
  <c r="G112" i="8" s="1"/>
  <c r="AB112" i="8" s="1"/>
  <c r="F112" i="7"/>
  <c r="D112" i="7"/>
  <c r="E112" i="7" s="1"/>
  <c r="D72" i="1"/>
  <c r="E63" i="4"/>
  <c r="I63" i="4" s="1"/>
  <c r="D64" i="4"/>
  <c r="F63" i="4"/>
  <c r="B113" i="5"/>
  <c r="C113" i="5" s="1" a="1"/>
  <c r="C113" i="5" s="1"/>
  <c r="B113" i="8"/>
  <c r="C113" i="8" s="1"/>
  <c r="B113" i="7"/>
  <c r="C117" i="7" s="1"/>
  <c r="R115" i="11" l="1"/>
  <c r="R117" i="17"/>
  <c r="P117" i="17"/>
  <c r="G117" i="17"/>
  <c r="AB117" i="17" s="1"/>
  <c r="F118" i="17"/>
  <c r="B119" i="17"/>
  <c r="E118" i="17"/>
  <c r="D118" i="17"/>
  <c r="C118" i="17"/>
  <c r="N115" i="17"/>
  <c r="Q115" i="17"/>
  <c r="P117" i="16"/>
  <c r="R117" i="16"/>
  <c r="N116" i="16"/>
  <c r="Q116" i="16"/>
  <c r="G117" i="16"/>
  <c r="F118" i="16"/>
  <c r="C118" i="16"/>
  <c r="D118" i="16" s="1"/>
  <c r="E118" i="16" s="1"/>
  <c r="B119" i="16"/>
  <c r="P117" i="15"/>
  <c r="F118" i="15"/>
  <c r="B119" i="15"/>
  <c r="E118" i="15"/>
  <c r="D118" i="15"/>
  <c r="C118" i="15"/>
  <c r="G117" i="15"/>
  <c r="M117" i="15" s="1"/>
  <c r="O115" i="15"/>
  <c r="Q115" i="15"/>
  <c r="R113" i="8"/>
  <c r="P113" i="8"/>
  <c r="R114" i="12"/>
  <c r="O114" i="12"/>
  <c r="G115" i="12"/>
  <c r="D116" i="12"/>
  <c r="C116" i="12"/>
  <c r="F116" i="12"/>
  <c r="B117" i="12"/>
  <c r="E116" i="12"/>
  <c r="S115" i="12"/>
  <c r="Q115" i="12"/>
  <c r="Q115" i="11"/>
  <c r="C116" i="11"/>
  <c r="F116" i="11"/>
  <c r="B117" i="11"/>
  <c r="D116" i="11"/>
  <c r="E116" i="11" s="1"/>
  <c r="G115" i="11"/>
  <c r="N115" i="11" s="1"/>
  <c r="P115" i="11"/>
  <c r="R116" i="10"/>
  <c r="Q115" i="10"/>
  <c r="S115" i="10"/>
  <c r="D117" i="10"/>
  <c r="C117" i="10"/>
  <c r="B118" i="10"/>
  <c r="E117" i="10"/>
  <c r="F117" i="10"/>
  <c r="G116" i="10"/>
  <c r="O116" i="10" s="1"/>
  <c r="Q115" i="9"/>
  <c r="S115" i="9"/>
  <c r="G115" i="9"/>
  <c r="R115" i="9"/>
  <c r="O115" i="9"/>
  <c r="B117" i="9"/>
  <c r="E116" i="9"/>
  <c r="C116" i="9"/>
  <c r="F116" i="9"/>
  <c r="D116" i="9"/>
  <c r="N112" i="8"/>
  <c r="Q113" i="8" s="1"/>
  <c r="F113" i="5"/>
  <c r="E113" i="5"/>
  <c r="D113" i="5"/>
  <c r="D113" i="8"/>
  <c r="E113" i="8"/>
  <c r="F113" i="8"/>
  <c r="G113" i="8" s="1"/>
  <c r="AB113" i="8" s="1"/>
  <c r="F113" i="7"/>
  <c r="D113" i="7"/>
  <c r="E113" i="7" s="1"/>
  <c r="E64" i="4"/>
  <c r="I64" i="4" s="1"/>
  <c r="F64" i="4"/>
  <c r="E72" i="1"/>
  <c r="I72" i="1" s="1"/>
  <c r="F72" i="1"/>
  <c r="B114" i="5"/>
  <c r="C114" i="5" s="1" a="1"/>
  <c r="C114" i="5" s="1"/>
  <c r="B114" i="8"/>
  <c r="C114" i="8" s="1"/>
  <c r="B114" i="7"/>
  <c r="C118" i="7" s="1"/>
  <c r="R116" i="11" l="1"/>
  <c r="Q116" i="17"/>
  <c r="N116" i="17"/>
  <c r="C119" i="17"/>
  <c r="F119" i="17"/>
  <c r="B120" i="17"/>
  <c r="E119" i="17"/>
  <c r="D119" i="17"/>
  <c r="G118" i="17"/>
  <c r="AB118" i="17" s="1"/>
  <c r="R118" i="17"/>
  <c r="P118" i="17"/>
  <c r="B120" i="16"/>
  <c r="F119" i="16"/>
  <c r="C119" i="16"/>
  <c r="D119" i="16" s="1"/>
  <c r="E119" i="16" s="1"/>
  <c r="Q117" i="16"/>
  <c r="N117" i="16"/>
  <c r="G118" i="16"/>
  <c r="R118" i="16"/>
  <c r="P118" i="16"/>
  <c r="P118" i="15"/>
  <c r="O116" i="15"/>
  <c r="Q116" i="15"/>
  <c r="G118" i="15"/>
  <c r="M118" i="15" s="1"/>
  <c r="C119" i="15"/>
  <c r="F119" i="15"/>
  <c r="B120" i="15"/>
  <c r="E119" i="15"/>
  <c r="D119" i="15"/>
  <c r="R114" i="8"/>
  <c r="P114" i="8"/>
  <c r="B118" i="12"/>
  <c r="E117" i="12"/>
  <c r="D117" i="12"/>
  <c r="C117" i="12"/>
  <c r="F117" i="12"/>
  <c r="R115" i="12"/>
  <c r="O115" i="12"/>
  <c r="S116" i="12"/>
  <c r="Q116" i="12"/>
  <c r="G116" i="12"/>
  <c r="B118" i="11"/>
  <c r="C117" i="11"/>
  <c r="D117" i="11" s="1"/>
  <c r="E117" i="11" s="1"/>
  <c r="F117" i="11"/>
  <c r="P116" i="11"/>
  <c r="G116" i="11"/>
  <c r="N116" i="11" s="1"/>
  <c r="Q116" i="11"/>
  <c r="R117" i="10"/>
  <c r="S116" i="10"/>
  <c r="Q116" i="10"/>
  <c r="B119" i="10"/>
  <c r="E118" i="10"/>
  <c r="D118" i="10"/>
  <c r="F118" i="10"/>
  <c r="C118" i="10"/>
  <c r="G117" i="10"/>
  <c r="O117" i="10" s="1"/>
  <c r="R116" i="9"/>
  <c r="S116" i="9"/>
  <c r="Q116" i="9"/>
  <c r="G116" i="9"/>
  <c r="O116" i="9" s="1"/>
  <c r="F117" i="9"/>
  <c r="B118" i="9"/>
  <c r="E117" i="9"/>
  <c r="D117" i="9"/>
  <c r="C117" i="9"/>
  <c r="N113" i="8"/>
  <c r="Q114" i="8" s="1"/>
  <c r="D73" i="1"/>
  <c r="D65" i="4"/>
  <c r="F114" i="5"/>
  <c r="D114" i="5"/>
  <c r="E114" i="5"/>
  <c r="D114" i="8"/>
  <c r="F114" i="8"/>
  <c r="G114" i="8" s="1"/>
  <c r="AB114" i="8" s="1"/>
  <c r="E114" i="8"/>
  <c r="F114" i="7"/>
  <c r="D114" i="7"/>
  <c r="E114" i="7" s="1"/>
  <c r="E65" i="4"/>
  <c r="I65" i="4" s="1"/>
  <c r="F65" i="4"/>
  <c r="E73" i="1"/>
  <c r="I73" i="1" s="1"/>
  <c r="F73" i="1"/>
  <c r="B115" i="5"/>
  <c r="C115" i="5" s="1" a="1"/>
  <c r="C115" i="5" s="1"/>
  <c r="B115" i="8"/>
  <c r="C115" i="8" s="1"/>
  <c r="B115" i="7"/>
  <c r="C119" i="7" s="1"/>
  <c r="R117" i="11" l="1"/>
  <c r="G119" i="17"/>
  <c r="AB119" i="17" s="1"/>
  <c r="P119" i="17"/>
  <c r="R119" i="17"/>
  <c r="Q117" i="17"/>
  <c r="N117" i="17"/>
  <c r="D120" i="17"/>
  <c r="C120" i="17"/>
  <c r="F120" i="17"/>
  <c r="E120" i="17"/>
  <c r="B121" i="17"/>
  <c r="Q118" i="16"/>
  <c r="N118" i="16"/>
  <c r="G119" i="16"/>
  <c r="R119" i="16"/>
  <c r="P119" i="16"/>
  <c r="F120" i="16"/>
  <c r="B121" i="16"/>
  <c r="C120" i="16"/>
  <c r="D120" i="16" s="1"/>
  <c r="E120" i="16" s="1"/>
  <c r="P119" i="15"/>
  <c r="D120" i="15"/>
  <c r="C120" i="15"/>
  <c r="F120" i="15"/>
  <c r="B121" i="15"/>
  <c r="E120" i="15"/>
  <c r="G119" i="15"/>
  <c r="M119" i="15" s="1"/>
  <c r="Q117" i="15"/>
  <c r="O117" i="15"/>
  <c r="R115" i="8"/>
  <c r="P115" i="8"/>
  <c r="O116" i="12"/>
  <c r="R116" i="12"/>
  <c r="Q117" i="12"/>
  <c r="S117" i="12"/>
  <c r="G117" i="12"/>
  <c r="F118" i="12"/>
  <c r="B119" i="12"/>
  <c r="E118" i="12"/>
  <c r="D118" i="12"/>
  <c r="C118" i="12"/>
  <c r="P117" i="11"/>
  <c r="G117" i="11"/>
  <c r="N117" i="11" s="1"/>
  <c r="F118" i="11"/>
  <c r="B119" i="11"/>
  <c r="C118" i="11"/>
  <c r="D118" i="11" s="1"/>
  <c r="E118" i="11" s="1"/>
  <c r="Q117" i="11"/>
  <c r="R118" i="10"/>
  <c r="F119" i="10"/>
  <c r="B120" i="10"/>
  <c r="E119" i="10"/>
  <c r="D119" i="10"/>
  <c r="C119" i="10"/>
  <c r="G118" i="10"/>
  <c r="O118" i="10" s="1"/>
  <c r="S117" i="10"/>
  <c r="Q117" i="10"/>
  <c r="G117" i="9"/>
  <c r="C118" i="9"/>
  <c r="D118" i="9"/>
  <c r="F118" i="9"/>
  <c r="E118" i="9"/>
  <c r="B119" i="9"/>
  <c r="O117" i="9"/>
  <c r="R117" i="9"/>
  <c r="Q117" i="9"/>
  <c r="S117" i="9"/>
  <c r="N114" i="8"/>
  <c r="Q115" i="8" s="1"/>
  <c r="D66" i="4"/>
  <c r="D74" i="1"/>
  <c r="E115" i="5"/>
  <c r="F115" i="5"/>
  <c r="D115" i="5"/>
  <c r="D115" i="8"/>
  <c r="E115" i="8"/>
  <c r="F115" i="8"/>
  <c r="G115" i="8" s="1"/>
  <c r="AB115" i="8" s="1"/>
  <c r="D115" i="7"/>
  <c r="E115" i="7" s="1"/>
  <c r="F115" i="7"/>
  <c r="E74" i="1"/>
  <c r="I74" i="1" s="1"/>
  <c r="F74" i="1"/>
  <c r="E66" i="4"/>
  <c r="I66" i="4" s="1"/>
  <c r="F66" i="4"/>
  <c r="B116" i="5"/>
  <c r="C116" i="5" s="1" a="1"/>
  <c r="C116" i="5" s="1"/>
  <c r="B116" i="8"/>
  <c r="C116" i="8" s="1"/>
  <c r="B116" i="7"/>
  <c r="C120" i="7" s="1"/>
  <c r="R118" i="11" l="1"/>
  <c r="N118" i="17"/>
  <c r="Q118" i="17"/>
  <c r="G120" i="17"/>
  <c r="AB120" i="17" s="1"/>
  <c r="B122" i="17"/>
  <c r="E121" i="17"/>
  <c r="D121" i="17"/>
  <c r="C121" i="17"/>
  <c r="F121" i="17"/>
  <c r="P120" i="17"/>
  <c r="R120" i="17"/>
  <c r="R120" i="16"/>
  <c r="P120" i="16"/>
  <c r="N119" i="16"/>
  <c r="Q119" i="16"/>
  <c r="C121" i="16"/>
  <c r="F121" i="16"/>
  <c r="B122" i="16"/>
  <c r="D121" i="16"/>
  <c r="E121" i="16" s="1"/>
  <c r="G120" i="16"/>
  <c r="P120" i="15"/>
  <c r="Q118" i="15"/>
  <c r="O118" i="15"/>
  <c r="B122" i="15"/>
  <c r="E121" i="15"/>
  <c r="D121" i="15"/>
  <c r="C121" i="15"/>
  <c r="F121" i="15"/>
  <c r="G120" i="15"/>
  <c r="M120" i="15" s="1"/>
  <c r="R116" i="8"/>
  <c r="Q118" i="12"/>
  <c r="S118" i="12"/>
  <c r="C119" i="12"/>
  <c r="F119" i="12"/>
  <c r="B120" i="12"/>
  <c r="E119" i="12"/>
  <c r="D119" i="12"/>
  <c r="G118" i="12"/>
  <c r="O117" i="12"/>
  <c r="R117" i="12"/>
  <c r="C119" i="11"/>
  <c r="D119" i="11" s="1"/>
  <c r="E119" i="11" s="1"/>
  <c r="F119" i="11"/>
  <c r="B120" i="11"/>
  <c r="G118" i="11"/>
  <c r="N118" i="11" s="1"/>
  <c r="Q118" i="11"/>
  <c r="P118" i="11"/>
  <c r="R119" i="10"/>
  <c r="O119" i="10"/>
  <c r="G119" i="10"/>
  <c r="Q118" i="10"/>
  <c r="S118" i="10"/>
  <c r="C120" i="10"/>
  <c r="F120" i="10"/>
  <c r="D120" i="10"/>
  <c r="B121" i="10"/>
  <c r="E120" i="10"/>
  <c r="G118" i="9"/>
  <c r="O118" i="9" s="1"/>
  <c r="R118" i="9"/>
  <c r="Q118" i="9"/>
  <c r="S118" i="9"/>
  <c r="D119" i="9"/>
  <c r="B120" i="9"/>
  <c r="E119" i="9"/>
  <c r="F119" i="9"/>
  <c r="C119" i="9"/>
  <c r="P116" i="8"/>
  <c r="N115" i="8"/>
  <c r="Q116" i="8" s="1"/>
  <c r="E116" i="5"/>
  <c r="D116" i="5"/>
  <c r="F116" i="5"/>
  <c r="D116" i="8"/>
  <c r="E116" i="8"/>
  <c r="F116" i="8"/>
  <c r="G116" i="8" s="1"/>
  <c r="AB116" i="8" s="1"/>
  <c r="D116" i="7"/>
  <c r="E116" i="7" s="1"/>
  <c r="F116" i="7"/>
  <c r="D67" i="4"/>
  <c r="D75" i="1"/>
  <c r="B117" i="5"/>
  <c r="C117" i="5" s="1" a="1"/>
  <c r="C117" i="5" s="1"/>
  <c r="B117" i="8"/>
  <c r="C117" i="8" s="1"/>
  <c r="B117" i="7"/>
  <c r="C121" i="7" s="1"/>
  <c r="R119" i="11" l="1"/>
  <c r="R121" i="17"/>
  <c r="P121" i="17"/>
  <c r="G121" i="17"/>
  <c r="AB121" i="17" s="1"/>
  <c r="F122" i="17"/>
  <c r="B123" i="17"/>
  <c r="E122" i="17"/>
  <c r="D122" i="17"/>
  <c r="C122" i="17"/>
  <c r="N119" i="17"/>
  <c r="Q119" i="17"/>
  <c r="G121" i="16"/>
  <c r="N120" i="16"/>
  <c r="Q120" i="16"/>
  <c r="P121" i="16"/>
  <c r="R121" i="16"/>
  <c r="F122" i="16"/>
  <c r="B123" i="16"/>
  <c r="C122" i="16"/>
  <c r="D122" i="16" s="1"/>
  <c r="E122" i="16" s="1"/>
  <c r="P121" i="15"/>
  <c r="O119" i="15"/>
  <c r="Q119" i="15"/>
  <c r="G121" i="15"/>
  <c r="M121" i="15" s="1"/>
  <c r="F122" i="15"/>
  <c r="B123" i="15"/>
  <c r="E122" i="15"/>
  <c r="D122" i="15"/>
  <c r="C122" i="15"/>
  <c r="P117" i="8"/>
  <c r="R118" i="12"/>
  <c r="O118" i="12"/>
  <c r="D120" i="12"/>
  <c r="C120" i="12"/>
  <c r="B121" i="12"/>
  <c r="E120" i="12"/>
  <c r="F120" i="12"/>
  <c r="S119" i="12"/>
  <c r="Q119" i="12"/>
  <c r="G119" i="12"/>
  <c r="Q119" i="11"/>
  <c r="C120" i="11"/>
  <c r="D120" i="11" s="1"/>
  <c r="E120" i="11" s="1"/>
  <c r="F120" i="11"/>
  <c r="B121" i="11"/>
  <c r="G119" i="11"/>
  <c r="N119" i="11" s="1"/>
  <c r="P119" i="11"/>
  <c r="R120" i="11" s="1"/>
  <c r="Q119" i="10"/>
  <c r="S119" i="10"/>
  <c r="G120" i="10"/>
  <c r="D121" i="10"/>
  <c r="C121" i="10"/>
  <c r="F121" i="10"/>
  <c r="E121" i="10"/>
  <c r="B122" i="10"/>
  <c r="R120" i="10"/>
  <c r="O120" i="10"/>
  <c r="G119" i="9"/>
  <c r="R119" i="9"/>
  <c r="O119" i="9"/>
  <c r="S119" i="9"/>
  <c r="Q119" i="9"/>
  <c r="B121" i="9"/>
  <c r="E120" i="9"/>
  <c r="F120" i="9"/>
  <c r="D120" i="9"/>
  <c r="C120" i="9"/>
  <c r="R117" i="8"/>
  <c r="N116" i="8"/>
  <c r="Q117" i="8" s="1"/>
  <c r="D117" i="5"/>
  <c r="E117" i="5"/>
  <c r="F117" i="5"/>
  <c r="D117" i="8"/>
  <c r="E117" i="8"/>
  <c r="F117" i="8"/>
  <c r="G117" i="8" s="1"/>
  <c r="AB117" i="8" s="1"/>
  <c r="F117" i="7"/>
  <c r="D117" i="7"/>
  <c r="E117" i="7" s="1"/>
  <c r="E75" i="1"/>
  <c r="I75" i="1" s="1"/>
  <c r="F75" i="1"/>
  <c r="E67" i="4"/>
  <c r="I67" i="4" s="1"/>
  <c r="F67" i="4"/>
  <c r="B118" i="5"/>
  <c r="C118" i="5" s="1" a="1"/>
  <c r="C118" i="5" s="1"/>
  <c r="B118" i="8"/>
  <c r="C118" i="8" s="1"/>
  <c r="B118" i="7"/>
  <c r="C122" i="7" s="1"/>
  <c r="Q120" i="17" l="1"/>
  <c r="N120" i="17"/>
  <c r="C123" i="17"/>
  <c r="F123" i="17"/>
  <c r="B124" i="17"/>
  <c r="E123" i="17"/>
  <c r="D123" i="17"/>
  <c r="G122" i="17"/>
  <c r="AB122" i="17" s="1"/>
  <c r="R122" i="17"/>
  <c r="P122" i="17"/>
  <c r="Q121" i="16"/>
  <c r="N121" i="16"/>
  <c r="B124" i="16"/>
  <c r="C123" i="16"/>
  <c r="D123" i="16" s="1"/>
  <c r="E123" i="16" s="1"/>
  <c r="F123" i="16"/>
  <c r="P122" i="16"/>
  <c r="R122" i="16"/>
  <c r="G122" i="16"/>
  <c r="P122" i="15"/>
  <c r="O120" i="15"/>
  <c r="Q120" i="15"/>
  <c r="C123" i="15"/>
  <c r="F123" i="15"/>
  <c r="B124" i="15"/>
  <c r="E123" i="15"/>
  <c r="D123" i="15"/>
  <c r="G122" i="15"/>
  <c r="M122" i="15" s="1"/>
  <c r="P118" i="8"/>
  <c r="R118" i="8"/>
  <c r="G120" i="12"/>
  <c r="R119" i="12"/>
  <c r="O119" i="12"/>
  <c r="S120" i="12"/>
  <c r="Q120" i="12"/>
  <c r="B122" i="12"/>
  <c r="E121" i="12"/>
  <c r="D121" i="12"/>
  <c r="F121" i="12"/>
  <c r="C121" i="12"/>
  <c r="Q120" i="11"/>
  <c r="P120" i="11"/>
  <c r="B122" i="11"/>
  <c r="C121" i="11"/>
  <c r="D121" i="11" s="1"/>
  <c r="E121" i="11" s="1"/>
  <c r="F121" i="11"/>
  <c r="G120" i="11"/>
  <c r="N120" i="11" s="1"/>
  <c r="G121" i="10"/>
  <c r="O121" i="10"/>
  <c r="R121" i="10"/>
  <c r="B123" i="10"/>
  <c r="E122" i="10"/>
  <c r="D122" i="10"/>
  <c r="F122" i="10"/>
  <c r="C122" i="10"/>
  <c r="S120" i="10"/>
  <c r="Q120" i="10"/>
  <c r="S120" i="9"/>
  <c r="Q120" i="9"/>
  <c r="G120" i="9"/>
  <c r="O120" i="9" s="1"/>
  <c r="F121" i="9"/>
  <c r="D121" i="9"/>
  <c r="C121" i="9"/>
  <c r="E121" i="9"/>
  <c r="B122" i="9"/>
  <c r="R120" i="9"/>
  <c r="N117" i="8"/>
  <c r="Q118" i="8" s="1"/>
  <c r="D118" i="5"/>
  <c r="F118" i="5"/>
  <c r="E118" i="5"/>
  <c r="D118" i="8"/>
  <c r="F118" i="8"/>
  <c r="G118" i="8" s="1"/>
  <c r="AB118" i="8" s="1"/>
  <c r="E118" i="8"/>
  <c r="F118" i="7"/>
  <c r="D118" i="7"/>
  <c r="E118" i="7" s="1"/>
  <c r="D68" i="4"/>
  <c r="D76" i="1"/>
  <c r="B119" i="5"/>
  <c r="C119" i="5" s="1" a="1"/>
  <c r="C119" i="5" s="1"/>
  <c r="B119" i="8"/>
  <c r="C119" i="8" s="1"/>
  <c r="B119" i="7"/>
  <c r="C123" i="7" s="1"/>
  <c r="R121" i="11" l="1"/>
  <c r="P123" i="17"/>
  <c r="R123" i="17"/>
  <c r="G123" i="17"/>
  <c r="AB123" i="17" s="1"/>
  <c r="Q121" i="17"/>
  <c r="N121" i="17"/>
  <c r="D124" i="17"/>
  <c r="C124" i="17"/>
  <c r="F124" i="17"/>
  <c r="B125" i="17"/>
  <c r="E124" i="17"/>
  <c r="R123" i="16"/>
  <c r="P123" i="16"/>
  <c r="G123" i="16"/>
  <c r="F124" i="16"/>
  <c r="C124" i="16"/>
  <c r="D124" i="16" s="1"/>
  <c r="E124" i="16" s="1"/>
  <c r="B125" i="16"/>
  <c r="Q122" i="16"/>
  <c r="N122" i="16"/>
  <c r="M123" i="15"/>
  <c r="P123" i="15"/>
  <c r="D124" i="15"/>
  <c r="C124" i="15"/>
  <c r="F124" i="15"/>
  <c r="B125" i="15"/>
  <c r="E124" i="15"/>
  <c r="Q121" i="15"/>
  <c r="O121" i="15"/>
  <c r="G123" i="15"/>
  <c r="R119" i="8"/>
  <c r="P119" i="8"/>
  <c r="Q121" i="12"/>
  <c r="S121" i="12"/>
  <c r="O120" i="12"/>
  <c r="R120" i="12"/>
  <c r="G121" i="12"/>
  <c r="F122" i="12"/>
  <c r="B123" i="12"/>
  <c r="E122" i="12"/>
  <c r="D122" i="12"/>
  <c r="C122" i="12"/>
  <c r="Q121" i="11"/>
  <c r="P121" i="11"/>
  <c r="G121" i="11"/>
  <c r="N121" i="11" s="1"/>
  <c r="F122" i="11"/>
  <c r="B123" i="11"/>
  <c r="C122" i="11"/>
  <c r="D122" i="11" s="1"/>
  <c r="E122" i="11" s="1"/>
  <c r="R122" i="10"/>
  <c r="F123" i="10"/>
  <c r="B124" i="10"/>
  <c r="E123" i="10"/>
  <c r="C123" i="10"/>
  <c r="D123" i="10"/>
  <c r="S121" i="10"/>
  <c r="Q121" i="10"/>
  <c r="G122" i="10"/>
  <c r="O122" i="10" s="1"/>
  <c r="C122" i="9"/>
  <c r="F122" i="9"/>
  <c r="E122" i="9"/>
  <c r="D122" i="9"/>
  <c r="B123" i="9"/>
  <c r="G121" i="9"/>
  <c r="Q121" i="9"/>
  <c r="S121" i="9"/>
  <c r="O121" i="9"/>
  <c r="R121" i="9"/>
  <c r="N118" i="8"/>
  <c r="Q119" i="8" s="1"/>
  <c r="D119" i="5"/>
  <c r="E119" i="5"/>
  <c r="F119" i="5"/>
  <c r="D119" i="8"/>
  <c r="E119" i="8"/>
  <c r="F119" i="8"/>
  <c r="G119" i="8" s="1"/>
  <c r="AB119" i="8" s="1"/>
  <c r="F119" i="7"/>
  <c r="D119" i="7"/>
  <c r="E119" i="7" s="1"/>
  <c r="E76" i="1"/>
  <c r="I76" i="1" s="1"/>
  <c r="F76" i="1"/>
  <c r="E68" i="4"/>
  <c r="I68" i="4" s="1"/>
  <c r="F68" i="4"/>
  <c r="B120" i="5"/>
  <c r="C120" i="5" s="1" a="1"/>
  <c r="C120" i="5" s="1"/>
  <c r="B120" i="8"/>
  <c r="C120" i="8" s="1"/>
  <c r="B120" i="7"/>
  <c r="C124" i="7" s="1"/>
  <c r="R122" i="11" l="1"/>
  <c r="G124" i="17"/>
  <c r="AB124" i="17" s="1"/>
  <c r="B126" i="17"/>
  <c r="E125" i="17"/>
  <c r="D125" i="17"/>
  <c r="C125" i="17"/>
  <c r="F125" i="17"/>
  <c r="N122" i="17"/>
  <c r="Q122" i="17"/>
  <c r="P124" i="17"/>
  <c r="R124" i="17"/>
  <c r="N123" i="16"/>
  <c r="Q123" i="16"/>
  <c r="G124" i="16"/>
  <c r="R124" i="16"/>
  <c r="P124" i="16"/>
  <c r="C125" i="16"/>
  <c r="D125" i="16" s="1"/>
  <c r="E125" i="16" s="1"/>
  <c r="F125" i="16"/>
  <c r="B126" i="16"/>
  <c r="B126" i="15"/>
  <c r="E125" i="15"/>
  <c r="D125" i="15"/>
  <c r="C125" i="15"/>
  <c r="F125" i="15"/>
  <c r="Q122" i="15"/>
  <c r="O122" i="15"/>
  <c r="G124" i="15"/>
  <c r="P124" i="15"/>
  <c r="M124" i="15"/>
  <c r="P120" i="8"/>
  <c r="R120" i="8"/>
  <c r="O121" i="12"/>
  <c r="R121" i="12"/>
  <c r="C123" i="12"/>
  <c r="F123" i="12"/>
  <c r="B124" i="12"/>
  <c r="E123" i="12"/>
  <c r="D123" i="12"/>
  <c r="G122" i="12"/>
  <c r="Q122" i="12"/>
  <c r="S122" i="12"/>
  <c r="P122" i="11"/>
  <c r="Q122" i="11"/>
  <c r="C123" i="11"/>
  <c r="D123" i="11" s="1"/>
  <c r="E123" i="11" s="1"/>
  <c r="F123" i="11"/>
  <c r="B124" i="11"/>
  <c r="G122" i="11"/>
  <c r="N122" i="11" s="1"/>
  <c r="R123" i="10"/>
  <c r="Q122" i="10"/>
  <c r="S122" i="10"/>
  <c r="G123" i="10"/>
  <c r="O123" i="10" s="1"/>
  <c r="C124" i="10"/>
  <c r="F124" i="10"/>
  <c r="B125" i="10"/>
  <c r="E124" i="10"/>
  <c r="D124" i="10"/>
  <c r="R122" i="9"/>
  <c r="G122" i="9"/>
  <c r="O122" i="9" s="1"/>
  <c r="Q122" i="9"/>
  <c r="S122" i="9"/>
  <c r="D123" i="9"/>
  <c r="C123" i="9"/>
  <c r="F123" i="9"/>
  <c r="E123" i="9"/>
  <c r="B124" i="9"/>
  <c r="N119" i="8"/>
  <c r="Q120" i="8" s="1"/>
  <c r="E120" i="5"/>
  <c r="D120" i="5"/>
  <c r="F120" i="5"/>
  <c r="D120" i="8"/>
  <c r="F120" i="8"/>
  <c r="G120" i="8" s="1"/>
  <c r="AB120" i="8" s="1"/>
  <c r="E120" i="8"/>
  <c r="F120" i="7"/>
  <c r="D120" i="7"/>
  <c r="E120" i="7" s="1"/>
  <c r="D69" i="4"/>
  <c r="D77" i="1"/>
  <c r="B121" i="5"/>
  <c r="C121" i="5" s="1" a="1"/>
  <c r="C121" i="5" s="1"/>
  <c r="B121" i="8"/>
  <c r="C121" i="8" s="1"/>
  <c r="B121" i="7"/>
  <c r="C125" i="7" s="1"/>
  <c r="R123" i="11" l="1"/>
  <c r="F126" i="17"/>
  <c r="B127" i="17"/>
  <c r="E126" i="17"/>
  <c r="D126" i="17"/>
  <c r="C126" i="17"/>
  <c r="R125" i="17"/>
  <c r="P125" i="17"/>
  <c r="N123" i="17"/>
  <c r="Q123" i="17"/>
  <c r="G125" i="17"/>
  <c r="AB125" i="17" s="1"/>
  <c r="G125" i="16"/>
  <c r="P125" i="16"/>
  <c r="R125" i="16"/>
  <c r="B127" i="16"/>
  <c r="C126" i="16"/>
  <c r="D126" i="16" s="1"/>
  <c r="E126" i="16" s="1"/>
  <c r="F126" i="16"/>
  <c r="N124" i="16"/>
  <c r="Q124" i="16"/>
  <c r="O123" i="15"/>
  <c r="Q123" i="15"/>
  <c r="G125" i="15"/>
  <c r="F126" i="15"/>
  <c r="B127" i="15"/>
  <c r="E126" i="15"/>
  <c r="D126" i="15"/>
  <c r="C126" i="15"/>
  <c r="P125" i="15"/>
  <c r="M125" i="15"/>
  <c r="P121" i="8"/>
  <c r="R121" i="8"/>
  <c r="S123" i="12"/>
  <c r="Q123" i="12"/>
  <c r="D124" i="12"/>
  <c r="C124" i="12"/>
  <c r="F124" i="12"/>
  <c r="B125" i="12"/>
  <c r="E124" i="12"/>
  <c r="G123" i="12"/>
  <c r="R122" i="12"/>
  <c r="O122" i="12"/>
  <c r="Q123" i="11"/>
  <c r="C124" i="11"/>
  <c r="D124" i="11" s="1"/>
  <c r="E124" i="11" s="1"/>
  <c r="F124" i="11"/>
  <c r="B125" i="11"/>
  <c r="G123" i="11"/>
  <c r="N123" i="11" s="1"/>
  <c r="P123" i="11"/>
  <c r="R124" i="10"/>
  <c r="O124" i="10"/>
  <c r="Q123" i="10"/>
  <c r="S123" i="10"/>
  <c r="G124" i="10"/>
  <c r="D125" i="10"/>
  <c r="C125" i="10"/>
  <c r="B126" i="10"/>
  <c r="E125" i="10"/>
  <c r="F125" i="10"/>
  <c r="R123" i="9"/>
  <c r="G123" i="9"/>
  <c r="O123" i="9" s="1"/>
  <c r="S123" i="9"/>
  <c r="Q123" i="9"/>
  <c r="B125" i="9"/>
  <c r="E124" i="9"/>
  <c r="F124" i="9"/>
  <c r="C124" i="9"/>
  <c r="D124" i="9"/>
  <c r="N120" i="8"/>
  <c r="Q121" i="8" s="1"/>
  <c r="F121" i="5"/>
  <c r="E121" i="5"/>
  <c r="D121" i="5"/>
  <c r="D121" i="8"/>
  <c r="E121" i="8"/>
  <c r="F121" i="8"/>
  <c r="G121" i="8" s="1"/>
  <c r="AB121" i="8" s="1"/>
  <c r="F121" i="7"/>
  <c r="D121" i="7"/>
  <c r="E121" i="7" s="1"/>
  <c r="E77" i="1"/>
  <c r="I77" i="1" s="1"/>
  <c r="F77" i="1"/>
  <c r="E69" i="4"/>
  <c r="I69" i="4" s="1"/>
  <c r="F69" i="4"/>
  <c r="B122" i="5"/>
  <c r="C122" i="5" s="1" a="1"/>
  <c r="C122" i="5" s="1"/>
  <c r="B122" i="8"/>
  <c r="C122" i="8" s="1"/>
  <c r="B122" i="7"/>
  <c r="C126" i="7" s="1"/>
  <c r="R124" i="11" l="1"/>
  <c r="R126" i="17"/>
  <c r="P126" i="17"/>
  <c r="Q124" i="17"/>
  <c r="N124" i="17"/>
  <c r="C127" i="17"/>
  <c r="F127" i="17"/>
  <c r="B128" i="17"/>
  <c r="E127" i="17"/>
  <c r="D127" i="17"/>
  <c r="G126" i="17"/>
  <c r="AB126" i="17" s="1"/>
  <c r="B128" i="16"/>
  <c r="E127" i="16"/>
  <c r="C127" i="16"/>
  <c r="F127" i="16"/>
  <c r="D127" i="16"/>
  <c r="R126" i="16"/>
  <c r="P126" i="16"/>
  <c r="Q125" i="16"/>
  <c r="N125" i="16"/>
  <c r="G126" i="16"/>
  <c r="C127" i="15"/>
  <c r="F127" i="15"/>
  <c r="B128" i="15"/>
  <c r="E127" i="15"/>
  <c r="K127" i="15" s="1"/>
  <c r="D127" i="15"/>
  <c r="O124" i="15"/>
  <c r="Q124" i="15"/>
  <c r="G126" i="15"/>
  <c r="M126" i="15"/>
  <c r="P126" i="15"/>
  <c r="R122" i="8"/>
  <c r="P122" i="8"/>
  <c r="S124" i="12"/>
  <c r="Q124" i="12"/>
  <c r="B126" i="12"/>
  <c r="E125" i="12"/>
  <c r="D125" i="12"/>
  <c r="C125" i="12"/>
  <c r="F125" i="12"/>
  <c r="R123" i="12"/>
  <c r="O123" i="12"/>
  <c r="G124" i="12"/>
  <c r="Q124" i="11"/>
  <c r="P124" i="11"/>
  <c r="B126" i="11"/>
  <c r="C125" i="11"/>
  <c r="D125" i="11" s="1"/>
  <c r="E125" i="11" s="1"/>
  <c r="F125" i="11"/>
  <c r="G124" i="11"/>
  <c r="N124" i="11" s="1"/>
  <c r="G125" i="10"/>
  <c r="S124" i="10"/>
  <c r="Q124" i="10"/>
  <c r="B127" i="10"/>
  <c r="E126" i="10"/>
  <c r="D126" i="10"/>
  <c r="F126" i="10"/>
  <c r="C126" i="10"/>
  <c r="O125" i="10"/>
  <c r="R125" i="10"/>
  <c r="R124" i="9"/>
  <c r="G124" i="9"/>
  <c r="O124" i="9" s="1"/>
  <c r="S124" i="9"/>
  <c r="Q124" i="9"/>
  <c r="C125" i="9"/>
  <c r="F125" i="9"/>
  <c r="D125" i="9"/>
  <c r="E125" i="9"/>
  <c r="B126" i="9"/>
  <c r="N121" i="8"/>
  <c r="Q122" i="8" s="1"/>
  <c r="D78" i="1"/>
  <c r="F122" i="5"/>
  <c r="D122" i="5"/>
  <c r="E122" i="5"/>
  <c r="D122" i="8"/>
  <c r="F122" i="8"/>
  <c r="G122" i="8" s="1"/>
  <c r="AB122" i="8" s="1"/>
  <c r="E122" i="8"/>
  <c r="F122" i="7"/>
  <c r="D122" i="7"/>
  <c r="E122" i="7" s="1"/>
  <c r="D70" i="4"/>
  <c r="E78" i="1"/>
  <c r="I78" i="1" s="1"/>
  <c r="F78" i="1"/>
  <c r="B123" i="5"/>
  <c r="C123" i="5" s="1" a="1"/>
  <c r="C123" i="5" s="1"/>
  <c r="B123" i="8"/>
  <c r="C123" i="8" s="1"/>
  <c r="B123" i="7"/>
  <c r="C127" i="7" s="1"/>
  <c r="R125" i="11" l="1"/>
  <c r="Q125" i="17"/>
  <c r="N125" i="17"/>
  <c r="T127" i="17"/>
  <c r="T126" i="17" s="1"/>
  <c r="T125" i="17" s="1"/>
  <c r="T124" i="17" s="1"/>
  <c r="T123" i="17" s="1"/>
  <c r="T122" i="17" s="1"/>
  <c r="T121" i="17" s="1"/>
  <c r="T120" i="17" s="1"/>
  <c r="T119" i="17" s="1"/>
  <c r="T118" i="17" s="1"/>
  <c r="T117" i="17" s="1"/>
  <c r="T116" i="17" s="1"/>
  <c r="T115" i="17" s="1"/>
  <c r="T114" i="17" s="1"/>
  <c r="T113" i="17" s="1"/>
  <c r="T112" i="17" s="1"/>
  <c r="T111" i="17" s="1"/>
  <c r="T110" i="17" s="1"/>
  <c r="T109" i="17" s="1"/>
  <c r="T108" i="17" s="1"/>
  <c r="T107" i="17" s="1"/>
  <c r="T106" i="17" s="1"/>
  <c r="T105" i="17" s="1"/>
  <c r="T104" i="17" s="1"/>
  <c r="T103" i="17" s="1"/>
  <c r="T102" i="17" s="1"/>
  <c r="T101" i="17" s="1"/>
  <c r="T100" i="17" s="1"/>
  <c r="T99" i="17" s="1"/>
  <c r="T98" i="17" s="1"/>
  <c r="T97" i="17" s="1"/>
  <c r="T96" i="17" s="1"/>
  <c r="T95" i="17" s="1"/>
  <c r="T94" i="17" s="1"/>
  <c r="T93" i="17" s="1"/>
  <c r="T92" i="17" s="1"/>
  <c r="T91" i="17" s="1"/>
  <c r="T90" i="17" s="1"/>
  <c r="T89" i="17" s="1"/>
  <c r="T88" i="17" s="1"/>
  <c r="T87" i="17" s="1"/>
  <c r="T86" i="17" s="1"/>
  <c r="T85" i="17" s="1"/>
  <c r="T84" i="17" s="1"/>
  <c r="T83" i="17" s="1"/>
  <c r="T82" i="17" s="1"/>
  <c r="T81" i="17" s="1"/>
  <c r="T80" i="17" s="1"/>
  <c r="T79" i="17" s="1"/>
  <c r="T78" i="17" s="1"/>
  <c r="T77" i="17" s="1"/>
  <c r="T76" i="17" s="1"/>
  <c r="T75" i="17" s="1"/>
  <c r="T74" i="17" s="1"/>
  <c r="T73" i="17" s="1"/>
  <c r="T72" i="17" s="1"/>
  <c r="T71" i="17" s="1"/>
  <c r="T70" i="17" s="1"/>
  <c r="T69" i="17" s="1"/>
  <c r="T68" i="17" s="1"/>
  <c r="T67" i="17" s="1"/>
  <c r="T66" i="17" s="1"/>
  <c r="T65" i="17" s="1"/>
  <c r="T64" i="17" s="1"/>
  <c r="T63" i="17" s="1"/>
  <c r="T62" i="17" s="1"/>
  <c r="T61" i="17" s="1"/>
  <c r="T60" i="17" s="1"/>
  <c r="T59" i="17" s="1"/>
  <c r="T58" i="17" s="1"/>
  <c r="T57" i="17" s="1"/>
  <c r="T56" i="17" s="1"/>
  <c r="T55" i="17" s="1"/>
  <c r="T54" i="17" s="1"/>
  <c r="T53" i="17" s="1"/>
  <c r="T52" i="17" s="1"/>
  <c r="T51" i="17" s="1"/>
  <c r="T50" i="17" s="1"/>
  <c r="T49" i="17" s="1"/>
  <c r="T48" i="17" s="1"/>
  <c r="T47" i="17" s="1"/>
  <c r="T46" i="17" s="1"/>
  <c r="T45" i="17" s="1"/>
  <c r="T44" i="17" s="1"/>
  <c r="T43" i="17" s="1"/>
  <c r="T42" i="17" s="1"/>
  <c r="T41" i="17" s="1"/>
  <c r="T40" i="17" s="1"/>
  <c r="T39" i="17" s="1"/>
  <c r="T38" i="17" s="1"/>
  <c r="T37" i="17" s="1"/>
  <c r="T36" i="17" s="1"/>
  <c r="T35" i="17" s="1"/>
  <c r="T34" i="17" s="1"/>
  <c r="T33" i="17" s="1"/>
  <c r="T32" i="17" s="1"/>
  <c r="T31" i="17" s="1"/>
  <c r="T30" i="17" s="1"/>
  <c r="T29" i="17" s="1"/>
  <c r="T28" i="17" s="1"/>
  <c r="T27" i="17" s="1"/>
  <c r="T26" i="17" s="1"/>
  <c r="T25" i="17" s="1"/>
  <c r="T24" i="17" s="1"/>
  <c r="T23" i="17" s="1"/>
  <c r="T22" i="17" s="1"/>
  <c r="T21" i="17" s="1"/>
  <c r="T20" i="17" s="1"/>
  <c r="T19" i="17" s="1"/>
  <c r="T18" i="17" s="1"/>
  <c r="T17" i="17" s="1"/>
  <c r="T16" i="17" s="1"/>
  <c r="T15" i="17" s="1"/>
  <c r="T14" i="17" s="1"/>
  <c r="T13" i="17" s="1"/>
  <c r="T12" i="17" s="1"/>
  <c r="T11" i="17" s="1"/>
  <c r="T10" i="17" s="1"/>
  <c r="T9" i="17" s="1"/>
  <c r="T8" i="17" s="1"/>
  <c r="G127" i="17"/>
  <c r="AB127" i="17" s="1"/>
  <c r="M127" i="17"/>
  <c r="M126" i="17" s="1"/>
  <c r="M125" i="17" s="1"/>
  <c r="M124" i="17" s="1"/>
  <c r="M123" i="17" s="1"/>
  <c r="M122" i="17" s="1"/>
  <c r="M121" i="17" s="1"/>
  <c r="M120" i="17" s="1"/>
  <c r="M119" i="17" s="1"/>
  <c r="M118" i="17" s="1"/>
  <c r="M117" i="17" s="1"/>
  <c r="M116" i="17" s="1"/>
  <c r="M115" i="17" s="1"/>
  <c r="M114" i="17" s="1"/>
  <c r="M113" i="17" s="1"/>
  <c r="M112" i="17" s="1"/>
  <c r="M111" i="17" s="1"/>
  <c r="M110" i="17" s="1"/>
  <c r="M109" i="17" s="1"/>
  <c r="M108" i="17" s="1"/>
  <c r="M107" i="17" s="1"/>
  <c r="M106" i="17" s="1"/>
  <c r="M105" i="17" s="1"/>
  <c r="M104" i="17" s="1"/>
  <c r="M103" i="17" s="1"/>
  <c r="M102" i="17" s="1"/>
  <c r="M101" i="17" s="1"/>
  <c r="M100" i="17" s="1"/>
  <c r="M99" i="17" s="1"/>
  <c r="M98" i="17" s="1"/>
  <c r="M97" i="17" s="1"/>
  <c r="M96" i="17" s="1"/>
  <c r="M95" i="17" s="1"/>
  <c r="M94" i="17" s="1"/>
  <c r="M93" i="17" s="1"/>
  <c r="M92" i="17" s="1"/>
  <c r="M91" i="17" s="1"/>
  <c r="M90" i="17" s="1"/>
  <c r="M89" i="17" s="1"/>
  <c r="M88" i="17" s="1"/>
  <c r="M87" i="17" s="1"/>
  <c r="M86" i="17" s="1"/>
  <c r="M85" i="17" s="1"/>
  <c r="M84" i="17" s="1"/>
  <c r="M83" i="17" s="1"/>
  <c r="M82" i="17" s="1"/>
  <c r="M81" i="17" s="1"/>
  <c r="M80" i="17" s="1"/>
  <c r="M79" i="17" s="1"/>
  <c r="M78" i="17" s="1"/>
  <c r="M77" i="17" s="1"/>
  <c r="M76" i="17" s="1"/>
  <c r="M75" i="17" s="1"/>
  <c r="M74" i="17" s="1"/>
  <c r="M73" i="17" s="1"/>
  <c r="M72" i="17" s="1"/>
  <c r="M71" i="17" s="1"/>
  <c r="M70" i="17" s="1"/>
  <c r="M69" i="17" s="1"/>
  <c r="M68" i="17" s="1"/>
  <c r="M67" i="17" s="1"/>
  <c r="M66" i="17" s="1"/>
  <c r="M65" i="17" s="1"/>
  <c r="M64" i="17" s="1"/>
  <c r="M63" i="17" s="1"/>
  <c r="M62" i="17" s="1"/>
  <c r="M61" i="17" s="1"/>
  <c r="M60" i="17" s="1"/>
  <c r="M59" i="17" s="1"/>
  <c r="M58" i="17" s="1"/>
  <c r="M57" i="17" s="1"/>
  <c r="M56" i="17" s="1"/>
  <c r="M55" i="17" s="1"/>
  <c r="M54" i="17" s="1"/>
  <c r="M53" i="17" s="1"/>
  <c r="M52" i="17" s="1"/>
  <c r="M51" i="17" s="1"/>
  <c r="M50" i="17" s="1"/>
  <c r="M49" i="17" s="1"/>
  <c r="M48" i="17" s="1"/>
  <c r="M47" i="17" s="1"/>
  <c r="M46" i="17" s="1"/>
  <c r="M45" i="17" s="1"/>
  <c r="M44" i="17" s="1"/>
  <c r="M43" i="17" s="1"/>
  <c r="M42" i="17" s="1"/>
  <c r="M41" i="17" s="1"/>
  <c r="M40" i="17" s="1"/>
  <c r="M39" i="17" s="1"/>
  <c r="M38" i="17" s="1"/>
  <c r="M37" i="17" s="1"/>
  <c r="M36" i="17" s="1"/>
  <c r="M35" i="17" s="1"/>
  <c r="M34" i="17" s="1"/>
  <c r="M33" i="17" s="1"/>
  <c r="M32" i="17" s="1"/>
  <c r="M31" i="17" s="1"/>
  <c r="M30" i="17" s="1"/>
  <c r="M29" i="17" s="1"/>
  <c r="M28" i="17" s="1"/>
  <c r="M27" i="17" s="1"/>
  <c r="M26" i="17" s="1"/>
  <c r="M25" i="17" s="1"/>
  <c r="M24" i="17" s="1"/>
  <c r="M23" i="17" s="1"/>
  <c r="M22" i="17" s="1"/>
  <c r="M21" i="17" s="1"/>
  <c r="M20" i="17" s="1"/>
  <c r="M19" i="17" s="1"/>
  <c r="M18" i="17" s="1"/>
  <c r="M17" i="17" s="1"/>
  <c r="M16" i="17" s="1"/>
  <c r="M15" i="17" s="1"/>
  <c r="M14" i="17" s="1"/>
  <c r="M13" i="17" s="1"/>
  <c r="M12" i="17" s="1"/>
  <c r="M11" i="17" s="1"/>
  <c r="M10" i="17" s="1"/>
  <c r="M9" i="17" s="1"/>
  <c r="M8" i="17" s="1"/>
  <c r="P127" i="17"/>
  <c r="R127" i="17"/>
  <c r="D128" i="17"/>
  <c r="C128" i="17"/>
  <c r="B129" i="17"/>
  <c r="F128" i="17"/>
  <c r="E128" i="17"/>
  <c r="L127" i="17"/>
  <c r="M127" i="16"/>
  <c r="M126" i="16" s="1"/>
  <c r="M125" i="16" s="1"/>
  <c r="M124" i="16" s="1"/>
  <c r="M123" i="16" s="1"/>
  <c r="M122" i="16" s="1"/>
  <c r="M121" i="16" s="1"/>
  <c r="M120" i="16" s="1"/>
  <c r="M119" i="16" s="1"/>
  <c r="M118" i="16" s="1"/>
  <c r="M117" i="16" s="1"/>
  <c r="M116" i="16" s="1"/>
  <c r="M115" i="16" s="1"/>
  <c r="M114" i="16" s="1"/>
  <c r="M113" i="16" s="1"/>
  <c r="M112" i="16" s="1"/>
  <c r="M111" i="16" s="1"/>
  <c r="M110" i="16" s="1"/>
  <c r="M109" i="16" s="1"/>
  <c r="M108" i="16" s="1"/>
  <c r="M107" i="16" s="1"/>
  <c r="M106" i="16" s="1"/>
  <c r="M105" i="16" s="1"/>
  <c r="M104" i="16" s="1"/>
  <c r="M103" i="16" s="1"/>
  <c r="M102" i="16" s="1"/>
  <c r="M101" i="16" s="1"/>
  <c r="M100" i="16" s="1"/>
  <c r="M99" i="16" s="1"/>
  <c r="M98" i="16" s="1"/>
  <c r="M97" i="16" s="1"/>
  <c r="M96" i="16" s="1"/>
  <c r="M95" i="16" s="1"/>
  <c r="M94" i="16" s="1"/>
  <c r="M93" i="16" s="1"/>
  <c r="M92" i="16" s="1"/>
  <c r="M91" i="16" s="1"/>
  <c r="M90" i="16" s="1"/>
  <c r="M89" i="16" s="1"/>
  <c r="M88" i="16" s="1"/>
  <c r="M87" i="16" s="1"/>
  <c r="M86" i="16" s="1"/>
  <c r="M85" i="16" s="1"/>
  <c r="M84" i="16" s="1"/>
  <c r="M83" i="16" s="1"/>
  <c r="M82" i="16" s="1"/>
  <c r="M81" i="16" s="1"/>
  <c r="M80" i="16" s="1"/>
  <c r="M79" i="16" s="1"/>
  <c r="M78" i="16" s="1"/>
  <c r="M77" i="16" s="1"/>
  <c r="M76" i="16" s="1"/>
  <c r="M75" i="16" s="1"/>
  <c r="M74" i="16" s="1"/>
  <c r="M73" i="16" s="1"/>
  <c r="M72" i="16" s="1"/>
  <c r="M71" i="16" s="1"/>
  <c r="M70" i="16" s="1"/>
  <c r="M69" i="16" s="1"/>
  <c r="M68" i="16" s="1"/>
  <c r="M67" i="16" s="1"/>
  <c r="M66" i="16" s="1"/>
  <c r="M65" i="16" s="1"/>
  <c r="M64" i="16" s="1"/>
  <c r="M63" i="16" s="1"/>
  <c r="M62" i="16" s="1"/>
  <c r="M61" i="16" s="1"/>
  <c r="M60" i="16" s="1"/>
  <c r="M59" i="16" s="1"/>
  <c r="M58" i="16" s="1"/>
  <c r="M57" i="16" s="1"/>
  <c r="M56" i="16" s="1"/>
  <c r="M55" i="16" s="1"/>
  <c r="M54" i="16" s="1"/>
  <c r="M53" i="16" s="1"/>
  <c r="M52" i="16" s="1"/>
  <c r="M51" i="16" s="1"/>
  <c r="M50" i="16" s="1"/>
  <c r="M49" i="16" s="1"/>
  <c r="M48" i="16" s="1"/>
  <c r="M47" i="16" s="1"/>
  <c r="M46" i="16" s="1"/>
  <c r="M45" i="16" s="1"/>
  <c r="M44" i="16" s="1"/>
  <c r="M43" i="16" s="1"/>
  <c r="M42" i="16" s="1"/>
  <c r="M41" i="16" s="1"/>
  <c r="M40" i="16" s="1"/>
  <c r="M39" i="16" s="1"/>
  <c r="M38" i="16" s="1"/>
  <c r="M37" i="16" s="1"/>
  <c r="M36" i="16" s="1"/>
  <c r="M35" i="16" s="1"/>
  <c r="M34" i="16" s="1"/>
  <c r="M33" i="16" s="1"/>
  <c r="M32" i="16" s="1"/>
  <c r="M31" i="16" s="1"/>
  <c r="M30" i="16" s="1"/>
  <c r="M29" i="16" s="1"/>
  <c r="M28" i="16" s="1"/>
  <c r="G127" i="16"/>
  <c r="T127" i="16"/>
  <c r="T126" i="16" s="1"/>
  <c r="T125" i="16" s="1"/>
  <c r="T124" i="16" s="1"/>
  <c r="T123" i="16" s="1"/>
  <c r="T122" i="16" s="1"/>
  <c r="T121" i="16" s="1"/>
  <c r="T120" i="16" s="1"/>
  <c r="T119" i="16" s="1"/>
  <c r="T118" i="16" s="1"/>
  <c r="T117" i="16" s="1"/>
  <c r="T116" i="16" s="1"/>
  <c r="T115" i="16" s="1"/>
  <c r="T114" i="16" s="1"/>
  <c r="T113" i="16" s="1"/>
  <c r="T112" i="16" s="1"/>
  <c r="T111" i="16" s="1"/>
  <c r="T110" i="16" s="1"/>
  <c r="T109" i="16" s="1"/>
  <c r="T108" i="16" s="1"/>
  <c r="T107" i="16" s="1"/>
  <c r="T106" i="16" s="1"/>
  <c r="T105" i="16" s="1"/>
  <c r="T104" i="16" s="1"/>
  <c r="T103" i="16" s="1"/>
  <c r="T102" i="16" s="1"/>
  <c r="T101" i="16" s="1"/>
  <c r="T100" i="16" s="1"/>
  <c r="T99" i="16" s="1"/>
  <c r="T98" i="16" s="1"/>
  <c r="T97" i="16" s="1"/>
  <c r="T96" i="16" s="1"/>
  <c r="T95" i="16" s="1"/>
  <c r="T94" i="16" s="1"/>
  <c r="T93" i="16" s="1"/>
  <c r="T92" i="16" s="1"/>
  <c r="T91" i="16" s="1"/>
  <c r="T90" i="16" s="1"/>
  <c r="T89" i="16" s="1"/>
  <c r="T88" i="16" s="1"/>
  <c r="T87" i="16" s="1"/>
  <c r="T86" i="16" s="1"/>
  <c r="T85" i="16" s="1"/>
  <c r="T84" i="16" s="1"/>
  <c r="T83" i="16" s="1"/>
  <c r="T82" i="16" s="1"/>
  <c r="T81" i="16" s="1"/>
  <c r="T80" i="16" s="1"/>
  <c r="T79" i="16" s="1"/>
  <c r="T78" i="16" s="1"/>
  <c r="T77" i="16" s="1"/>
  <c r="T76" i="16" s="1"/>
  <c r="T75" i="16" s="1"/>
  <c r="T74" i="16" s="1"/>
  <c r="T73" i="16" s="1"/>
  <c r="T72" i="16" s="1"/>
  <c r="T71" i="16" s="1"/>
  <c r="T70" i="16" s="1"/>
  <c r="T69" i="16" s="1"/>
  <c r="T68" i="16" s="1"/>
  <c r="T67" i="16" s="1"/>
  <c r="T66" i="16" s="1"/>
  <c r="T65" i="16" s="1"/>
  <c r="T64" i="16" s="1"/>
  <c r="T63" i="16" s="1"/>
  <c r="T62" i="16" s="1"/>
  <c r="T61" i="16" s="1"/>
  <c r="T60" i="16" s="1"/>
  <c r="T59" i="16" s="1"/>
  <c r="T58" i="16" s="1"/>
  <c r="T57" i="16" s="1"/>
  <c r="T56" i="16" s="1"/>
  <c r="T55" i="16" s="1"/>
  <c r="T54" i="16" s="1"/>
  <c r="T53" i="16" s="1"/>
  <c r="T52" i="16" s="1"/>
  <c r="T51" i="16" s="1"/>
  <c r="T50" i="16" s="1"/>
  <c r="T49" i="16" s="1"/>
  <c r="T48" i="16" s="1"/>
  <c r="T47" i="16" s="1"/>
  <c r="T46" i="16" s="1"/>
  <c r="T45" i="16" s="1"/>
  <c r="T44" i="16" s="1"/>
  <c r="T43" i="16" s="1"/>
  <c r="T42" i="16" s="1"/>
  <c r="T41" i="16" s="1"/>
  <c r="T40" i="16" s="1"/>
  <c r="T39" i="16" s="1"/>
  <c r="T38" i="16" s="1"/>
  <c r="T37" i="16" s="1"/>
  <c r="T36" i="16" s="1"/>
  <c r="T35" i="16" s="1"/>
  <c r="T34" i="16" s="1"/>
  <c r="T33" i="16" s="1"/>
  <c r="T32" i="16" s="1"/>
  <c r="T31" i="16" s="1"/>
  <c r="T30" i="16" s="1"/>
  <c r="T29" i="16" s="1"/>
  <c r="T28" i="16" s="1"/>
  <c r="R127" i="16"/>
  <c r="P127" i="16"/>
  <c r="L127" i="16"/>
  <c r="Q126" i="16"/>
  <c r="N126" i="16"/>
  <c r="B129" i="16"/>
  <c r="F128" i="16"/>
  <c r="C128" i="16"/>
  <c r="D128" i="16" s="1"/>
  <c r="E128" i="16" s="1"/>
  <c r="K126" i="15"/>
  <c r="D128" i="15"/>
  <c r="C128" i="15"/>
  <c r="B129" i="15"/>
  <c r="F128" i="15"/>
  <c r="E128" i="15"/>
  <c r="Q125" i="15"/>
  <c r="O125" i="15"/>
  <c r="S127" i="15"/>
  <c r="S126" i="15" s="1"/>
  <c r="S125" i="15" s="1"/>
  <c r="S124" i="15" s="1"/>
  <c r="S123" i="15" s="1"/>
  <c r="S122" i="15" s="1"/>
  <c r="S121" i="15" s="1"/>
  <c r="S120" i="15" s="1"/>
  <c r="S119" i="15" s="1"/>
  <c r="S118" i="15" s="1"/>
  <c r="S117" i="15" s="1"/>
  <c r="S116" i="15" s="1"/>
  <c r="S115" i="15" s="1"/>
  <c r="S114" i="15" s="1"/>
  <c r="S113" i="15" s="1"/>
  <c r="S112" i="15" s="1"/>
  <c r="S111" i="15" s="1"/>
  <c r="S110" i="15" s="1"/>
  <c r="S109" i="15" s="1"/>
  <c r="S108" i="15" s="1"/>
  <c r="S107" i="15" s="1"/>
  <c r="S106" i="15" s="1"/>
  <c r="S105" i="15" s="1"/>
  <c r="S104" i="15" s="1"/>
  <c r="S103" i="15" s="1"/>
  <c r="S102" i="15" s="1"/>
  <c r="S101" i="15" s="1"/>
  <c r="S100" i="15" s="1"/>
  <c r="S99" i="15" s="1"/>
  <c r="S98" i="15" s="1"/>
  <c r="S97" i="15" s="1"/>
  <c r="S96" i="15" s="1"/>
  <c r="S95" i="15" s="1"/>
  <c r="S94" i="15" s="1"/>
  <c r="S93" i="15" s="1"/>
  <c r="S92" i="15" s="1"/>
  <c r="S91" i="15" s="1"/>
  <c r="S90" i="15" s="1"/>
  <c r="S89" i="15" s="1"/>
  <c r="S88" i="15" s="1"/>
  <c r="S87" i="15" s="1"/>
  <c r="S86" i="15" s="1"/>
  <c r="S85" i="15" s="1"/>
  <c r="S84" i="15" s="1"/>
  <c r="S83" i="15" s="1"/>
  <c r="S82" i="15" s="1"/>
  <c r="S81" i="15" s="1"/>
  <c r="S80" i="15" s="1"/>
  <c r="S79" i="15" s="1"/>
  <c r="S78" i="15" s="1"/>
  <c r="S77" i="15" s="1"/>
  <c r="S76" i="15" s="1"/>
  <c r="S75" i="15" s="1"/>
  <c r="S74" i="15" s="1"/>
  <c r="S73" i="15" s="1"/>
  <c r="S72" i="15" s="1"/>
  <c r="S71" i="15" s="1"/>
  <c r="S70" i="15" s="1"/>
  <c r="S69" i="15" s="1"/>
  <c r="S68" i="15" s="1"/>
  <c r="S67" i="15" s="1"/>
  <c r="S66" i="15" s="1"/>
  <c r="S65" i="15" s="1"/>
  <c r="S64" i="15" s="1"/>
  <c r="S63" i="15" s="1"/>
  <c r="S62" i="15" s="1"/>
  <c r="S61" i="15" s="1"/>
  <c r="S60" i="15" s="1"/>
  <c r="S59" i="15" s="1"/>
  <c r="S58" i="15" s="1"/>
  <c r="S57" i="15" s="1"/>
  <c r="S56" i="15" s="1"/>
  <c r="S55" i="15" s="1"/>
  <c r="S54" i="15" s="1"/>
  <c r="S53" i="15" s="1"/>
  <c r="S52" i="15" s="1"/>
  <c r="S51" i="15" s="1"/>
  <c r="S50" i="15" s="1"/>
  <c r="S49" i="15" s="1"/>
  <c r="S48" i="15" s="1"/>
  <c r="S47" i="15" s="1"/>
  <c r="S46" i="15" s="1"/>
  <c r="S45" i="15" s="1"/>
  <c r="S44" i="15" s="1"/>
  <c r="S43" i="15" s="1"/>
  <c r="S42" i="15" s="1"/>
  <c r="S41" i="15" s="1"/>
  <c r="S40" i="15" s="1"/>
  <c r="S39" i="15" s="1"/>
  <c r="S38" i="15" s="1"/>
  <c r="S37" i="15" s="1"/>
  <c r="S36" i="15" s="1"/>
  <c r="S35" i="15" s="1"/>
  <c r="S34" i="15" s="1"/>
  <c r="S33" i="15" s="1"/>
  <c r="S32" i="15" s="1"/>
  <c r="S31" i="15" s="1"/>
  <c r="S30" i="15" s="1"/>
  <c r="S29" i="15" s="1"/>
  <c r="S28" i="15" s="1"/>
  <c r="S27" i="15" s="1"/>
  <c r="S26" i="15" s="1"/>
  <c r="S25" i="15" s="1"/>
  <c r="S24" i="15" s="1"/>
  <c r="S23" i="15" s="1"/>
  <c r="S22" i="15" s="1"/>
  <c r="S21" i="15" s="1"/>
  <c r="S20" i="15" s="1"/>
  <c r="S19" i="15" s="1"/>
  <c r="S18" i="15" s="1"/>
  <c r="S17" i="15" s="1"/>
  <c r="S16" i="15" s="1"/>
  <c r="S15" i="15" s="1"/>
  <c r="S14" i="15" s="1"/>
  <c r="S13" i="15" s="1"/>
  <c r="S12" i="15" s="1"/>
  <c r="S11" i="15" s="1"/>
  <c r="S10" i="15" s="1"/>
  <c r="S9" i="15" s="1"/>
  <c r="S8" i="15" s="1"/>
  <c r="G127" i="15"/>
  <c r="L127" i="15"/>
  <c r="L126" i="15" s="1"/>
  <c r="L125" i="15" s="1"/>
  <c r="L124" i="15" s="1"/>
  <c r="L123" i="15" s="1"/>
  <c r="L122" i="15" s="1"/>
  <c r="L121" i="15" s="1"/>
  <c r="L120" i="15" s="1"/>
  <c r="L119" i="15" s="1"/>
  <c r="L118" i="15" s="1"/>
  <c r="L117" i="15" s="1"/>
  <c r="L116" i="15" s="1"/>
  <c r="L115" i="15" s="1"/>
  <c r="L114" i="15" s="1"/>
  <c r="L113" i="15" s="1"/>
  <c r="L112" i="15" s="1"/>
  <c r="L111" i="15" s="1"/>
  <c r="L110" i="15" s="1"/>
  <c r="L109" i="15" s="1"/>
  <c r="L108" i="15" s="1"/>
  <c r="L107" i="15" s="1"/>
  <c r="L106" i="15" s="1"/>
  <c r="L105" i="15" s="1"/>
  <c r="L104" i="15" s="1"/>
  <c r="L103" i="15" s="1"/>
  <c r="L102" i="15" s="1"/>
  <c r="L101" i="15" s="1"/>
  <c r="L100" i="15" s="1"/>
  <c r="L99" i="15" s="1"/>
  <c r="L98" i="15" s="1"/>
  <c r="L97" i="15" s="1"/>
  <c r="L96" i="15" s="1"/>
  <c r="L95" i="15" s="1"/>
  <c r="L94" i="15" s="1"/>
  <c r="L93" i="15" s="1"/>
  <c r="L92" i="15" s="1"/>
  <c r="L91" i="15" s="1"/>
  <c r="L90" i="15" s="1"/>
  <c r="L89" i="15" s="1"/>
  <c r="L88" i="15" s="1"/>
  <c r="L87" i="15" s="1"/>
  <c r="L86" i="15" s="1"/>
  <c r="L85" i="15" s="1"/>
  <c r="L84" i="15" s="1"/>
  <c r="L83" i="15" s="1"/>
  <c r="L82" i="15" s="1"/>
  <c r="L81" i="15" s="1"/>
  <c r="L80" i="15" s="1"/>
  <c r="L79" i="15" s="1"/>
  <c r="L78" i="15" s="1"/>
  <c r="L77" i="15" s="1"/>
  <c r="L76" i="15" s="1"/>
  <c r="L75" i="15" s="1"/>
  <c r="L74" i="15" s="1"/>
  <c r="L73" i="15" s="1"/>
  <c r="L72" i="15" s="1"/>
  <c r="L71" i="15" s="1"/>
  <c r="L70" i="15" s="1"/>
  <c r="L69" i="15" s="1"/>
  <c r="L68" i="15" s="1"/>
  <c r="L67" i="15" s="1"/>
  <c r="L66" i="15" s="1"/>
  <c r="L65" i="15" s="1"/>
  <c r="L64" i="15" s="1"/>
  <c r="L63" i="15" s="1"/>
  <c r="L62" i="15" s="1"/>
  <c r="L61" i="15" s="1"/>
  <c r="L60" i="15" s="1"/>
  <c r="L59" i="15" s="1"/>
  <c r="L58" i="15" s="1"/>
  <c r="L57" i="15" s="1"/>
  <c r="L56" i="15" s="1"/>
  <c r="L55" i="15" s="1"/>
  <c r="L54" i="15" s="1"/>
  <c r="L53" i="15" s="1"/>
  <c r="L52" i="15" s="1"/>
  <c r="L51" i="15" s="1"/>
  <c r="L50" i="15" s="1"/>
  <c r="L49" i="15" s="1"/>
  <c r="L48" i="15" s="1"/>
  <c r="L47" i="15" s="1"/>
  <c r="L46" i="15" s="1"/>
  <c r="L45" i="15" s="1"/>
  <c r="L44" i="15" s="1"/>
  <c r="L43" i="15" s="1"/>
  <c r="L42" i="15" s="1"/>
  <c r="L41" i="15" s="1"/>
  <c r="L40" i="15" s="1"/>
  <c r="L39" i="15" s="1"/>
  <c r="L38" i="15" s="1"/>
  <c r="L37" i="15" s="1"/>
  <c r="L36" i="15" s="1"/>
  <c r="L35" i="15" s="1"/>
  <c r="L34" i="15" s="1"/>
  <c r="L33" i="15" s="1"/>
  <c r="L32" i="15" s="1"/>
  <c r="L31" i="15" s="1"/>
  <c r="L30" i="15" s="1"/>
  <c r="L29" i="15" s="1"/>
  <c r="L28" i="15" s="1"/>
  <c r="L27" i="15" s="1"/>
  <c r="L26" i="15" s="1"/>
  <c r="L25" i="15" s="1"/>
  <c r="L24" i="15" s="1"/>
  <c r="L23" i="15" s="1"/>
  <c r="L22" i="15" s="1"/>
  <c r="L21" i="15" s="1"/>
  <c r="L20" i="15" s="1"/>
  <c r="L19" i="15" s="1"/>
  <c r="L18" i="15" s="1"/>
  <c r="L17" i="15" s="1"/>
  <c r="L16" i="15" s="1"/>
  <c r="L15" i="15" s="1"/>
  <c r="L14" i="15" s="1"/>
  <c r="L13" i="15" s="1"/>
  <c r="L12" i="15" s="1"/>
  <c r="L11" i="15" s="1"/>
  <c r="L10" i="15" s="1"/>
  <c r="L9" i="15" s="1"/>
  <c r="L8" i="15" s="1"/>
  <c r="M127" i="15"/>
  <c r="P127" i="15"/>
  <c r="R123" i="8"/>
  <c r="Q125" i="12"/>
  <c r="S125" i="12"/>
  <c r="G125" i="12"/>
  <c r="F126" i="12"/>
  <c r="B127" i="12"/>
  <c r="E126" i="12"/>
  <c r="D126" i="12"/>
  <c r="C126" i="12"/>
  <c r="O124" i="12"/>
  <c r="R124" i="12"/>
  <c r="Q125" i="11"/>
  <c r="P125" i="11"/>
  <c r="G125" i="11"/>
  <c r="N125" i="11" s="1"/>
  <c r="F126" i="11"/>
  <c r="B127" i="11"/>
  <c r="C126" i="11"/>
  <c r="D126" i="11" s="1"/>
  <c r="E126" i="11" s="1"/>
  <c r="G126" i="10"/>
  <c r="O126" i="10"/>
  <c r="R126" i="10"/>
  <c r="S125" i="10"/>
  <c r="Q125" i="10"/>
  <c r="F127" i="10"/>
  <c r="B128" i="10"/>
  <c r="E127" i="10"/>
  <c r="D127" i="10"/>
  <c r="C127" i="10"/>
  <c r="R125" i="9"/>
  <c r="Q125" i="9"/>
  <c r="S125" i="9"/>
  <c r="D126" i="9"/>
  <c r="C126" i="9"/>
  <c r="F126" i="9"/>
  <c r="E126" i="9"/>
  <c r="B127" i="9"/>
  <c r="G125" i="9"/>
  <c r="O125" i="9" s="1"/>
  <c r="P123" i="8"/>
  <c r="N122" i="8"/>
  <c r="Q123" i="8" s="1"/>
  <c r="E123" i="5"/>
  <c r="F123" i="5"/>
  <c r="D123" i="5"/>
  <c r="D123" i="8"/>
  <c r="E123" i="8"/>
  <c r="F123" i="8"/>
  <c r="G123" i="8" s="1"/>
  <c r="AB123" i="8" s="1"/>
  <c r="F123" i="7"/>
  <c r="D123" i="7"/>
  <c r="E123" i="7" s="1"/>
  <c r="D79" i="1"/>
  <c r="E70" i="4"/>
  <c r="I70" i="4" s="1"/>
  <c r="D71" i="4"/>
  <c r="F70" i="4"/>
  <c r="B124" i="5"/>
  <c r="C124" i="5" s="1" a="1"/>
  <c r="C124" i="5" s="1"/>
  <c r="B124" i="8"/>
  <c r="C124" i="8" s="1"/>
  <c r="B124" i="7"/>
  <c r="C128" i="7" s="1"/>
  <c r="R126" i="11" l="1"/>
  <c r="T27" i="16"/>
  <c r="T26" i="16" s="1"/>
  <c r="T25" i="16" s="1"/>
  <c r="T24" i="16" s="1"/>
  <c r="T23" i="16" s="1"/>
  <c r="T22" i="16" s="1"/>
  <c r="T21" i="16" s="1"/>
  <c r="T20" i="16" s="1"/>
  <c r="T19" i="16" s="1"/>
  <c r="T18" i="16" s="1"/>
  <c r="T17" i="16" s="1"/>
  <c r="T16" i="16" s="1"/>
  <c r="T15" i="16" s="1"/>
  <c r="T14" i="16" s="1"/>
  <c r="T13" i="16" s="1"/>
  <c r="T12" i="16" s="1"/>
  <c r="T11" i="16" s="1"/>
  <c r="T10" i="16" s="1"/>
  <c r="T9" i="16" s="1"/>
  <c r="T8" i="16" s="1"/>
  <c r="M27" i="16"/>
  <c r="M26" i="16" s="1"/>
  <c r="M25" i="16" s="1"/>
  <c r="M24" i="16" s="1"/>
  <c r="M23" i="16" s="1"/>
  <c r="M22" i="16" s="1"/>
  <c r="M21" i="16" s="1"/>
  <c r="M20" i="16" s="1"/>
  <c r="M19" i="16" s="1"/>
  <c r="M18" i="16" s="1"/>
  <c r="M17" i="16" s="1"/>
  <c r="M16" i="16" s="1"/>
  <c r="M15" i="16" s="1"/>
  <c r="M14" i="16" s="1"/>
  <c r="M13" i="16" s="1"/>
  <c r="M12" i="16" s="1"/>
  <c r="M11" i="16" s="1"/>
  <c r="M10" i="16" s="1"/>
  <c r="M9" i="16" s="1"/>
  <c r="M8" i="16" s="1"/>
  <c r="D129" i="17"/>
  <c r="C129" i="17"/>
  <c r="F129" i="17"/>
  <c r="E129" i="17"/>
  <c r="R128" i="17"/>
  <c r="P128" i="17"/>
  <c r="N126" i="17"/>
  <c r="Q126" i="17"/>
  <c r="S127" i="17"/>
  <c r="L126" i="17"/>
  <c r="G128" i="17"/>
  <c r="AB128" i="17" s="1"/>
  <c r="F129" i="16"/>
  <c r="C129" i="16"/>
  <c r="E129" i="16"/>
  <c r="D129" i="16"/>
  <c r="L126" i="16"/>
  <c r="S127" i="16"/>
  <c r="Q127" i="16"/>
  <c r="N127" i="16"/>
  <c r="R128" i="16"/>
  <c r="P128" i="16"/>
  <c r="G128" i="16"/>
  <c r="P124" i="8"/>
  <c r="G128" i="15"/>
  <c r="M128" i="15" s="1"/>
  <c r="P128" i="15"/>
  <c r="Q126" i="15"/>
  <c r="O126" i="15"/>
  <c r="D129" i="15"/>
  <c r="C129" i="15"/>
  <c r="F129" i="15"/>
  <c r="E129" i="15"/>
  <c r="R126" i="15"/>
  <c r="K125" i="15"/>
  <c r="R127" i="15"/>
  <c r="O125" i="12"/>
  <c r="R125" i="12"/>
  <c r="G126" i="12"/>
  <c r="C127" i="12"/>
  <c r="F127" i="12"/>
  <c r="B128" i="12"/>
  <c r="E127" i="12"/>
  <c r="D127" i="12"/>
  <c r="Q126" i="12"/>
  <c r="S126" i="12"/>
  <c r="P126" i="11"/>
  <c r="Q126" i="11"/>
  <c r="C127" i="11"/>
  <c r="F127" i="11"/>
  <c r="B128" i="11"/>
  <c r="E127" i="11"/>
  <c r="D127" i="11"/>
  <c r="G126" i="11"/>
  <c r="N126" i="11" s="1"/>
  <c r="R127" i="10"/>
  <c r="K127" i="10"/>
  <c r="Q126" i="10"/>
  <c r="S126" i="10"/>
  <c r="C128" i="10"/>
  <c r="B129" i="10"/>
  <c r="F128" i="10"/>
  <c r="D128" i="10"/>
  <c r="E128" i="10"/>
  <c r="L127" i="10"/>
  <c r="L126" i="10" s="1"/>
  <c r="L125" i="10" s="1"/>
  <c r="L124" i="10" s="1"/>
  <c r="L123" i="10" s="1"/>
  <c r="L122" i="10" s="1"/>
  <c r="L121" i="10" s="1"/>
  <c r="L120" i="10" s="1"/>
  <c r="L119" i="10" s="1"/>
  <c r="L118" i="10" s="1"/>
  <c r="L117" i="10" s="1"/>
  <c r="L116" i="10" s="1"/>
  <c r="L115" i="10" s="1"/>
  <c r="L114" i="10" s="1"/>
  <c r="L113" i="10" s="1"/>
  <c r="L112" i="10" s="1"/>
  <c r="L111" i="10" s="1"/>
  <c r="L110" i="10" s="1"/>
  <c r="L109" i="10" s="1"/>
  <c r="L108" i="10" s="1"/>
  <c r="L107" i="10" s="1"/>
  <c r="L106" i="10" s="1"/>
  <c r="L105" i="10" s="1"/>
  <c r="L104" i="10" s="1"/>
  <c r="L103" i="10" s="1"/>
  <c r="L102" i="10" s="1"/>
  <c r="L101" i="10" s="1"/>
  <c r="L100" i="10" s="1"/>
  <c r="L99" i="10" s="1"/>
  <c r="L98" i="10" s="1"/>
  <c r="L97" i="10" s="1"/>
  <c r="L96" i="10" s="1"/>
  <c r="L95" i="10" s="1"/>
  <c r="L94" i="10" s="1"/>
  <c r="L93" i="10" s="1"/>
  <c r="L92" i="10" s="1"/>
  <c r="L91" i="10" s="1"/>
  <c r="L90" i="10" s="1"/>
  <c r="L89" i="10" s="1"/>
  <c r="L88" i="10" s="1"/>
  <c r="L87" i="10" s="1"/>
  <c r="L86" i="10" s="1"/>
  <c r="L85" i="10" s="1"/>
  <c r="L84" i="10" s="1"/>
  <c r="L83" i="10" s="1"/>
  <c r="L82" i="10" s="1"/>
  <c r="L81" i="10" s="1"/>
  <c r="L80" i="10" s="1"/>
  <c r="L79" i="10" s="1"/>
  <c r="L78" i="10" s="1"/>
  <c r="L77" i="10" s="1"/>
  <c r="L76" i="10" s="1"/>
  <c r="L75" i="10" s="1"/>
  <c r="L74" i="10" s="1"/>
  <c r="L73" i="10" s="1"/>
  <c r="L72" i="10" s="1"/>
  <c r="L71" i="10" s="1"/>
  <c r="L70" i="10" s="1"/>
  <c r="L69" i="10" s="1"/>
  <c r="L68" i="10" s="1"/>
  <c r="L67" i="10" s="1"/>
  <c r="L66" i="10" s="1"/>
  <c r="L65" i="10" s="1"/>
  <c r="L64" i="10" s="1"/>
  <c r="L63" i="10" s="1"/>
  <c r="L62" i="10" s="1"/>
  <c r="L61" i="10" s="1"/>
  <c r="L60" i="10" s="1"/>
  <c r="L59" i="10" s="1"/>
  <c r="L58" i="10" s="1"/>
  <c r="L57" i="10" s="1"/>
  <c r="L56" i="10" s="1"/>
  <c r="L55" i="10" s="1"/>
  <c r="L54" i="10" s="1"/>
  <c r="L53" i="10" s="1"/>
  <c r="L52" i="10" s="1"/>
  <c r="L51" i="10" s="1"/>
  <c r="L50" i="10" s="1"/>
  <c r="L49" i="10" s="1"/>
  <c r="L48" i="10" s="1"/>
  <c r="L47" i="10" s="1"/>
  <c r="L46" i="10" s="1"/>
  <c r="L45" i="10" s="1"/>
  <c r="L44" i="10" s="1"/>
  <c r="L43" i="10" s="1"/>
  <c r="L42" i="10" s="1"/>
  <c r="L41" i="10" s="1"/>
  <c r="L40" i="10" s="1"/>
  <c r="L39" i="10" s="1"/>
  <c r="L38" i="10" s="1"/>
  <c r="L37" i="10" s="1"/>
  <c r="L36" i="10" s="1"/>
  <c r="L35" i="10" s="1"/>
  <c r="L34" i="10" s="1"/>
  <c r="L33" i="10" s="1"/>
  <c r="L32" i="10" s="1"/>
  <c r="L31" i="10" s="1"/>
  <c r="L30" i="10" s="1"/>
  <c r="L29" i="10" s="1"/>
  <c r="L28" i="10" s="1"/>
  <c r="L27" i="10" s="1"/>
  <c r="L26" i="10" s="1"/>
  <c r="L25" i="10" s="1"/>
  <c r="L24" i="10" s="1"/>
  <c r="L23" i="10" s="1"/>
  <c r="L22" i="10" s="1"/>
  <c r="L21" i="10" s="1"/>
  <c r="L20" i="10" s="1"/>
  <c r="L19" i="10" s="1"/>
  <c r="L18" i="10" s="1"/>
  <c r="L17" i="10" s="1"/>
  <c r="L16" i="10" s="1"/>
  <c r="L15" i="10" s="1"/>
  <c r="L14" i="10" s="1"/>
  <c r="L13" i="10" s="1"/>
  <c r="L12" i="10" s="1"/>
  <c r="L11" i="10" s="1"/>
  <c r="L10" i="10" s="1"/>
  <c r="L9" i="10" s="1"/>
  <c r="L8" i="10" s="1"/>
  <c r="G127" i="10"/>
  <c r="O127" i="10" s="1"/>
  <c r="N127" i="10"/>
  <c r="N126" i="10" s="1"/>
  <c r="N125" i="10" s="1"/>
  <c r="N124" i="10" s="1"/>
  <c r="N123" i="10" s="1"/>
  <c r="N122" i="10" s="1"/>
  <c r="N121" i="10" s="1"/>
  <c r="N120" i="10" s="1"/>
  <c r="N119" i="10" s="1"/>
  <c r="N118" i="10" s="1"/>
  <c r="N117" i="10" s="1"/>
  <c r="N116" i="10" s="1"/>
  <c r="N115" i="10" s="1"/>
  <c r="N114" i="10" s="1"/>
  <c r="N113" i="10" s="1"/>
  <c r="N112" i="10" s="1"/>
  <c r="N111" i="10" s="1"/>
  <c r="N110" i="10" s="1"/>
  <c r="N109" i="10" s="1"/>
  <c r="N108" i="10" s="1"/>
  <c r="N107" i="10" s="1"/>
  <c r="N106" i="10" s="1"/>
  <c r="N105" i="10" s="1"/>
  <c r="N104" i="10" s="1"/>
  <c r="N103" i="10" s="1"/>
  <c r="N102" i="10" s="1"/>
  <c r="N101" i="10" s="1"/>
  <c r="N100" i="10" s="1"/>
  <c r="N99" i="10" s="1"/>
  <c r="N98" i="10" s="1"/>
  <c r="N97" i="10" s="1"/>
  <c r="N96" i="10" s="1"/>
  <c r="N95" i="10" s="1"/>
  <c r="N94" i="10" s="1"/>
  <c r="N93" i="10" s="1"/>
  <c r="N92" i="10" s="1"/>
  <c r="N91" i="10" s="1"/>
  <c r="N90" i="10" s="1"/>
  <c r="N89" i="10" s="1"/>
  <c r="N88" i="10" s="1"/>
  <c r="N87" i="10" s="1"/>
  <c r="N86" i="10" s="1"/>
  <c r="N85" i="10" s="1"/>
  <c r="N84" i="10" s="1"/>
  <c r="N83" i="10" s="1"/>
  <c r="N82" i="10" s="1"/>
  <c r="N81" i="10" s="1"/>
  <c r="N80" i="10" s="1"/>
  <c r="N79" i="10" s="1"/>
  <c r="N78" i="10" s="1"/>
  <c r="N77" i="10" s="1"/>
  <c r="N76" i="10" s="1"/>
  <c r="N75" i="10" s="1"/>
  <c r="N74" i="10" s="1"/>
  <c r="N73" i="10" s="1"/>
  <c r="N72" i="10" s="1"/>
  <c r="N71" i="10" s="1"/>
  <c r="N70" i="10" s="1"/>
  <c r="N69" i="10" s="1"/>
  <c r="N68" i="10" s="1"/>
  <c r="N67" i="10" s="1"/>
  <c r="N66" i="10" s="1"/>
  <c r="N65" i="10" s="1"/>
  <c r="N64" i="10" s="1"/>
  <c r="N63" i="10" s="1"/>
  <c r="N62" i="10" s="1"/>
  <c r="N61" i="10" s="1"/>
  <c r="N60" i="10" s="1"/>
  <c r="N59" i="10" s="1"/>
  <c r="N58" i="10" s="1"/>
  <c r="N57" i="10" s="1"/>
  <c r="N56" i="10" s="1"/>
  <c r="N55" i="10" s="1"/>
  <c r="N54" i="10" s="1"/>
  <c r="N53" i="10" s="1"/>
  <c r="N52" i="10" s="1"/>
  <c r="N51" i="10" s="1"/>
  <c r="N50" i="10" s="1"/>
  <c r="N49" i="10" s="1"/>
  <c r="N48" i="10" s="1"/>
  <c r="N47" i="10" s="1"/>
  <c r="N46" i="10" s="1"/>
  <c r="N45" i="10" s="1"/>
  <c r="N44" i="10" s="1"/>
  <c r="N43" i="10" s="1"/>
  <c r="N42" i="10" s="1"/>
  <c r="N41" i="10" s="1"/>
  <c r="N40" i="10" s="1"/>
  <c r="N39" i="10" s="1"/>
  <c r="N38" i="10" s="1"/>
  <c r="N37" i="10" s="1"/>
  <c r="N36" i="10" s="1"/>
  <c r="N35" i="10" s="1"/>
  <c r="N34" i="10" s="1"/>
  <c r="N33" i="10" s="1"/>
  <c r="N32" i="10" s="1"/>
  <c r="N31" i="10" s="1"/>
  <c r="N30" i="10" s="1"/>
  <c r="N29" i="10" s="1"/>
  <c r="N28" i="10" s="1"/>
  <c r="N27" i="10" s="1"/>
  <c r="N26" i="10" s="1"/>
  <c r="N25" i="10" s="1"/>
  <c r="N24" i="10" s="1"/>
  <c r="N23" i="10" s="1"/>
  <c r="N22" i="10" s="1"/>
  <c r="N21" i="10" s="1"/>
  <c r="N20" i="10" s="1"/>
  <c r="N19" i="10" s="1"/>
  <c r="N18" i="10" s="1"/>
  <c r="N17" i="10" s="1"/>
  <c r="N16" i="10" s="1"/>
  <c r="N15" i="10" s="1"/>
  <c r="N14" i="10" s="1"/>
  <c r="N13" i="10" s="1"/>
  <c r="R126" i="9"/>
  <c r="Q126" i="9"/>
  <c r="S126" i="9"/>
  <c r="B128" i="9"/>
  <c r="E127" i="9"/>
  <c r="D127" i="9"/>
  <c r="C127" i="9"/>
  <c r="F127" i="9"/>
  <c r="G126" i="9"/>
  <c r="O126" i="9" s="1"/>
  <c r="R124" i="8"/>
  <c r="N123" i="8"/>
  <c r="Q124" i="8" s="1"/>
  <c r="E124" i="5"/>
  <c r="D124" i="5"/>
  <c r="F124" i="5"/>
  <c r="D124" i="8"/>
  <c r="E124" i="8"/>
  <c r="F124" i="8"/>
  <c r="G124" i="8" s="1"/>
  <c r="F124" i="7"/>
  <c r="D124" i="7"/>
  <c r="E124" i="7" s="1"/>
  <c r="E71" i="4"/>
  <c r="I71" i="4" s="1"/>
  <c r="F71" i="4"/>
  <c r="E79" i="1"/>
  <c r="I79" i="1" s="1"/>
  <c r="F79" i="1"/>
  <c r="B125" i="5"/>
  <c r="C125" i="5" s="1" a="1"/>
  <c r="C125" i="5" s="1"/>
  <c r="B125" i="8"/>
  <c r="C125" i="8" s="1"/>
  <c r="B125" i="7"/>
  <c r="C129" i="7" s="1"/>
  <c r="R127" i="11" l="1"/>
  <c r="K127" i="11"/>
  <c r="S126" i="17"/>
  <c r="L125" i="17"/>
  <c r="R129" i="17"/>
  <c r="P129" i="17"/>
  <c r="N127" i="17"/>
  <c r="Q127" i="17"/>
  <c r="G129" i="17"/>
  <c r="AB129" i="17" s="1"/>
  <c r="Y129" i="17"/>
  <c r="U129" i="17"/>
  <c r="U128" i="17" s="1"/>
  <c r="U127" i="17" s="1"/>
  <c r="U126" i="17" s="1"/>
  <c r="U125" i="17" s="1"/>
  <c r="U124" i="17" s="1"/>
  <c r="U123" i="17" s="1"/>
  <c r="U122" i="17" s="1"/>
  <c r="U121" i="17" s="1"/>
  <c r="U120" i="17" s="1"/>
  <c r="U119" i="17" s="1"/>
  <c r="U118" i="17" s="1"/>
  <c r="U117" i="17" s="1"/>
  <c r="U116" i="17" s="1"/>
  <c r="U115" i="17" s="1"/>
  <c r="U114" i="17" s="1"/>
  <c r="U113" i="17" s="1"/>
  <c r="U112" i="17" s="1"/>
  <c r="U111" i="17" s="1"/>
  <c r="U110" i="17" s="1"/>
  <c r="U109" i="17" s="1"/>
  <c r="U108" i="17" s="1"/>
  <c r="U107" i="17" s="1"/>
  <c r="U106" i="17" s="1"/>
  <c r="U105" i="17" s="1"/>
  <c r="U104" i="17" s="1"/>
  <c r="U103" i="17" s="1"/>
  <c r="U102" i="17" s="1"/>
  <c r="U101" i="17" s="1"/>
  <c r="U100" i="17" s="1"/>
  <c r="U99" i="17" s="1"/>
  <c r="U98" i="17" s="1"/>
  <c r="U97" i="17" s="1"/>
  <c r="U96" i="17" s="1"/>
  <c r="U95" i="17" s="1"/>
  <c r="U94" i="17" s="1"/>
  <c r="U93" i="17" s="1"/>
  <c r="U92" i="17" s="1"/>
  <c r="U91" i="17" s="1"/>
  <c r="U90" i="17" s="1"/>
  <c r="U89" i="17" s="1"/>
  <c r="U88" i="17" s="1"/>
  <c r="U87" i="17" s="1"/>
  <c r="U86" i="17" s="1"/>
  <c r="U85" i="17" s="1"/>
  <c r="U84" i="17" s="1"/>
  <c r="U83" i="17" s="1"/>
  <c r="U82" i="17" s="1"/>
  <c r="U81" i="17" s="1"/>
  <c r="U80" i="17" s="1"/>
  <c r="U79" i="17" s="1"/>
  <c r="U78" i="17" s="1"/>
  <c r="U77" i="17" s="1"/>
  <c r="U76" i="17" s="1"/>
  <c r="U75" i="17" s="1"/>
  <c r="U74" i="17" s="1"/>
  <c r="U73" i="17" s="1"/>
  <c r="U72" i="17" s="1"/>
  <c r="U71" i="17" s="1"/>
  <c r="U70" i="17" s="1"/>
  <c r="U69" i="17" s="1"/>
  <c r="U68" i="17" s="1"/>
  <c r="U67" i="17" s="1"/>
  <c r="U66" i="17" s="1"/>
  <c r="U65" i="17" s="1"/>
  <c r="U64" i="17" s="1"/>
  <c r="U63" i="17" s="1"/>
  <c r="U62" i="17" s="1"/>
  <c r="U61" i="17" s="1"/>
  <c r="U60" i="17" s="1"/>
  <c r="U59" i="17" s="1"/>
  <c r="U58" i="17" s="1"/>
  <c r="U57" i="17" s="1"/>
  <c r="U56" i="17" s="1"/>
  <c r="U55" i="17" s="1"/>
  <c r="U54" i="17" s="1"/>
  <c r="U53" i="17" s="1"/>
  <c r="U52" i="17" s="1"/>
  <c r="U51" i="17" s="1"/>
  <c r="U50" i="17" s="1"/>
  <c r="U49" i="17" s="1"/>
  <c r="U48" i="17" s="1"/>
  <c r="U47" i="17" s="1"/>
  <c r="U46" i="17" s="1"/>
  <c r="U45" i="17" s="1"/>
  <c r="U44" i="17" s="1"/>
  <c r="U43" i="17" s="1"/>
  <c r="U42" i="17" s="1"/>
  <c r="U41" i="17" s="1"/>
  <c r="U40" i="17" s="1"/>
  <c r="U39" i="17" s="1"/>
  <c r="U38" i="17" s="1"/>
  <c r="U37" i="17" s="1"/>
  <c r="U36" i="17" s="1"/>
  <c r="U35" i="17" s="1"/>
  <c r="U34" i="17" s="1"/>
  <c r="U33" i="17" s="1"/>
  <c r="U32" i="17" s="1"/>
  <c r="U31" i="17" s="1"/>
  <c r="U30" i="17" s="1"/>
  <c r="U29" i="17" s="1"/>
  <c r="U28" i="17" s="1"/>
  <c r="U27" i="17" s="1"/>
  <c r="U26" i="17" s="1"/>
  <c r="U25" i="17" s="1"/>
  <c r="U24" i="17" s="1"/>
  <c r="U23" i="17" s="1"/>
  <c r="U22" i="17" s="1"/>
  <c r="U21" i="17" s="1"/>
  <c r="U20" i="17" s="1"/>
  <c r="U19" i="17" s="1"/>
  <c r="U18" i="17" s="1"/>
  <c r="U17" i="17" s="1"/>
  <c r="U16" i="17" s="1"/>
  <c r="U15" i="17" s="1"/>
  <c r="U14" i="17" s="1"/>
  <c r="U13" i="17" s="1"/>
  <c r="U12" i="17" s="1"/>
  <c r="U11" i="17" s="1"/>
  <c r="U10" i="17" s="1"/>
  <c r="U9" i="17" s="1"/>
  <c r="U8" i="17" s="1"/>
  <c r="Q128" i="16"/>
  <c r="N128" i="16"/>
  <c r="R129" i="16"/>
  <c r="P129" i="16"/>
  <c r="S126" i="16"/>
  <c r="L125" i="16"/>
  <c r="U129" i="16"/>
  <c r="U128" i="16" s="1"/>
  <c r="U127" i="16" s="1"/>
  <c r="U126" i="16" s="1"/>
  <c r="U125" i="16" s="1"/>
  <c r="U124" i="16" s="1"/>
  <c r="U123" i="16" s="1"/>
  <c r="U122" i="16" s="1"/>
  <c r="U121" i="16" s="1"/>
  <c r="U120" i="16" s="1"/>
  <c r="U119" i="16" s="1"/>
  <c r="U118" i="16" s="1"/>
  <c r="U117" i="16" s="1"/>
  <c r="U116" i="16" s="1"/>
  <c r="U115" i="16" s="1"/>
  <c r="U114" i="16" s="1"/>
  <c r="U113" i="16" s="1"/>
  <c r="U112" i="16" s="1"/>
  <c r="U111" i="16" s="1"/>
  <c r="U110" i="16" s="1"/>
  <c r="U109" i="16" s="1"/>
  <c r="U108" i="16" s="1"/>
  <c r="U107" i="16" s="1"/>
  <c r="U106" i="16" s="1"/>
  <c r="U105" i="16" s="1"/>
  <c r="U104" i="16" s="1"/>
  <c r="U103" i="16" s="1"/>
  <c r="U102" i="16" s="1"/>
  <c r="U101" i="16" s="1"/>
  <c r="U100" i="16" s="1"/>
  <c r="U99" i="16" s="1"/>
  <c r="U98" i="16" s="1"/>
  <c r="U97" i="16" s="1"/>
  <c r="U96" i="16" s="1"/>
  <c r="U95" i="16" s="1"/>
  <c r="U94" i="16" s="1"/>
  <c r="U93" i="16" s="1"/>
  <c r="U92" i="16" s="1"/>
  <c r="U91" i="16" s="1"/>
  <c r="U90" i="16" s="1"/>
  <c r="U89" i="16" s="1"/>
  <c r="U88" i="16" s="1"/>
  <c r="U87" i="16" s="1"/>
  <c r="U86" i="16" s="1"/>
  <c r="U85" i="16" s="1"/>
  <c r="U84" i="16" s="1"/>
  <c r="U83" i="16" s="1"/>
  <c r="U82" i="16" s="1"/>
  <c r="U81" i="16" s="1"/>
  <c r="U80" i="16" s="1"/>
  <c r="U79" i="16" s="1"/>
  <c r="U78" i="16" s="1"/>
  <c r="U77" i="16" s="1"/>
  <c r="U76" i="16" s="1"/>
  <c r="U75" i="16" s="1"/>
  <c r="U74" i="16" s="1"/>
  <c r="U73" i="16" s="1"/>
  <c r="U72" i="16" s="1"/>
  <c r="U71" i="16" s="1"/>
  <c r="U70" i="16" s="1"/>
  <c r="U69" i="16" s="1"/>
  <c r="U68" i="16" s="1"/>
  <c r="U67" i="16" s="1"/>
  <c r="U66" i="16" s="1"/>
  <c r="U65" i="16" s="1"/>
  <c r="U64" i="16" s="1"/>
  <c r="U63" i="16" s="1"/>
  <c r="U62" i="16" s="1"/>
  <c r="U61" i="16" s="1"/>
  <c r="U60" i="16" s="1"/>
  <c r="U59" i="16" s="1"/>
  <c r="U58" i="16" s="1"/>
  <c r="U57" i="16" s="1"/>
  <c r="U56" i="16" s="1"/>
  <c r="U55" i="16" s="1"/>
  <c r="U54" i="16" s="1"/>
  <c r="U53" i="16" s="1"/>
  <c r="U52" i="16" s="1"/>
  <c r="U51" i="16" s="1"/>
  <c r="U50" i="16" s="1"/>
  <c r="U49" i="16" s="1"/>
  <c r="U48" i="16" s="1"/>
  <c r="U47" i="16" s="1"/>
  <c r="U46" i="16" s="1"/>
  <c r="U45" i="16" s="1"/>
  <c r="U44" i="16" s="1"/>
  <c r="U43" i="16" s="1"/>
  <c r="U42" i="16" s="1"/>
  <c r="U41" i="16" s="1"/>
  <c r="U40" i="16" s="1"/>
  <c r="U39" i="16" s="1"/>
  <c r="U38" i="16" s="1"/>
  <c r="U37" i="16" s="1"/>
  <c r="U36" i="16" s="1"/>
  <c r="U35" i="16" s="1"/>
  <c r="U34" i="16" s="1"/>
  <c r="U33" i="16" s="1"/>
  <c r="U32" i="16" s="1"/>
  <c r="U31" i="16" s="1"/>
  <c r="U30" i="16" s="1"/>
  <c r="U29" i="16" s="1"/>
  <c r="U28" i="16" s="1"/>
  <c r="U27" i="16" s="1"/>
  <c r="U26" i="16" s="1"/>
  <c r="U25" i="16" s="1"/>
  <c r="U24" i="16" s="1"/>
  <c r="U23" i="16" s="1"/>
  <c r="U22" i="16" s="1"/>
  <c r="U21" i="16" s="1"/>
  <c r="U20" i="16" s="1"/>
  <c r="U19" i="16" s="1"/>
  <c r="U18" i="16" s="1"/>
  <c r="U17" i="16" s="1"/>
  <c r="U16" i="16" s="1"/>
  <c r="U15" i="16" s="1"/>
  <c r="U14" i="16" s="1"/>
  <c r="U13" i="16" s="1"/>
  <c r="U12" i="16" s="1"/>
  <c r="U11" i="16" s="1"/>
  <c r="U10" i="16" s="1"/>
  <c r="U9" i="16" s="1"/>
  <c r="U8" i="16" s="1"/>
  <c r="Y129" i="16"/>
  <c r="G129" i="16"/>
  <c r="R125" i="8"/>
  <c r="AB124" i="8"/>
  <c r="N12" i="10"/>
  <c r="N11" i="10" s="1"/>
  <c r="N10" i="10" s="1"/>
  <c r="N9" i="10" s="1"/>
  <c r="N8" i="10" s="1"/>
  <c r="K3" i="10"/>
  <c r="P129" i="15"/>
  <c r="K124" i="15"/>
  <c r="R125" i="15"/>
  <c r="O127" i="15"/>
  <c r="Q127" i="15"/>
  <c r="W129" i="15"/>
  <c r="G129" i="15"/>
  <c r="M129" i="15" s="1"/>
  <c r="P125" i="8"/>
  <c r="S127" i="12"/>
  <c r="Q127" i="12"/>
  <c r="K127" i="12"/>
  <c r="N127" i="12"/>
  <c r="N126" i="12" s="1"/>
  <c r="N125" i="12" s="1"/>
  <c r="N124" i="12" s="1"/>
  <c r="N123" i="12" s="1"/>
  <c r="N122" i="12" s="1"/>
  <c r="N121" i="12" s="1"/>
  <c r="N120" i="12" s="1"/>
  <c r="N119" i="12" s="1"/>
  <c r="N118" i="12" s="1"/>
  <c r="N117" i="12" s="1"/>
  <c r="N116" i="12" s="1"/>
  <c r="N115" i="12" s="1"/>
  <c r="N114" i="12" s="1"/>
  <c r="N113" i="12" s="1"/>
  <c r="N112" i="12" s="1"/>
  <c r="N111" i="12" s="1"/>
  <c r="N110" i="12" s="1"/>
  <c r="N109" i="12" s="1"/>
  <c r="N108" i="12" s="1"/>
  <c r="N107" i="12" s="1"/>
  <c r="N106" i="12" s="1"/>
  <c r="N105" i="12" s="1"/>
  <c r="N104" i="12" s="1"/>
  <c r="N103" i="12" s="1"/>
  <c r="N102" i="12" s="1"/>
  <c r="N101" i="12" s="1"/>
  <c r="N100" i="12" s="1"/>
  <c r="N99" i="12" s="1"/>
  <c r="N98" i="12" s="1"/>
  <c r="N97" i="12" s="1"/>
  <c r="N96" i="12" s="1"/>
  <c r="N95" i="12" s="1"/>
  <c r="N94" i="12" s="1"/>
  <c r="N93" i="12" s="1"/>
  <c r="N92" i="12" s="1"/>
  <c r="N91" i="12" s="1"/>
  <c r="N90" i="12" s="1"/>
  <c r="N89" i="12" s="1"/>
  <c r="N88" i="12" s="1"/>
  <c r="N87" i="12" s="1"/>
  <c r="N86" i="12" s="1"/>
  <c r="N85" i="12" s="1"/>
  <c r="N84" i="12" s="1"/>
  <c r="N83" i="12" s="1"/>
  <c r="N82" i="12" s="1"/>
  <c r="N81" i="12" s="1"/>
  <c r="N80" i="12" s="1"/>
  <c r="N79" i="12" s="1"/>
  <c r="N78" i="12" s="1"/>
  <c r="N77" i="12" s="1"/>
  <c r="N76" i="12" s="1"/>
  <c r="N75" i="12" s="1"/>
  <c r="N74" i="12" s="1"/>
  <c r="N73" i="12" s="1"/>
  <c r="N72" i="12" s="1"/>
  <c r="N71" i="12" s="1"/>
  <c r="N70" i="12" s="1"/>
  <c r="N69" i="12" s="1"/>
  <c r="N68" i="12" s="1"/>
  <c r="N67" i="12" s="1"/>
  <c r="N66" i="12" s="1"/>
  <c r="N65" i="12" s="1"/>
  <c r="N64" i="12" s="1"/>
  <c r="N63" i="12" s="1"/>
  <c r="N62" i="12" s="1"/>
  <c r="N61" i="12" s="1"/>
  <c r="N60" i="12" s="1"/>
  <c r="N59" i="12" s="1"/>
  <c r="N58" i="12" s="1"/>
  <c r="N57" i="12" s="1"/>
  <c r="N56" i="12" s="1"/>
  <c r="N55" i="12" s="1"/>
  <c r="N54" i="12" s="1"/>
  <c r="N53" i="12" s="1"/>
  <c r="N52" i="12" s="1"/>
  <c r="N51" i="12" s="1"/>
  <c r="N50" i="12" s="1"/>
  <c r="N49" i="12" s="1"/>
  <c r="N48" i="12" s="1"/>
  <c r="N47" i="12" s="1"/>
  <c r="N46" i="12" s="1"/>
  <c r="N45" i="12" s="1"/>
  <c r="N44" i="12" s="1"/>
  <c r="N43" i="12" s="1"/>
  <c r="N42" i="12" s="1"/>
  <c r="N41" i="12" s="1"/>
  <c r="N40" i="12" s="1"/>
  <c r="N39" i="12" s="1"/>
  <c r="N38" i="12" s="1"/>
  <c r="N37" i="12" s="1"/>
  <c r="N36" i="12" s="1"/>
  <c r="N35" i="12" s="1"/>
  <c r="N34" i="12" s="1"/>
  <c r="N33" i="12" s="1"/>
  <c r="N32" i="12" s="1"/>
  <c r="N31" i="12" s="1"/>
  <c r="N30" i="12" s="1"/>
  <c r="N29" i="12" s="1"/>
  <c r="N28" i="12" s="1"/>
  <c r="N27" i="12" s="1"/>
  <c r="N26" i="12" s="1"/>
  <c r="N25" i="12" s="1"/>
  <c r="N24" i="12" s="1"/>
  <c r="N23" i="12" s="1"/>
  <c r="N22" i="12" s="1"/>
  <c r="N21" i="12" s="1"/>
  <c r="N20" i="12" s="1"/>
  <c r="N19" i="12" s="1"/>
  <c r="N18" i="12" s="1"/>
  <c r="N17" i="12" s="1"/>
  <c r="N16" i="12" s="1"/>
  <c r="N15" i="12" s="1"/>
  <c r="N14" i="12" s="1"/>
  <c r="N13" i="12" s="1"/>
  <c r="N12" i="12" s="1"/>
  <c r="N11" i="12" s="1"/>
  <c r="N10" i="12" s="1"/>
  <c r="N9" i="12" s="1"/>
  <c r="N8" i="12" s="1"/>
  <c r="G127" i="12"/>
  <c r="L127" i="12"/>
  <c r="L126" i="12" s="1"/>
  <c r="L125" i="12" s="1"/>
  <c r="L124" i="12" s="1"/>
  <c r="L123" i="12" s="1"/>
  <c r="L122" i="12" s="1"/>
  <c r="L121" i="12" s="1"/>
  <c r="L120" i="12" s="1"/>
  <c r="L119" i="12" s="1"/>
  <c r="L118" i="12" s="1"/>
  <c r="L117" i="12" s="1"/>
  <c r="L116" i="12" s="1"/>
  <c r="L115" i="12" s="1"/>
  <c r="L114" i="12" s="1"/>
  <c r="L113" i="12" s="1"/>
  <c r="L112" i="12" s="1"/>
  <c r="L111" i="12" s="1"/>
  <c r="L110" i="12" s="1"/>
  <c r="L109" i="12" s="1"/>
  <c r="L108" i="12" s="1"/>
  <c r="L107" i="12" s="1"/>
  <c r="L106" i="12" s="1"/>
  <c r="L105" i="12" s="1"/>
  <c r="L104" i="12" s="1"/>
  <c r="L103" i="12" s="1"/>
  <c r="L102" i="12" s="1"/>
  <c r="L101" i="12" s="1"/>
  <c r="L100" i="12" s="1"/>
  <c r="L99" i="12" s="1"/>
  <c r="L98" i="12" s="1"/>
  <c r="L97" i="12" s="1"/>
  <c r="L96" i="12" s="1"/>
  <c r="L95" i="12" s="1"/>
  <c r="L94" i="12" s="1"/>
  <c r="L93" i="12" s="1"/>
  <c r="L92" i="12" s="1"/>
  <c r="L91" i="12" s="1"/>
  <c r="L90" i="12" s="1"/>
  <c r="L89" i="12" s="1"/>
  <c r="L88" i="12" s="1"/>
  <c r="L87" i="12" s="1"/>
  <c r="L86" i="12" s="1"/>
  <c r="L85" i="12" s="1"/>
  <c r="L84" i="12" s="1"/>
  <c r="L83" i="12" s="1"/>
  <c r="L82" i="12" s="1"/>
  <c r="L81" i="12" s="1"/>
  <c r="L80" i="12" s="1"/>
  <c r="L79" i="12" s="1"/>
  <c r="L78" i="12" s="1"/>
  <c r="L77" i="12" s="1"/>
  <c r="L76" i="12" s="1"/>
  <c r="L75" i="12" s="1"/>
  <c r="L74" i="12" s="1"/>
  <c r="L73" i="12" s="1"/>
  <c r="L72" i="12" s="1"/>
  <c r="L71" i="12" s="1"/>
  <c r="L70" i="12" s="1"/>
  <c r="L69" i="12" s="1"/>
  <c r="L68" i="12" s="1"/>
  <c r="L67" i="12" s="1"/>
  <c r="L66" i="12" s="1"/>
  <c r="L65" i="12" s="1"/>
  <c r="L64" i="12" s="1"/>
  <c r="L63" i="12" s="1"/>
  <c r="L62" i="12" s="1"/>
  <c r="L61" i="12" s="1"/>
  <c r="L60" i="12" s="1"/>
  <c r="L59" i="12" s="1"/>
  <c r="L58" i="12" s="1"/>
  <c r="L57" i="12" s="1"/>
  <c r="L56" i="12" s="1"/>
  <c r="L55" i="12" s="1"/>
  <c r="L54" i="12" s="1"/>
  <c r="L53" i="12" s="1"/>
  <c r="L52" i="12" s="1"/>
  <c r="L51" i="12" s="1"/>
  <c r="L50" i="12" s="1"/>
  <c r="L49" i="12" s="1"/>
  <c r="L48" i="12" s="1"/>
  <c r="L47" i="12" s="1"/>
  <c r="L46" i="12" s="1"/>
  <c r="L45" i="12" s="1"/>
  <c r="L44" i="12" s="1"/>
  <c r="L43" i="12" s="1"/>
  <c r="L42" i="12" s="1"/>
  <c r="L41" i="12" s="1"/>
  <c r="L40" i="12" s="1"/>
  <c r="L39" i="12" s="1"/>
  <c r="L38" i="12" s="1"/>
  <c r="L37" i="12" s="1"/>
  <c r="L36" i="12" s="1"/>
  <c r="L35" i="12" s="1"/>
  <c r="L34" i="12" s="1"/>
  <c r="L33" i="12" s="1"/>
  <c r="L32" i="12" s="1"/>
  <c r="L31" i="12" s="1"/>
  <c r="L30" i="12" s="1"/>
  <c r="L29" i="12" s="1"/>
  <c r="L28" i="12" s="1"/>
  <c r="L27" i="12" s="1"/>
  <c r="L26" i="12" s="1"/>
  <c r="L25" i="12" s="1"/>
  <c r="L24" i="12" s="1"/>
  <c r="L23" i="12" s="1"/>
  <c r="L22" i="12" s="1"/>
  <c r="L21" i="12" s="1"/>
  <c r="L20" i="12" s="1"/>
  <c r="L19" i="12" s="1"/>
  <c r="L18" i="12" s="1"/>
  <c r="L17" i="12" s="1"/>
  <c r="L16" i="12" s="1"/>
  <c r="L15" i="12" s="1"/>
  <c r="L14" i="12" s="1"/>
  <c r="L13" i="12" s="1"/>
  <c r="L12" i="12" s="1"/>
  <c r="L11" i="12" s="1"/>
  <c r="L10" i="12" s="1"/>
  <c r="L9" i="12" s="1"/>
  <c r="L8" i="12" s="1"/>
  <c r="D128" i="12"/>
  <c r="C128" i="12"/>
  <c r="B129" i="12"/>
  <c r="F128" i="12"/>
  <c r="E128" i="12"/>
  <c r="R126" i="12"/>
  <c r="O126" i="12"/>
  <c r="Q127" i="11"/>
  <c r="T127" i="11"/>
  <c r="T126" i="11" s="1"/>
  <c r="T125" i="11" s="1"/>
  <c r="T124" i="11" s="1"/>
  <c r="T123" i="11" s="1"/>
  <c r="T122" i="11" s="1"/>
  <c r="T121" i="11" s="1"/>
  <c r="T120" i="11" s="1"/>
  <c r="T119" i="11" s="1"/>
  <c r="T118" i="11" s="1"/>
  <c r="T117" i="11" s="1"/>
  <c r="T116" i="11" s="1"/>
  <c r="T115" i="11" s="1"/>
  <c r="T114" i="11" s="1"/>
  <c r="T113" i="11" s="1"/>
  <c r="T112" i="11" s="1"/>
  <c r="T111" i="11" s="1"/>
  <c r="T110" i="11" s="1"/>
  <c r="T109" i="11" s="1"/>
  <c r="T108" i="11" s="1"/>
  <c r="T107" i="11" s="1"/>
  <c r="T106" i="11" s="1"/>
  <c r="T105" i="11" s="1"/>
  <c r="T104" i="11" s="1"/>
  <c r="T103" i="11" s="1"/>
  <c r="T102" i="11" s="1"/>
  <c r="T101" i="11" s="1"/>
  <c r="T100" i="11" s="1"/>
  <c r="T99" i="11" s="1"/>
  <c r="T98" i="11" s="1"/>
  <c r="T97" i="11" s="1"/>
  <c r="T96" i="11" s="1"/>
  <c r="T95" i="11" s="1"/>
  <c r="T94" i="11" s="1"/>
  <c r="T93" i="11" s="1"/>
  <c r="T92" i="11" s="1"/>
  <c r="T91" i="11" s="1"/>
  <c r="T90" i="11" s="1"/>
  <c r="T89" i="11" s="1"/>
  <c r="T88" i="11" s="1"/>
  <c r="T87" i="11" s="1"/>
  <c r="T86" i="11" s="1"/>
  <c r="T85" i="11" s="1"/>
  <c r="T84" i="11" s="1"/>
  <c r="T83" i="11" s="1"/>
  <c r="T82" i="11" s="1"/>
  <c r="T81" i="11" s="1"/>
  <c r="T80" i="11" s="1"/>
  <c r="T79" i="11" s="1"/>
  <c r="T78" i="11" s="1"/>
  <c r="T77" i="11" s="1"/>
  <c r="T76" i="11" s="1"/>
  <c r="T75" i="11" s="1"/>
  <c r="T74" i="11" s="1"/>
  <c r="T73" i="11" s="1"/>
  <c r="T72" i="11" s="1"/>
  <c r="T71" i="11" s="1"/>
  <c r="T70" i="11" s="1"/>
  <c r="T69" i="11" s="1"/>
  <c r="T68" i="11" s="1"/>
  <c r="T67" i="11" s="1"/>
  <c r="T66" i="11" s="1"/>
  <c r="T65" i="11" s="1"/>
  <c r="T64" i="11" s="1"/>
  <c r="T63" i="11" s="1"/>
  <c r="T62" i="11" s="1"/>
  <c r="T61" i="11" s="1"/>
  <c r="T60" i="11" s="1"/>
  <c r="T59" i="11" s="1"/>
  <c r="T58" i="11" s="1"/>
  <c r="T57" i="11" s="1"/>
  <c r="T56" i="11" s="1"/>
  <c r="T55" i="11" s="1"/>
  <c r="T54" i="11" s="1"/>
  <c r="T53" i="11" s="1"/>
  <c r="T52" i="11" s="1"/>
  <c r="T51" i="11" s="1"/>
  <c r="T50" i="11" s="1"/>
  <c r="T49" i="11" s="1"/>
  <c r="T48" i="11" s="1"/>
  <c r="T47" i="11" s="1"/>
  <c r="T46" i="11" s="1"/>
  <c r="T45" i="11" s="1"/>
  <c r="T44" i="11" s="1"/>
  <c r="T43" i="11" s="1"/>
  <c r="T42" i="11" s="1"/>
  <c r="T41" i="11" s="1"/>
  <c r="T40" i="11" s="1"/>
  <c r="T39" i="11" s="1"/>
  <c r="T38" i="11" s="1"/>
  <c r="T37" i="11" s="1"/>
  <c r="T36" i="11" s="1"/>
  <c r="T35" i="11" s="1"/>
  <c r="T34" i="11" s="1"/>
  <c r="T33" i="11" s="1"/>
  <c r="T32" i="11" s="1"/>
  <c r="T31" i="11" s="1"/>
  <c r="T30" i="11" s="1"/>
  <c r="T29" i="11" s="1"/>
  <c r="T28" i="11" s="1"/>
  <c r="T27" i="11" s="1"/>
  <c r="T26" i="11" s="1"/>
  <c r="T25" i="11" s="1"/>
  <c r="T24" i="11" s="1"/>
  <c r="T23" i="11" s="1"/>
  <c r="T22" i="11" s="1"/>
  <c r="T21" i="11" s="1"/>
  <c r="T20" i="11" s="1"/>
  <c r="T19" i="11" s="1"/>
  <c r="T18" i="11" s="1"/>
  <c r="T17" i="11" s="1"/>
  <c r="T16" i="11" s="1"/>
  <c r="T15" i="11" s="1"/>
  <c r="T14" i="11" s="1"/>
  <c r="T13" i="11" s="1"/>
  <c r="T12" i="11" s="1"/>
  <c r="T11" i="11" s="1"/>
  <c r="T10" i="11" s="1"/>
  <c r="T9" i="11" s="1"/>
  <c r="T8" i="11" s="1"/>
  <c r="G127" i="11"/>
  <c r="N127" i="11" s="1"/>
  <c r="M127" i="11"/>
  <c r="M126" i="11" s="1"/>
  <c r="M125" i="11" s="1"/>
  <c r="M124" i="11" s="1"/>
  <c r="M123" i="11" s="1"/>
  <c r="M122" i="11" s="1"/>
  <c r="M121" i="11" s="1"/>
  <c r="M120" i="11" s="1"/>
  <c r="M119" i="11" s="1"/>
  <c r="M118" i="11" s="1"/>
  <c r="M117" i="11" s="1"/>
  <c r="M116" i="11" s="1"/>
  <c r="M115" i="11" s="1"/>
  <c r="M114" i="11" s="1"/>
  <c r="M113" i="11" s="1"/>
  <c r="M112" i="11" s="1"/>
  <c r="M111" i="11" s="1"/>
  <c r="M110" i="11" s="1"/>
  <c r="M109" i="11" s="1"/>
  <c r="M108" i="11" s="1"/>
  <c r="M107" i="11" s="1"/>
  <c r="M106" i="11" s="1"/>
  <c r="M105" i="11" s="1"/>
  <c r="M104" i="11" s="1"/>
  <c r="M103" i="11" s="1"/>
  <c r="M102" i="11" s="1"/>
  <c r="M101" i="11" s="1"/>
  <c r="M100" i="11" s="1"/>
  <c r="M99" i="11" s="1"/>
  <c r="M98" i="11" s="1"/>
  <c r="M97" i="11" s="1"/>
  <c r="M96" i="11" s="1"/>
  <c r="M95" i="11" s="1"/>
  <c r="M94" i="11" s="1"/>
  <c r="M93" i="11" s="1"/>
  <c r="M92" i="11" s="1"/>
  <c r="M91" i="11" s="1"/>
  <c r="M90" i="11" s="1"/>
  <c r="M89" i="11" s="1"/>
  <c r="M88" i="11" s="1"/>
  <c r="M87" i="11" s="1"/>
  <c r="M86" i="11" s="1"/>
  <c r="M85" i="11" s="1"/>
  <c r="M84" i="11" s="1"/>
  <c r="M83" i="11" s="1"/>
  <c r="M82" i="11" s="1"/>
  <c r="M81" i="11" s="1"/>
  <c r="M80" i="11" s="1"/>
  <c r="M79" i="11" s="1"/>
  <c r="M78" i="11" s="1"/>
  <c r="M77" i="11" s="1"/>
  <c r="M76" i="11" s="1"/>
  <c r="M75" i="11" s="1"/>
  <c r="M74" i="11" s="1"/>
  <c r="M73" i="11" s="1"/>
  <c r="M72" i="11" s="1"/>
  <c r="M71" i="11" s="1"/>
  <c r="M70" i="11" s="1"/>
  <c r="M69" i="11" s="1"/>
  <c r="M68" i="11" s="1"/>
  <c r="M67" i="11" s="1"/>
  <c r="M66" i="11" s="1"/>
  <c r="M65" i="11" s="1"/>
  <c r="M64" i="11" s="1"/>
  <c r="M63" i="11" s="1"/>
  <c r="M62" i="11" s="1"/>
  <c r="M61" i="11" s="1"/>
  <c r="M60" i="11" s="1"/>
  <c r="M59" i="11" s="1"/>
  <c r="M58" i="11" s="1"/>
  <c r="M57" i="11" s="1"/>
  <c r="M56" i="11" s="1"/>
  <c r="M55" i="11" s="1"/>
  <c r="M54" i="11" s="1"/>
  <c r="M53" i="11" s="1"/>
  <c r="M52" i="11" s="1"/>
  <c r="M51" i="11" s="1"/>
  <c r="M50" i="11" s="1"/>
  <c r="M49" i="11" s="1"/>
  <c r="M48" i="11" s="1"/>
  <c r="M47" i="11" s="1"/>
  <c r="M46" i="11" s="1"/>
  <c r="M45" i="11" s="1"/>
  <c r="M44" i="11" s="1"/>
  <c r="M43" i="11" s="1"/>
  <c r="M42" i="11" s="1"/>
  <c r="M41" i="11" s="1"/>
  <c r="M40" i="11" s="1"/>
  <c r="M39" i="11" s="1"/>
  <c r="M38" i="11" s="1"/>
  <c r="M37" i="11" s="1"/>
  <c r="M36" i="11" s="1"/>
  <c r="M35" i="11" s="1"/>
  <c r="M34" i="11" s="1"/>
  <c r="M33" i="11" s="1"/>
  <c r="M32" i="11" s="1"/>
  <c r="M31" i="11" s="1"/>
  <c r="M30" i="11" s="1"/>
  <c r="M29" i="11" s="1"/>
  <c r="M28" i="11" s="1"/>
  <c r="M27" i="11" s="1"/>
  <c r="M26" i="11" s="1"/>
  <c r="M25" i="11" s="1"/>
  <c r="M24" i="11" s="1"/>
  <c r="M23" i="11" s="1"/>
  <c r="M22" i="11" s="1"/>
  <c r="M21" i="11" s="1"/>
  <c r="M20" i="11" s="1"/>
  <c r="M19" i="11" s="1"/>
  <c r="M18" i="11" s="1"/>
  <c r="M17" i="11" s="1"/>
  <c r="M16" i="11" s="1"/>
  <c r="M15" i="11" s="1"/>
  <c r="M14" i="11" s="1"/>
  <c r="M13" i="11" s="1"/>
  <c r="M12" i="11" s="1"/>
  <c r="M11" i="11" s="1"/>
  <c r="M10" i="11" s="1"/>
  <c r="M9" i="11" s="1"/>
  <c r="M8" i="11" s="1"/>
  <c r="P127" i="11"/>
  <c r="C128" i="11"/>
  <c r="D128" i="11" s="1"/>
  <c r="E128" i="11" s="1"/>
  <c r="B129" i="11"/>
  <c r="F128" i="11"/>
  <c r="K126" i="11"/>
  <c r="R128" i="10"/>
  <c r="M127" i="10"/>
  <c r="K126" i="10"/>
  <c r="C129" i="10"/>
  <c r="F129" i="10"/>
  <c r="D129" i="10"/>
  <c r="E129" i="10"/>
  <c r="Q127" i="10"/>
  <c r="S127" i="10"/>
  <c r="G128" i="10"/>
  <c r="O128" i="10" s="1"/>
  <c r="R127" i="9"/>
  <c r="S127" i="9"/>
  <c r="Q127" i="9"/>
  <c r="K127" i="9"/>
  <c r="L127" i="9"/>
  <c r="L126" i="9" s="1"/>
  <c r="L125" i="9" s="1"/>
  <c r="L124" i="9" s="1"/>
  <c r="L123" i="9" s="1"/>
  <c r="L122" i="9" s="1"/>
  <c r="L121" i="9" s="1"/>
  <c r="L120" i="9" s="1"/>
  <c r="L119" i="9" s="1"/>
  <c r="L118" i="9" s="1"/>
  <c r="L117" i="9" s="1"/>
  <c r="L116" i="9" s="1"/>
  <c r="L115" i="9" s="1"/>
  <c r="L114" i="9" s="1"/>
  <c r="L113" i="9" s="1"/>
  <c r="L112" i="9" s="1"/>
  <c r="L111" i="9" s="1"/>
  <c r="L110" i="9" s="1"/>
  <c r="L109" i="9" s="1"/>
  <c r="L108" i="9" s="1"/>
  <c r="L107" i="9" s="1"/>
  <c r="L106" i="9" s="1"/>
  <c r="L105" i="9" s="1"/>
  <c r="L104" i="9" s="1"/>
  <c r="L103" i="9" s="1"/>
  <c r="L102" i="9" s="1"/>
  <c r="L101" i="9" s="1"/>
  <c r="L100" i="9" s="1"/>
  <c r="L99" i="9" s="1"/>
  <c r="L98" i="9" s="1"/>
  <c r="L97" i="9" s="1"/>
  <c r="L96" i="9" s="1"/>
  <c r="L95" i="9" s="1"/>
  <c r="L94" i="9" s="1"/>
  <c r="L93" i="9" s="1"/>
  <c r="L92" i="9" s="1"/>
  <c r="L91" i="9" s="1"/>
  <c r="L90" i="9" s="1"/>
  <c r="L89" i="9" s="1"/>
  <c r="L88" i="9" s="1"/>
  <c r="L87" i="9" s="1"/>
  <c r="L86" i="9" s="1"/>
  <c r="L85" i="9" s="1"/>
  <c r="L84" i="9" s="1"/>
  <c r="L83" i="9" s="1"/>
  <c r="L82" i="9" s="1"/>
  <c r="L81" i="9" s="1"/>
  <c r="L80" i="9" s="1"/>
  <c r="L79" i="9" s="1"/>
  <c r="L78" i="9" s="1"/>
  <c r="L77" i="9" s="1"/>
  <c r="L76" i="9" s="1"/>
  <c r="L75" i="9" s="1"/>
  <c r="L74" i="9" s="1"/>
  <c r="L73" i="9" s="1"/>
  <c r="L72" i="9" s="1"/>
  <c r="L71" i="9" s="1"/>
  <c r="L70" i="9" s="1"/>
  <c r="L69" i="9" s="1"/>
  <c r="L68" i="9" s="1"/>
  <c r="L67" i="9" s="1"/>
  <c r="L66" i="9" s="1"/>
  <c r="L65" i="9" s="1"/>
  <c r="L64" i="9" s="1"/>
  <c r="L63" i="9" s="1"/>
  <c r="L62" i="9" s="1"/>
  <c r="L61" i="9" s="1"/>
  <c r="L60" i="9" s="1"/>
  <c r="L59" i="9" s="1"/>
  <c r="L58" i="9" s="1"/>
  <c r="L57" i="9" s="1"/>
  <c r="L56" i="9" s="1"/>
  <c r="L55" i="9" s="1"/>
  <c r="L54" i="9" s="1"/>
  <c r="L53" i="9" s="1"/>
  <c r="L52" i="9" s="1"/>
  <c r="L51" i="9" s="1"/>
  <c r="L50" i="9" s="1"/>
  <c r="L49" i="9" s="1"/>
  <c r="L48" i="9" s="1"/>
  <c r="L47" i="9" s="1"/>
  <c r="L46" i="9" s="1"/>
  <c r="L45" i="9" s="1"/>
  <c r="L44" i="9" s="1"/>
  <c r="L43" i="9" s="1"/>
  <c r="L42" i="9" s="1"/>
  <c r="L41" i="9" s="1"/>
  <c r="L40" i="9" s="1"/>
  <c r="L39" i="9" s="1"/>
  <c r="L38" i="9" s="1"/>
  <c r="L37" i="9" s="1"/>
  <c r="L36" i="9" s="1"/>
  <c r="L35" i="9" s="1"/>
  <c r="L34" i="9" s="1"/>
  <c r="L33" i="9" s="1"/>
  <c r="L32" i="9" s="1"/>
  <c r="L31" i="9" s="1"/>
  <c r="L30" i="9" s="1"/>
  <c r="L29" i="9" s="1"/>
  <c r="L28" i="9" s="1"/>
  <c r="L27" i="9" s="1"/>
  <c r="L26" i="9" s="1"/>
  <c r="L25" i="9" s="1"/>
  <c r="L24" i="9" s="1"/>
  <c r="L23" i="9" s="1"/>
  <c r="L22" i="9" s="1"/>
  <c r="L21" i="9" s="1"/>
  <c r="L20" i="9" s="1"/>
  <c r="L19" i="9" s="1"/>
  <c r="L18" i="9" s="1"/>
  <c r="L17" i="9" s="1"/>
  <c r="L16" i="9" s="1"/>
  <c r="L15" i="9" s="1"/>
  <c r="L14" i="9" s="1"/>
  <c r="L13" i="9" s="1"/>
  <c r="L12" i="9" s="1"/>
  <c r="L11" i="9" s="1"/>
  <c r="L10" i="9" s="1"/>
  <c r="L9" i="9" s="1"/>
  <c r="L8" i="9" s="1"/>
  <c r="G127" i="9"/>
  <c r="O127" i="9" s="1"/>
  <c r="N127" i="9"/>
  <c r="N126" i="9" s="1"/>
  <c r="N125" i="9" s="1"/>
  <c r="N124" i="9" s="1"/>
  <c r="N123" i="9" s="1"/>
  <c r="N122" i="9" s="1"/>
  <c r="N121" i="9" s="1"/>
  <c r="N120" i="9" s="1"/>
  <c r="N119" i="9" s="1"/>
  <c r="N118" i="9" s="1"/>
  <c r="N117" i="9" s="1"/>
  <c r="N116" i="9" s="1"/>
  <c r="N115" i="9" s="1"/>
  <c r="N114" i="9" s="1"/>
  <c r="N113" i="9" s="1"/>
  <c r="N112" i="9" s="1"/>
  <c r="N111" i="9" s="1"/>
  <c r="N110" i="9" s="1"/>
  <c r="N109" i="9" s="1"/>
  <c r="N108" i="9" s="1"/>
  <c r="N107" i="9" s="1"/>
  <c r="N106" i="9" s="1"/>
  <c r="N105" i="9" s="1"/>
  <c r="N104" i="9" s="1"/>
  <c r="N103" i="9" s="1"/>
  <c r="N102" i="9" s="1"/>
  <c r="N101" i="9" s="1"/>
  <c r="N100" i="9" s="1"/>
  <c r="N99" i="9" s="1"/>
  <c r="N98" i="9" s="1"/>
  <c r="N97" i="9" s="1"/>
  <c r="N96" i="9" s="1"/>
  <c r="N95" i="9" s="1"/>
  <c r="N94" i="9" s="1"/>
  <c r="N93" i="9" s="1"/>
  <c r="N92" i="9" s="1"/>
  <c r="N91" i="9" s="1"/>
  <c r="N90" i="9" s="1"/>
  <c r="N89" i="9" s="1"/>
  <c r="N88" i="9" s="1"/>
  <c r="N87" i="9" s="1"/>
  <c r="N86" i="9" s="1"/>
  <c r="N85" i="9" s="1"/>
  <c r="N84" i="9" s="1"/>
  <c r="N83" i="9" s="1"/>
  <c r="N82" i="9" s="1"/>
  <c r="N81" i="9" s="1"/>
  <c r="N80" i="9" s="1"/>
  <c r="N79" i="9" s="1"/>
  <c r="N78" i="9" s="1"/>
  <c r="N77" i="9" s="1"/>
  <c r="N76" i="9" s="1"/>
  <c r="N75" i="9" s="1"/>
  <c r="N74" i="9" s="1"/>
  <c r="N73" i="9" s="1"/>
  <c r="N72" i="9" s="1"/>
  <c r="N71" i="9" s="1"/>
  <c r="N70" i="9" s="1"/>
  <c r="N69" i="9" s="1"/>
  <c r="N68" i="9" s="1"/>
  <c r="N67" i="9" s="1"/>
  <c r="N66" i="9" s="1"/>
  <c r="N65" i="9" s="1"/>
  <c r="N64" i="9" s="1"/>
  <c r="N63" i="9" s="1"/>
  <c r="N62" i="9" s="1"/>
  <c r="N61" i="9" s="1"/>
  <c r="N60" i="9" s="1"/>
  <c r="N59" i="9" s="1"/>
  <c r="N58" i="9" s="1"/>
  <c r="N57" i="9" s="1"/>
  <c r="N56" i="9" s="1"/>
  <c r="N55" i="9" s="1"/>
  <c r="N54" i="9" s="1"/>
  <c r="N53" i="9" s="1"/>
  <c r="N52" i="9" s="1"/>
  <c r="N51" i="9" s="1"/>
  <c r="N50" i="9" s="1"/>
  <c r="N49" i="9" s="1"/>
  <c r="N48" i="9" s="1"/>
  <c r="N47" i="9" s="1"/>
  <c r="N46" i="9" s="1"/>
  <c r="N45" i="9" s="1"/>
  <c r="N44" i="9" s="1"/>
  <c r="N43" i="9" s="1"/>
  <c r="N42" i="9" s="1"/>
  <c r="N41" i="9" s="1"/>
  <c r="N40" i="9" s="1"/>
  <c r="N39" i="9" s="1"/>
  <c r="N38" i="9" s="1"/>
  <c r="N37" i="9" s="1"/>
  <c r="N36" i="9" s="1"/>
  <c r="N35" i="9" s="1"/>
  <c r="N34" i="9" s="1"/>
  <c r="N33" i="9" s="1"/>
  <c r="N32" i="9" s="1"/>
  <c r="N31" i="9" s="1"/>
  <c r="N30" i="9" s="1"/>
  <c r="N29" i="9" s="1"/>
  <c r="N28" i="9" s="1"/>
  <c r="N27" i="9" s="1"/>
  <c r="N26" i="9" s="1"/>
  <c r="N25" i="9" s="1"/>
  <c r="N24" i="9" s="1"/>
  <c r="N23" i="9" s="1"/>
  <c r="N22" i="9" s="1"/>
  <c r="N21" i="9" s="1"/>
  <c r="N20" i="9" s="1"/>
  <c r="N19" i="9" s="1"/>
  <c r="N18" i="9" s="1"/>
  <c r="N17" i="9" s="1"/>
  <c r="N16" i="9" s="1"/>
  <c r="N15" i="9" s="1"/>
  <c r="N14" i="9" s="1"/>
  <c r="N13" i="9" s="1"/>
  <c r="N12" i="9" s="1"/>
  <c r="N11" i="9" s="1"/>
  <c r="N10" i="9" s="1"/>
  <c r="N9" i="9" s="1"/>
  <c r="N8" i="9" s="1"/>
  <c r="B129" i="9"/>
  <c r="F128" i="9"/>
  <c r="E128" i="9"/>
  <c r="C128" i="9"/>
  <c r="D128" i="9"/>
  <c r="N124" i="8"/>
  <c r="Q125" i="8" s="1"/>
  <c r="D80" i="1"/>
  <c r="D125" i="5"/>
  <c r="F125" i="5"/>
  <c r="E125" i="5"/>
  <c r="D125" i="8"/>
  <c r="E125" i="8"/>
  <c r="F125" i="8"/>
  <c r="G125" i="8" s="1"/>
  <c r="AB125" i="8" s="1"/>
  <c r="F125" i="7"/>
  <c r="D125" i="7"/>
  <c r="E125" i="7" s="1"/>
  <c r="E80" i="1"/>
  <c r="I80" i="1" s="1"/>
  <c r="F80" i="1"/>
  <c r="D72" i="4"/>
  <c r="B126" i="5"/>
  <c r="C126" i="5" s="1" a="1"/>
  <c r="C126" i="5" s="1"/>
  <c r="B126" i="8"/>
  <c r="C126" i="8" s="1"/>
  <c r="B126" i="7"/>
  <c r="R128" i="11" l="1"/>
  <c r="S127" i="11"/>
  <c r="L124" i="17"/>
  <c r="S125" i="17"/>
  <c r="N128" i="17"/>
  <c r="Q128" i="17"/>
  <c r="Q129" i="16"/>
  <c r="N129" i="16"/>
  <c r="L124" i="16"/>
  <c r="S125" i="16"/>
  <c r="R124" i="15"/>
  <c r="K123" i="15"/>
  <c r="Q128" i="15"/>
  <c r="O128" i="15"/>
  <c r="R126" i="8"/>
  <c r="P126" i="8"/>
  <c r="M127" i="12"/>
  <c r="K126" i="12"/>
  <c r="G128" i="12"/>
  <c r="R127" i="12"/>
  <c r="O127" i="12"/>
  <c r="D129" i="12"/>
  <c r="C129" i="12"/>
  <c r="F129" i="12"/>
  <c r="E129" i="12"/>
  <c r="S128" i="12"/>
  <c r="Q128" i="12"/>
  <c r="Q128" i="11"/>
  <c r="P128" i="11"/>
  <c r="R129" i="11" s="1"/>
  <c r="S126" i="11"/>
  <c r="K125" i="11"/>
  <c r="D129" i="11"/>
  <c r="C129" i="11"/>
  <c r="F129" i="11"/>
  <c r="E129" i="11"/>
  <c r="G128" i="11"/>
  <c r="N128" i="11" s="1"/>
  <c r="R129" i="10"/>
  <c r="K125" i="10"/>
  <c r="M126" i="10"/>
  <c r="W129" i="10"/>
  <c r="G129" i="10"/>
  <c r="O129" i="10" s="1"/>
  <c r="Q128" i="10"/>
  <c r="S128" i="10"/>
  <c r="R128" i="9"/>
  <c r="G128" i="9"/>
  <c r="O128" i="9" s="1"/>
  <c r="Q128" i="9"/>
  <c r="S128" i="9"/>
  <c r="F129" i="9"/>
  <c r="E129" i="9"/>
  <c r="D129" i="9"/>
  <c r="C129" i="9"/>
  <c r="K126" i="9"/>
  <c r="M127" i="9"/>
  <c r="N125" i="8"/>
  <c r="Q126" i="8" s="1"/>
  <c r="D126" i="5"/>
  <c r="E126" i="5"/>
  <c r="F126" i="5"/>
  <c r="D126" i="8"/>
  <c r="F126" i="8"/>
  <c r="G126" i="8" s="1"/>
  <c r="AB126" i="8" s="1"/>
  <c r="E126" i="8"/>
  <c r="F126" i="7"/>
  <c r="D126" i="7"/>
  <c r="E126" i="7" s="1"/>
  <c r="E72" i="4"/>
  <c r="I72" i="4" s="1"/>
  <c r="F72" i="4"/>
  <c r="D73" i="4"/>
  <c r="D81" i="1"/>
  <c r="B127" i="5"/>
  <c r="C127" i="5" s="1" a="1"/>
  <c r="C127" i="5" s="1"/>
  <c r="B127" i="8"/>
  <c r="C127" i="8" s="1"/>
  <c r="B127" i="7"/>
  <c r="N129" i="17" l="1"/>
  <c r="Q129" i="17"/>
  <c r="S124" i="17"/>
  <c r="L123" i="17"/>
  <c r="S124" i="16"/>
  <c r="L123" i="16"/>
  <c r="R123" i="15"/>
  <c r="K122" i="15"/>
  <c r="Q129" i="15"/>
  <c r="O129" i="15"/>
  <c r="R127" i="8"/>
  <c r="P127" i="8"/>
  <c r="R128" i="12"/>
  <c r="O128" i="12"/>
  <c r="W129" i="12"/>
  <c r="G129" i="12"/>
  <c r="M126" i="12"/>
  <c r="K125" i="12"/>
  <c r="S129" i="12"/>
  <c r="Q129" i="12"/>
  <c r="Q129" i="11"/>
  <c r="P129" i="11"/>
  <c r="K124" i="11"/>
  <c r="S125" i="11"/>
  <c r="X129" i="11"/>
  <c r="G129" i="11"/>
  <c r="N129" i="11" s="1"/>
  <c r="K124" i="10"/>
  <c r="M125" i="10"/>
  <c r="S129" i="10"/>
  <c r="Q129" i="10"/>
  <c r="R129" i="9"/>
  <c r="Q129" i="9"/>
  <c r="S129" i="9"/>
  <c r="W129" i="9"/>
  <c r="G129" i="9"/>
  <c r="O129" i="9" s="1"/>
  <c r="M126" i="9"/>
  <c r="K125" i="9"/>
  <c r="N126" i="8"/>
  <c r="Q127" i="8" s="1"/>
  <c r="D127" i="5"/>
  <c r="E127" i="5"/>
  <c r="F127" i="5"/>
  <c r="D127" i="8"/>
  <c r="F127" i="8"/>
  <c r="G127" i="8" s="1"/>
  <c r="AB127" i="8" s="1"/>
  <c r="E127" i="8"/>
  <c r="F127" i="7"/>
  <c r="D127" i="7"/>
  <c r="E127" i="7" s="1"/>
  <c r="J127" i="7" s="1"/>
  <c r="E81" i="1"/>
  <c r="I81" i="1" s="1"/>
  <c r="F81" i="1"/>
  <c r="E73" i="4"/>
  <c r="I73" i="4" s="1"/>
  <c r="F73" i="4"/>
  <c r="B128" i="5"/>
  <c r="C128" i="5" s="1" a="1"/>
  <c r="C128" i="5" s="1"/>
  <c r="B128" i="8"/>
  <c r="C128" i="8" s="1"/>
  <c r="B128" i="7"/>
  <c r="S123" i="17" l="1"/>
  <c r="L122" i="17"/>
  <c r="L122" i="16"/>
  <c r="S123" i="16"/>
  <c r="R122" i="15"/>
  <c r="K121" i="15"/>
  <c r="R128" i="8"/>
  <c r="P128" i="8"/>
  <c r="K124" i="12"/>
  <c r="M125" i="12"/>
  <c r="R129" i="12"/>
  <c r="O129" i="12"/>
  <c r="S124" i="11"/>
  <c r="K123" i="11"/>
  <c r="M124" i="10"/>
  <c r="K123" i="10"/>
  <c r="M125" i="9"/>
  <c r="K124" i="9"/>
  <c r="N127" i="8"/>
  <c r="Q128" i="8" s="1"/>
  <c r="L127" i="8"/>
  <c r="D74" i="4"/>
  <c r="J126" i="7"/>
  <c r="M127" i="7"/>
  <c r="M126" i="7" s="1"/>
  <c r="M125" i="7" s="1"/>
  <c r="M124" i="7" s="1"/>
  <c r="M123" i="7" s="1"/>
  <c r="M122" i="7" s="1"/>
  <c r="M121" i="7" s="1"/>
  <c r="M120" i="7" s="1"/>
  <c r="M119" i="7" s="1"/>
  <c r="M118" i="7" s="1"/>
  <c r="M117" i="7" s="1"/>
  <c r="M116" i="7" s="1"/>
  <c r="M115" i="7" s="1"/>
  <c r="M114" i="7" s="1"/>
  <c r="M113" i="7" s="1"/>
  <c r="M112" i="7" s="1"/>
  <c r="M111" i="7" s="1"/>
  <c r="M110" i="7" s="1"/>
  <c r="M109" i="7" s="1"/>
  <c r="M108" i="7" s="1"/>
  <c r="M107" i="7" s="1"/>
  <c r="M106" i="7" s="1"/>
  <c r="M105" i="7" s="1"/>
  <c r="M104" i="7" s="1"/>
  <c r="M103" i="7" s="1"/>
  <c r="M102" i="7" s="1"/>
  <c r="M101" i="7" s="1"/>
  <c r="M100" i="7" s="1"/>
  <c r="M99" i="7" s="1"/>
  <c r="M98" i="7" s="1"/>
  <c r="M97" i="7" s="1"/>
  <c r="M96" i="7" s="1"/>
  <c r="M95" i="7" s="1"/>
  <c r="M94" i="7" s="1"/>
  <c r="M93" i="7" s="1"/>
  <c r="M92" i="7" s="1"/>
  <c r="M91" i="7" s="1"/>
  <c r="M90" i="7" s="1"/>
  <c r="M89" i="7" s="1"/>
  <c r="M88" i="7" s="1"/>
  <c r="M87" i="7" s="1"/>
  <c r="M86" i="7" s="1"/>
  <c r="M85" i="7" s="1"/>
  <c r="M84" i="7" s="1"/>
  <c r="M83" i="7" s="1"/>
  <c r="M82" i="7" s="1"/>
  <c r="M81" i="7" s="1"/>
  <c r="M80" i="7" s="1"/>
  <c r="M79" i="7" s="1"/>
  <c r="M78" i="7" s="1"/>
  <c r="M77" i="7" s="1"/>
  <c r="M76" i="7" s="1"/>
  <c r="M75" i="7" s="1"/>
  <c r="M74" i="7" s="1"/>
  <c r="M73" i="7" s="1"/>
  <c r="M72" i="7" s="1"/>
  <c r="M71" i="7" s="1"/>
  <c r="M70" i="7" s="1"/>
  <c r="M69" i="7" s="1"/>
  <c r="M68" i="7" s="1"/>
  <c r="M67" i="7" s="1"/>
  <c r="M66" i="7" s="1"/>
  <c r="M65" i="7" s="1"/>
  <c r="M64" i="7" s="1"/>
  <c r="M63" i="7" s="1"/>
  <c r="M62" i="7" s="1"/>
  <c r="M61" i="7" s="1"/>
  <c r="M60" i="7" s="1"/>
  <c r="M59" i="7" s="1"/>
  <c r="M58" i="7" s="1"/>
  <c r="M57" i="7" s="1"/>
  <c r="M56" i="7" s="1"/>
  <c r="M55" i="7" s="1"/>
  <c r="M54" i="7" s="1"/>
  <c r="M53" i="7" s="1"/>
  <c r="M52" i="7" s="1"/>
  <c r="M51" i="7" s="1"/>
  <c r="M50" i="7" s="1"/>
  <c r="M49" i="7" s="1"/>
  <c r="M48" i="7" s="1"/>
  <c r="M47" i="7" s="1"/>
  <c r="M46" i="7" s="1"/>
  <c r="M45" i="7" s="1"/>
  <c r="M44" i="7" s="1"/>
  <c r="M43" i="7" s="1"/>
  <c r="M42" i="7" s="1"/>
  <c r="M41" i="7" s="1"/>
  <c r="M40" i="7" s="1"/>
  <c r="M39" i="7" s="1"/>
  <c r="M38" i="7" s="1"/>
  <c r="M37" i="7" s="1"/>
  <c r="M36" i="7" s="1"/>
  <c r="M35" i="7" s="1"/>
  <c r="M34" i="7" s="1"/>
  <c r="M33" i="7" s="1"/>
  <c r="M32" i="7" s="1"/>
  <c r="M31" i="7" s="1"/>
  <c r="M30" i="7" s="1"/>
  <c r="M29" i="7" s="1"/>
  <c r="M28" i="7" s="1"/>
  <c r="M27" i="7" s="1"/>
  <c r="M26" i="7" s="1"/>
  <c r="M25" i="7" s="1"/>
  <c r="M24" i="7" s="1"/>
  <c r="M23" i="7" s="1"/>
  <c r="M22" i="7" s="1"/>
  <c r="M21" i="7" s="1"/>
  <c r="M20" i="7" s="1"/>
  <c r="M19" i="7" s="1"/>
  <c r="M18" i="7" s="1"/>
  <c r="M17" i="7" s="1"/>
  <c r="M16" i="7" s="1"/>
  <c r="M15" i="7" s="1"/>
  <c r="M14" i="7" s="1"/>
  <c r="M13" i="7" s="1"/>
  <c r="M12" i="7" s="1"/>
  <c r="M11" i="7" s="1"/>
  <c r="M10" i="7" s="1"/>
  <c r="M9" i="7" s="1"/>
  <c r="M8" i="7" s="1"/>
  <c r="E128" i="5"/>
  <c r="D128" i="5"/>
  <c r="F128" i="5"/>
  <c r="K127" i="5"/>
  <c r="K126" i="5" s="1"/>
  <c r="K125" i="5" s="1"/>
  <c r="K124" i="5" s="1"/>
  <c r="K123" i="5" s="1"/>
  <c r="K122" i="5" s="1"/>
  <c r="K121" i="5" s="1"/>
  <c r="K120" i="5" s="1"/>
  <c r="K119" i="5" s="1"/>
  <c r="K118" i="5" s="1"/>
  <c r="K117" i="5" s="1"/>
  <c r="K116" i="5" s="1"/>
  <c r="K115" i="5" s="1"/>
  <c r="K114" i="5" s="1"/>
  <c r="K113" i="5" s="1"/>
  <c r="K112" i="5" s="1"/>
  <c r="K111" i="5" s="1"/>
  <c r="K110" i="5" s="1"/>
  <c r="K109" i="5" s="1"/>
  <c r="K108" i="5" s="1"/>
  <c r="K107" i="5" s="1"/>
  <c r="K106" i="5" s="1"/>
  <c r="K105" i="5" s="1"/>
  <c r="K104" i="5" s="1"/>
  <c r="K103" i="5" s="1"/>
  <c r="K102" i="5" s="1"/>
  <c r="K101" i="5" s="1"/>
  <c r="K100" i="5" s="1"/>
  <c r="K99" i="5" s="1"/>
  <c r="K98" i="5" s="1"/>
  <c r="K97" i="5" s="1"/>
  <c r="K96" i="5" s="1"/>
  <c r="K95" i="5" s="1"/>
  <c r="K94" i="5" s="1"/>
  <c r="K93" i="5" s="1"/>
  <c r="K92" i="5" s="1"/>
  <c r="K91" i="5" s="1"/>
  <c r="K90" i="5" s="1"/>
  <c r="K89" i="5" s="1"/>
  <c r="K88" i="5" s="1"/>
  <c r="K87" i="5" s="1"/>
  <c r="K86" i="5" s="1"/>
  <c r="K85" i="5" s="1"/>
  <c r="K84" i="5" s="1"/>
  <c r="K83" i="5" s="1"/>
  <c r="K82" i="5" s="1"/>
  <c r="K81" i="5" s="1"/>
  <c r="K80" i="5" s="1"/>
  <c r="K79" i="5" s="1"/>
  <c r="K78" i="5" s="1"/>
  <c r="K77" i="5" s="1"/>
  <c r="K76" i="5" s="1"/>
  <c r="K75" i="5" s="1"/>
  <c r="K74" i="5" s="1"/>
  <c r="K73" i="5" s="1"/>
  <c r="K72" i="5" s="1"/>
  <c r="K71" i="5" s="1"/>
  <c r="K70" i="5" s="1"/>
  <c r="K69" i="5" s="1"/>
  <c r="K68" i="5" s="1"/>
  <c r="K67" i="5" s="1"/>
  <c r="K66" i="5" s="1"/>
  <c r="K65" i="5" s="1"/>
  <c r="K64" i="5" s="1"/>
  <c r="K63" i="5" s="1"/>
  <c r="K62" i="5" s="1"/>
  <c r="K61" i="5" s="1"/>
  <c r="K60" i="5" s="1"/>
  <c r="K59" i="5" s="1"/>
  <c r="K58" i="5" s="1"/>
  <c r="K57" i="5" s="1"/>
  <c r="K56" i="5" s="1"/>
  <c r="K55" i="5" s="1"/>
  <c r="K54" i="5" s="1"/>
  <c r="K53" i="5" s="1"/>
  <c r="K52" i="5" s="1"/>
  <c r="K51" i="5" s="1"/>
  <c r="K50" i="5" s="1"/>
  <c r="K49" i="5" s="1"/>
  <c r="K48" i="5" s="1"/>
  <c r="K47" i="5" s="1"/>
  <c r="K46" i="5" s="1"/>
  <c r="K45" i="5" s="1"/>
  <c r="K44" i="5" s="1"/>
  <c r="K43" i="5" s="1"/>
  <c r="K42" i="5" s="1"/>
  <c r="K41" i="5" s="1"/>
  <c r="K40" i="5" s="1"/>
  <c r="K39" i="5" s="1"/>
  <c r="K38" i="5" s="1"/>
  <c r="K37" i="5" s="1"/>
  <c r="K36" i="5" s="1"/>
  <c r="K35" i="5" s="1"/>
  <c r="K34" i="5" s="1"/>
  <c r="K33" i="5" s="1"/>
  <c r="K32" i="5" s="1"/>
  <c r="K31" i="5" s="1"/>
  <c r="K30" i="5" s="1"/>
  <c r="K29" i="5" s="1"/>
  <c r="K28" i="5" s="1"/>
  <c r="K27" i="5" s="1"/>
  <c r="K26" i="5" s="1"/>
  <c r="K25" i="5" s="1"/>
  <c r="K24" i="5" s="1"/>
  <c r="K23" i="5" s="1"/>
  <c r="K22" i="5" s="1"/>
  <c r="K21" i="5" s="1"/>
  <c r="K20" i="5" s="1"/>
  <c r="K19" i="5" s="1"/>
  <c r="K18" i="5" s="1"/>
  <c r="K17" i="5" s="1"/>
  <c r="K16" i="5" s="1"/>
  <c r="K15" i="5" s="1"/>
  <c r="K14" i="5" s="1"/>
  <c r="K13" i="5" s="1"/>
  <c r="K12" i="5" s="1"/>
  <c r="K11" i="5" s="1"/>
  <c r="K10" i="5" s="1"/>
  <c r="K9" i="5" s="1"/>
  <c r="K8" i="5" s="1"/>
  <c r="M127" i="5"/>
  <c r="M126" i="5" s="1"/>
  <c r="M125" i="5" s="1"/>
  <c r="M124" i="5" s="1"/>
  <c r="M123" i="5" s="1"/>
  <c r="M122" i="5" s="1"/>
  <c r="M121" i="5" s="1"/>
  <c r="M120" i="5" s="1"/>
  <c r="M119" i="5" s="1"/>
  <c r="M118" i="5" s="1"/>
  <c r="M117" i="5" s="1"/>
  <c r="M116" i="5" s="1"/>
  <c r="M115" i="5" s="1"/>
  <c r="M114" i="5" s="1"/>
  <c r="M113" i="5" s="1"/>
  <c r="M112" i="5" s="1"/>
  <c r="M111" i="5" s="1"/>
  <c r="M110" i="5" s="1"/>
  <c r="M109" i="5" s="1"/>
  <c r="M108" i="5" s="1"/>
  <c r="M107" i="5" s="1"/>
  <c r="M106" i="5" s="1"/>
  <c r="M105" i="5" s="1"/>
  <c r="M104" i="5" s="1"/>
  <c r="M103" i="5" s="1"/>
  <c r="M102" i="5" s="1"/>
  <c r="M101" i="5" s="1"/>
  <c r="M100" i="5" s="1"/>
  <c r="M99" i="5" s="1"/>
  <c r="M98" i="5" s="1"/>
  <c r="M97" i="5" s="1"/>
  <c r="M96" i="5" s="1"/>
  <c r="M95" i="5" s="1"/>
  <c r="M94" i="5" s="1"/>
  <c r="M93" i="5" s="1"/>
  <c r="M92" i="5" s="1"/>
  <c r="M91" i="5" s="1"/>
  <c r="M90" i="5" s="1"/>
  <c r="M89" i="5" s="1"/>
  <c r="M88" i="5" s="1"/>
  <c r="M87" i="5" s="1"/>
  <c r="M86" i="5" s="1"/>
  <c r="M85" i="5" s="1"/>
  <c r="M84" i="5" s="1"/>
  <c r="M83" i="5" s="1"/>
  <c r="M82" i="5" s="1"/>
  <c r="M81" i="5" s="1"/>
  <c r="M80" i="5" s="1"/>
  <c r="M79" i="5" s="1"/>
  <c r="M78" i="5" s="1"/>
  <c r="M77" i="5" s="1"/>
  <c r="M76" i="5" s="1"/>
  <c r="M75" i="5" s="1"/>
  <c r="M74" i="5" s="1"/>
  <c r="M73" i="5" s="1"/>
  <c r="M72" i="5" s="1"/>
  <c r="M71" i="5" s="1"/>
  <c r="M70" i="5" s="1"/>
  <c r="M69" i="5" s="1"/>
  <c r="M68" i="5" s="1"/>
  <c r="M67" i="5" s="1"/>
  <c r="M66" i="5" s="1"/>
  <c r="M65" i="5" s="1"/>
  <c r="M64" i="5" s="1"/>
  <c r="M63" i="5" s="1"/>
  <c r="M62" i="5" s="1"/>
  <c r="M61" i="5" s="1"/>
  <c r="M60" i="5" s="1"/>
  <c r="M59" i="5" s="1"/>
  <c r="M58" i="5" s="1"/>
  <c r="M57" i="5" s="1"/>
  <c r="M56" i="5" s="1"/>
  <c r="M55" i="5" s="1"/>
  <c r="M54" i="5" s="1"/>
  <c r="M53" i="5" s="1"/>
  <c r="M52" i="5" s="1"/>
  <c r="M51" i="5" s="1"/>
  <c r="M50" i="5" s="1"/>
  <c r="M49" i="5" s="1"/>
  <c r="M48" i="5" s="1"/>
  <c r="M47" i="5" s="1"/>
  <c r="M46" i="5" s="1"/>
  <c r="M45" i="5" s="1"/>
  <c r="M44" i="5" s="1"/>
  <c r="M43" i="5" s="1"/>
  <c r="M42" i="5" s="1"/>
  <c r="M41" i="5" s="1"/>
  <c r="M40" i="5" s="1"/>
  <c r="M39" i="5" s="1"/>
  <c r="M38" i="5" s="1"/>
  <c r="M37" i="5" s="1"/>
  <c r="M36" i="5" s="1"/>
  <c r="M35" i="5" s="1"/>
  <c r="M34" i="5" s="1"/>
  <c r="M33" i="5" s="1"/>
  <c r="M32" i="5" s="1"/>
  <c r="M31" i="5" s="1"/>
  <c r="M30" i="5" s="1"/>
  <c r="M29" i="5" s="1"/>
  <c r="M28" i="5" s="1"/>
  <c r="M27" i="5" s="1"/>
  <c r="M26" i="5" s="1"/>
  <c r="M25" i="5" s="1"/>
  <c r="M24" i="5" s="1"/>
  <c r="M23" i="5" s="1"/>
  <c r="M22" i="5" s="1"/>
  <c r="M21" i="5" s="1"/>
  <c r="M20" i="5" s="1"/>
  <c r="M19" i="5" s="1"/>
  <c r="M18" i="5" s="1"/>
  <c r="M17" i="5" s="1"/>
  <c r="M16" i="5" s="1"/>
  <c r="M15" i="5" s="1"/>
  <c r="M14" i="5" s="1"/>
  <c r="M13" i="5" s="1"/>
  <c r="M12" i="5" s="1"/>
  <c r="M11" i="5" s="1"/>
  <c r="M10" i="5" s="1"/>
  <c r="M9" i="5" s="1"/>
  <c r="M8" i="5" s="1"/>
  <c r="J127" i="5"/>
  <c r="M127" i="8"/>
  <c r="M126" i="8" s="1"/>
  <c r="M125" i="8" s="1"/>
  <c r="M124" i="8" s="1"/>
  <c r="M123" i="8" s="1"/>
  <c r="M122" i="8" s="1"/>
  <c r="M121" i="8" s="1"/>
  <c r="M120" i="8" s="1"/>
  <c r="M119" i="8" s="1"/>
  <c r="M118" i="8" s="1"/>
  <c r="M117" i="8" s="1"/>
  <c r="M116" i="8" s="1"/>
  <c r="M115" i="8" s="1"/>
  <c r="M114" i="8" s="1"/>
  <c r="M113" i="8" s="1"/>
  <c r="M112" i="8" s="1"/>
  <c r="M111" i="8" s="1"/>
  <c r="M110" i="8" s="1"/>
  <c r="M109" i="8" s="1"/>
  <c r="M108" i="8" s="1"/>
  <c r="M107" i="8" s="1"/>
  <c r="M106" i="8" s="1"/>
  <c r="M105" i="8" s="1"/>
  <c r="M104" i="8" s="1"/>
  <c r="M103" i="8" s="1"/>
  <c r="M102" i="8" s="1"/>
  <c r="M101" i="8" s="1"/>
  <c r="M100" i="8" s="1"/>
  <c r="M99" i="8" s="1"/>
  <c r="M98" i="8" s="1"/>
  <c r="M97" i="8" s="1"/>
  <c r="M96" i="8" s="1"/>
  <c r="M95" i="8" s="1"/>
  <c r="M94" i="8" s="1"/>
  <c r="M93" i="8" s="1"/>
  <c r="M92" i="8" s="1"/>
  <c r="M91" i="8" s="1"/>
  <c r="M90" i="8" s="1"/>
  <c r="M89" i="8" s="1"/>
  <c r="M88" i="8" s="1"/>
  <c r="M87" i="8" s="1"/>
  <c r="M86" i="8" s="1"/>
  <c r="M85" i="8" s="1"/>
  <c r="M84" i="8" s="1"/>
  <c r="M83" i="8" s="1"/>
  <c r="M82" i="8" s="1"/>
  <c r="M81" i="8" s="1"/>
  <c r="M80" i="8" s="1"/>
  <c r="M79" i="8" s="1"/>
  <c r="M78" i="8" s="1"/>
  <c r="M77" i="8" s="1"/>
  <c r="M76" i="8" s="1"/>
  <c r="M75" i="8" s="1"/>
  <c r="M74" i="8" s="1"/>
  <c r="M73" i="8" s="1"/>
  <c r="M72" i="8" s="1"/>
  <c r="M71" i="8" s="1"/>
  <c r="M70" i="8" s="1"/>
  <c r="M69" i="8" s="1"/>
  <c r="M68" i="8" s="1"/>
  <c r="M67" i="8" s="1"/>
  <c r="M66" i="8" s="1"/>
  <c r="M65" i="8" s="1"/>
  <c r="M64" i="8" s="1"/>
  <c r="M63" i="8" s="1"/>
  <c r="M62" i="8" s="1"/>
  <c r="M61" i="8" s="1"/>
  <c r="M60" i="8" s="1"/>
  <c r="M59" i="8" s="1"/>
  <c r="M58" i="8" s="1"/>
  <c r="M57" i="8" s="1"/>
  <c r="M56" i="8" s="1"/>
  <c r="M55" i="8" s="1"/>
  <c r="M54" i="8" s="1"/>
  <c r="M53" i="8" s="1"/>
  <c r="M52" i="8" s="1"/>
  <c r="M51" i="8" s="1"/>
  <c r="M50" i="8" s="1"/>
  <c r="M49" i="8" s="1"/>
  <c r="M48" i="8" s="1"/>
  <c r="M47" i="8" s="1"/>
  <c r="M46" i="8" s="1"/>
  <c r="M45" i="8" s="1"/>
  <c r="M44" i="8" s="1"/>
  <c r="M43" i="8" s="1"/>
  <c r="M42" i="8" s="1"/>
  <c r="M41" i="8" s="1"/>
  <c r="M40" i="8" s="1"/>
  <c r="M39" i="8" s="1"/>
  <c r="M38" i="8" s="1"/>
  <c r="M37" i="8" s="1"/>
  <c r="M36" i="8" s="1"/>
  <c r="M35" i="8" s="1"/>
  <c r="M34" i="8" s="1"/>
  <c r="M33" i="8" s="1"/>
  <c r="M32" i="8" s="1"/>
  <c r="M31" i="8" s="1"/>
  <c r="M30" i="8" s="1"/>
  <c r="M29" i="8" s="1"/>
  <c r="M28" i="8" s="1"/>
  <c r="M27" i="8" s="1"/>
  <c r="M26" i="8" s="1"/>
  <c r="M25" i="8" s="1"/>
  <c r="M24" i="8" s="1"/>
  <c r="M23" i="8" s="1"/>
  <c r="M22" i="8" s="1"/>
  <c r="M21" i="8" s="1"/>
  <c r="M20" i="8" s="1"/>
  <c r="M19" i="8" s="1"/>
  <c r="M18" i="8" s="1"/>
  <c r="M17" i="8" s="1"/>
  <c r="M16" i="8" s="1"/>
  <c r="M15" i="8" s="1"/>
  <c r="M14" i="8" s="1"/>
  <c r="M13" i="8" s="1"/>
  <c r="M12" i="8" s="1"/>
  <c r="M11" i="8" s="1"/>
  <c r="M10" i="8" s="1"/>
  <c r="M9" i="8" s="1"/>
  <c r="M8" i="8" s="1"/>
  <c r="T127" i="8"/>
  <c r="T126" i="8" s="1"/>
  <c r="T125" i="8" s="1"/>
  <c r="T124" i="8" s="1"/>
  <c r="T123" i="8" s="1"/>
  <c r="T122" i="8" s="1"/>
  <c r="T121" i="8" s="1"/>
  <c r="T120" i="8" s="1"/>
  <c r="T119" i="8" s="1"/>
  <c r="T118" i="8" s="1"/>
  <c r="T117" i="8" s="1"/>
  <c r="T116" i="8" s="1"/>
  <c r="T115" i="8" s="1"/>
  <c r="T114" i="8" s="1"/>
  <c r="T113" i="8" s="1"/>
  <c r="T112" i="8" s="1"/>
  <c r="T111" i="8" s="1"/>
  <c r="T110" i="8" s="1"/>
  <c r="T109" i="8" s="1"/>
  <c r="T108" i="8" s="1"/>
  <c r="T107" i="8" s="1"/>
  <c r="T106" i="8" s="1"/>
  <c r="T105" i="8" s="1"/>
  <c r="T104" i="8" s="1"/>
  <c r="T103" i="8" s="1"/>
  <c r="T102" i="8" s="1"/>
  <c r="T101" i="8" s="1"/>
  <c r="T100" i="8" s="1"/>
  <c r="T99" i="8" s="1"/>
  <c r="T98" i="8" s="1"/>
  <c r="T97" i="8" s="1"/>
  <c r="T96" i="8" s="1"/>
  <c r="T95" i="8" s="1"/>
  <c r="T94" i="8" s="1"/>
  <c r="T93" i="8" s="1"/>
  <c r="T92" i="8" s="1"/>
  <c r="T91" i="8" s="1"/>
  <c r="T90" i="8" s="1"/>
  <c r="T89" i="8" s="1"/>
  <c r="T88" i="8" s="1"/>
  <c r="T87" i="8" s="1"/>
  <c r="T86" i="8" s="1"/>
  <c r="T85" i="8" s="1"/>
  <c r="T84" i="8" s="1"/>
  <c r="T83" i="8" s="1"/>
  <c r="T82" i="8" s="1"/>
  <c r="T81" i="8" s="1"/>
  <c r="T80" i="8" s="1"/>
  <c r="T79" i="8" s="1"/>
  <c r="T78" i="8" s="1"/>
  <c r="T77" i="8" s="1"/>
  <c r="T76" i="8" s="1"/>
  <c r="T75" i="8" s="1"/>
  <c r="T74" i="8" s="1"/>
  <c r="T73" i="8" s="1"/>
  <c r="T72" i="8" s="1"/>
  <c r="T71" i="8" s="1"/>
  <c r="T70" i="8" s="1"/>
  <c r="T69" i="8" s="1"/>
  <c r="T68" i="8" s="1"/>
  <c r="T67" i="8" s="1"/>
  <c r="T66" i="8" s="1"/>
  <c r="T65" i="8" s="1"/>
  <c r="T64" i="8" s="1"/>
  <c r="T63" i="8" s="1"/>
  <c r="T62" i="8" s="1"/>
  <c r="T61" i="8" s="1"/>
  <c r="T60" i="8" s="1"/>
  <c r="T59" i="8" s="1"/>
  <c r="T58" i="8" s="1"/>
  <c r="T57" i="8" s="1"/>
  <c r="T56" i="8" s="1"/>
  <c r="T55" i="8" s="1"/>
  <c r="T54" i="8" s="1"/>
  <c r="T53" i="8" s="1"/>
  <c r="T52" i="8" s="1"/>
  <c r="T51" i="8" s="1"/>
  <c r="T50" i="8" s="1"/>
  <c r="T49" i="8" s="1"/>
  <c r="T48" i="8" s="1"/>
  <c r="T47" i="8" s="1"/>
  <c r="T46" i="8" s="1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30" i="8" s="1"/>
  <c r="T29" i="8" s="1"/>
  <c r="T28" i="8" s="1"/>
  <c r="T27" i="8" s="1"/>
  <c r="T26" i="8" s="1"/>
  <c r="T25" i="8" s="1"/>
  <c r="T24" i="8" s="1"/>
  <c r="T23" i="8" s="1"/>
  <c r="T22" i="8" s="1"/>
  <c r="T21" i="8" s="1"/>
  <c r="T20" i="8" s="1"/>
  <c r="T19" i="8" s="1"/>
  <c r="T18" i="8" s="1"/>
  <c r="T17" i="8" s="1"/>
  <c r="T16" i="8" s="1"/>
  <c r="T15" i="8" s="1"/>
  <c r="T14" i="8" s="1"/>
  <c r="T13" i="8" s="1"/>
  <c r="T12" i="8" s="1"/>
  <c r="T11" i="8" s="1"/>
  <c r="T10" i="8" s="1"/>
  <c r="T9" i="8" s="1"/>
  <c r="T8" i="8" s="1"/>
  <c r="L126" i="8"/>
  <c r="D128" i="8"/>
  <c r="E128" i="8"/>
  <c r="F128" i="8"/>
  <c r="G128" i="8" s="1"/>
  <c r="AB128" i="8" s="1"/>
  <c r="F128" i="7"/>
  <c r="D128" i="7"/>
  <c r="E128" i="7" s="1"/>
  <c r="E74" i="4"/>
  <c r="I74" i="4" s="1"/>
  <c r="F74" i="4"/>
  <c r="D82" i="1"/>
  <c r="B129" i="5"/>
  <c r="C129" i="5" s="1" a="1"/>
  <c r="C129" i="5" s="1"/>
  <c r="B129" i="8"/>
  <c r="C129" i="8" s="1"/>
  <c r="B129" i="7"/>
  <c r="S122" i="17" l="1"/>
  <c r="L121" i="17"/>
  <c r="L121" i="16"/>
  <c r="S122" i="16"/>
  <c r="R129" i="8"/>
  <c r="K120" i="15"/>
  <c r="R121" i="15"/>
  <c r="K123" i="12"/>
  <c r="M124" i="12"/>
  <c r="S123" i="11"/>
  <c r="K122" i="11"/>
  <c r="M123" i="10"/>
  <c r="K122" i="10"/>
  <c r="M124" i="9"/>
  <c r="K123" i="9"/>
  <c r="P129" i="8"/>
  <c r="N128" i="8"/>
  <c r="Q129" i="8" s="1"/>
  <c r="S127" i="8"/>
  <c r="F129" i="5"/>
  <c r="E129" i="5"/>
  <c r="D129" i="5"/>
  <c r="L127" i="5"/>
  <c r="J126" i="5"/>
  <c r="L125" i="8"/>
  <c r="S126" i="8"/>
  <c r="D129" i="8"/>
  <c r="E129" i="8"/>
  <c r="F129" i="8"/>
  <c r="F129" i="7"/>
  <c r="D129" i="7"/>
  <c r="E129" i="7"/>
  <c r="J125" i="7" s="1"/>
  <c r="E82" i="1"/>
  <c r="I82" i="1" s="1"/>
  <c r="F82" i="1"/>
  <c r="D75" i="4"/>
  <c r="L120" i="17" l="1"/>
  <c r="S121" i="17"/>
  <c r="L120" i="16"/>
  <c r="S121" i="16"/>
  <c r="G129" i="8"/>
  <c r="AB129" i="8" s="1"/>
  <c r="U129" i="8"/>
  <c r="U128" i="8" s="1"/>
  <c r="U127" i="8" s="1"/>
  <c r="U126" i="8" s="1"/>
  <c r="U125" i="8" s="1"/>
  <c r="U124" i="8" s="1"/>
  <c r="U123" i="8" s="1"/>
  <c r="U122" i="8" s="1"/>
  <c r="U121" i="8" s="1"/>
  <c r="U120" i="8" s="1"/>
  <c r="U119" i="8" s="1"/>
  <c r="U118" i="8" s="1"/>
  <c r="U117" i="8" s="1"/>
  <c r="U116" i="8" s="1"/>
  <c r="U115" i="8" s="1"/>
  <c r="U114" i="8" s="1"/>
  <c r="U113" i="8" s="1"/>
  <c r="U112" i="8" s="1"/>
  <c r="U111" i="8" s="1"/>
  <c r="U110" i="8" s="1"/>
  <c r="U109" i="8" s="1"/>
  <c r="U108" i="8" s="1"/>
  <c r="U107" i="8" s="1"/>
  <c r="U106" i="8" s="1"/>
  <c r="U105" i="8" s="1"/>
  <c r="U104" i="8" s="1"/>
  <c r="U103" i="8" s="1"/>
  <c r="U102" i="8" s="1"/>
  <c r="U101" i="8" s="1"/>
  <c r="U100" i="8" s="1"/>
  <c r="U99" i="8" s="1"/>
  <c r="U98" i="8" s="1"/>
  <c r="U97" i="8" s="1"/>
  <c r="U96" i="8" s="1"/>
  <c r="U95" i="8" s="1"/>
  <c r="U94" i="8" s="1"/>
  <c r="U93" i="8" s="1"/>
  <c r="U92" i="8" s="1"/>
  <c r="U91" i="8" s="1"/>
  <c r="U90" i="8" s="1"/>
  <c r="U89" i="8" s="1"/>
  <c r="U88" i="8" s="1"/>
  <c r="U87" i="8" s="1"/>
  <c r="U86" i="8" s="1"/>
  <c r="U85" i="8" s="1"/>
  <c r="U84" i="8" s="1"/>
  <c r="U83" i="8" s="1"/>
  <c r="U82" i="8" s="1"/>
  <c r="U81" i="8" s="1"/>
  <c r="U80" i="8" s="1"/>
  <c r="U79" i="8" s="1"/>
  <c r="U78" i="8" s="1"/>
  <c r="U77" i="8" s="1"/>
  <c r="U76" i="8" s="1"/>
  <c r="U75" i="8" s="1"/>
  <c r="U74" i="8" s="1"/>
  <c r="U73" i="8" s="1"/>
  <c r="U72" i="8" s="1"/>
  <c r="U71" i="8" s="1"/>
  <c r="U70" i="8" s="1"/>
  <c r="U69" i="8" s="1"/>
  <c r="U68" i="8" s="1"/>
  <c r="U67" i="8" s="1"/>
  <c r="U66" i="8" s="1"/>
  <c r="U65" i="8" s="1"/>
  <c r="U64" i="8" s="1"/>
  <c r="U63" i="8" s="1"/>
  <c r="U62" i="8" s="1"/>
  <c r="U61" i="8" s="1"/>
  <c r="U60" i="8" s="1"/>
  <c r="U59" i="8" s="1"/>
  <c r="U58" i="8" s="1"/>
  <c r="U57" i="8" s="1"/>
  <c r="U56" i="8" s="1"/>
  <c r="U55" i="8" s="1"/>
  <c r="U54" i="8" s="1"/>
  <c r="U53" i="8" s="1"/>
  <c r="U52" i="8" s="1"/>
  <c r="U51" i="8" s="1"/>
  <c r="U50" i="8" s="1"/>
  <c r="U49" i="8" s="1"/>
  <c r="U48" i="8" s="1"/>
  <c r="U47" i="8" s="1"/>
  <c r="U46" i="8" s="1"/>
  <c r="U45" i="8" s="1"/>
  <c r="U44" i="8" s="1"/>
  <c r="U43" i="8" s="1"/>
  <c r="U42" i="8" s="1"/>
  <c r="U41" i="8" s="1"/>
  <c r="U40" i="8" s="1"/>
  <c r="U39" i="8" s="1"/>
  <c r="U38" i="8" s="1"/>
  <c r="U37" i="8" s="1"/>
  <c r="U36" i="8" s="1"/>
  <c r="U35" i="8" s="1"/>
  <c r="U34" i="8" s="1"/>
  <c r="U33" i="8" s="1"/>
  <c r="U32" i="8" s="1"/>
  <c r="U31" i="8" s="1"/>
  <c r="U30" i="8" s="1"/>
  <c r="U29" i="8" s="1"/>
  <c r="U28" i="8" s="1"/>
  <c r="U27" i="8" s="1"/>
  <c r="U26" i="8" s="1"/>
  <c r="U25" i="8" s="1"/>
  <c r="U24" i="8" s="1"/>
  <c r="U23" i="8" s="1"/>
  <c r="U22" i="8" s="1"/>
  <c r="U21" i="8" s="1"/>
  <c r="U20" i="8" s="1"/>
  <c r="U19" i="8" s="1"/>
  <c r="U18" i="8" s="1"/>
  <c r="U17" i="8" s="1"/>
  <c r="U16" i="8" s="1"/>
  <c r="U15" i="8" s="1"/>
  <c r="U14" i="8" s="1"/>
  <c r="U13" i="8" s="1"/>
  <c r="U12" i="8" s="1"/>
  <c r="U11" i="8" s="1"/>
  <c r="U10" i="8" s="1"/>
  <c r="U9" i="8" s="1"/>
  <c r="U8" i="8" s="1"/>
  <c r="R120" i="15"/>
  <c r="K119" i="15"/>
  <c r="M123" i="12"/>
  <c r="K122" i="12"/>
  <c r="S122" i="11"/>
  <c r="K121" i="11"/>
  <c r="K121" i="10"/>
  <c r="M122" i="10"/>
  <c r="M123" i="9"/>
  <c r="K122" i="9"/>
  <c r="N129" i="8"/>
  <c r="Y129" i="8"/>
  <c r="J124" i="7"/>
  <c r="L126" i="5"/>
  <c r="J125" i="5"/>
  <c r="L124" i="8"/>
  <c r="S125" i="8"/>
  <c r="K127" i="7"/>
  <c r="E75" i="4"/>
  <c r="I75" i="4" s="1"/>
  <c r="F75" i="4"/>
  <c r="D83" i="1"/>
  <c r="S120" i="17" l="1"/>
  <c r="L119" i="17"/>
  <c r="S120" i="16"/>
  <c r="L119" i="16"/>
  <c r="R119" i="15"/>
  <c r="K118" i="15"/>
  <c r="M122" i="12"/>
  <c r="K121" i="12"/>
  <c r="K120" i="11"/>
  <c r="S121" i="11"/>
  <c r="M121" i="10"/>
  <c r="K120" i="10"/>
  <c r="M122" i="9"/>
  <c r="K121" i="9"/>
  <c r="K126" i="7"/>
  <c r="L127" i="7"/>
  <c r="J123" i="7"/>
  <c r="L125" i="5"/>
  <c r="J124" i="5"/>
  <c r="L123" i="8"/>
  <c r="S124" i="8"/>
  <c r="E83" i="1"/>
  <c r="I83" i="1" s="1"/>
  <c r="F83" i="1"/>
  <c r="D76" i="4"/>
  <c r="S119" i="17" l="1"/>
  <c r="L118" i="17"/>
  <c r="L118" i="16"/>
  <c r="S119" i="16"/>
  <c r="R118" i="15"/>
  <c r="K117" i="15"/>
  <c r="K120" i="12"/>
  <c r="M121" i="12"/>
  <c r="S120" i="11"/>
  <c r="K119" i="11"/>
  <c r="M120" i="10"/>
  <c r="K119" i="10"/>
  <c r="M121" i="9"/>
  <c r="K120" i="9"/>
  <c r="D84" i="1"/>
  <c r="J122" i="7"/>
  <c r="K125" i="7"/>
  <c r="L126" i="7"/>
  <c r="L124" i="5"/>
  <c r="J123" i="5"/>
  <c r="L122" i="8"/>
  <c r="S123" i="8"/>
  <c r="E76" i="4"/>
  <c r="I76" i="4" s="1"/>
  <c r="F76" i="4"/>
  <c r="D85" i="1"/>
  <c r="E84" i="1"/>
  <c r="I84" i="1" s="1"/>
  <c r="F84" i="1"/>
  <c r="S118" i="17" l="1"/>
  <c r="L117" i="17"/>
  <c r="L117" i="16"/>
  <c r="S118" i="16"/>
  <c r="K116" i="15"/>
  <c r="R117" i="15"/>
  <c r="M120" i="12"/>
  <c r="K119" i="12"/>
  <c r="S119" i="11"/>
  <c r="K118" i="11"/>
  <c r="M119" i="10"/>
  <c r="K118" i="10"/>
  <c r="K119" i="9"/>
  <c r="M120" i="9"/>
  <c r="D77" i="4"/>
  <c r="K124" i="7"/>
  <c r="L125" i="7"/>
  <c r="J121" i="7"/>
  <c r="L123" i="5"/>
  <c r="J122" i="5"/>
  <c r="L121" i="8"/>
  <c r="S122" i="8"/>
  <c r="E85" i="1"/>
  <c r="I85" i="1" s="1"/>
  <c r="F85" i="1"/>
  <c r="E77" i="4"/>
  <c r="I77" i="4" s="1"/>
  <c r="F77" i="4"/>
  <c r="L116" i="17" l="1"/>
  <c r="S117" i="17"/>
  <c r="S117" i="16"/>
  <c r="L116" i="16"/>
  <c r="R116" i="15"/>
  <c r="K115" i="15"/>
  <c r="M119" i="12"/>
  <c r="K118" i="12"/>
  <c r="S118" i="11"/>
  <c r="K117" i="11"/>
  <c r="K117" i="10"/>
  <c r="M118" i="10"/>
  <c r="K118" i="9"/>
  <c r="M119" i="9"/>
  <c r="D78" i="4"/>
  <c r="D86" i="1"/>
  <c r="J120" i="7"/>
  <c r="K123" i="7"/>
  <c r="L124" i="7"/>
  <c r="L122" i="5"/>
  <c r="J121" i="5"/>
  <c r="L120" i="8"/>
  <c r="S121" i="8"/>
  <c r="E78" i="4"/>
  <c r="I78" i="4" s="1"/>
  <c r="F78" i="4"/>
  <c r="E86" i="1"/>
  <c r="I86" i="1" s="1"/>
  <c r="F86" i="1"/>
  <c r="S116" i="17" l="1"/>
  <c r="L115" i="17"/>
  <c r="S116" i="16"/>
  <c r="L115" i="16"/>
  <c r="R115" i="15"/>
  <c r="K114" i="15"/>
  <c r="M118" i="12"/>
  <c r="K117" i="12"/>
  <c r="K116" i="11"/>
  <c r="S117" i="11"/>
  <c r="K116" i="10"/>
  <c r="M117" i="10"/>
  <c r="K117" i="9"/>
  <c r="M118" i="9"/>
  <c r="K122" i="7"/>
  <c r="L123" i="7"/>
  <c r="J119" i="7"/>
  <c r="L121" i="5"/>
  <c r="J120" i="5"/>
  <c r="L119" i="8"/>
  <c r="S120" i="8"/>
  <c r="D87" i="1"/>
  <c r="D79" i="4"/>
  <c r="S115" i="17" l="1"/>
  <c r="L114" i="17"/>
  <c r="L114" i="16"/>
  <c r="S115" i="16"/>
  <c r="R114" i="15"/>
  <c r="K113" i="15"/>
  <c r="K116" i="12"/>
  <c r="M117" i="12"/>
  <c r="S116" i="11"/>
  <c r="K115" i="11"/>
  <c r="M116" i="10"/>
  <c r="K115" i="10"/>
  <c r="M117" i="9"/>
  <c r="K116" i="9"/>
  <c r="J118" i="7"/>
  <c r="K121" i="7"/>
  <c r="L122" i="7"/>
  <c r="L120" i="5"/>
  <c r="J119" i="5"/>
  <c r="L118" i="8"/>
  <c r="S119" i="8"/>
  <c r="E79" i="4"/>
  <c r="I79" i="4" s="1"/>
  <c r="F79" i="4"/>
  <c r="F87" i="1"/>
  <c r="E87" i="1"/>
  <c r="I87" i="1" s="1"/>
  <c r="S114" i="17" l="1"/>
  <c r="L113" i="17"/>
  <c r="S114" i="16"/>
  <c r="L113" i="16"/>
  <c r="K112" i="15"/>
  <c r="R113" i="15"/>
  <c r="K115" i="12"/>
  <c r="M116" i="12"/>
  <c r="S115" i="11"/>
  <c r="K114" i="11"/>
  <c r="M115" i="10"/>
  <c r="K114" i="10"/>
  <c r="K115" i="9"/>
  <c r="M116" i="9"/>
  <c r="D88" i="1"/>
  <c r="K120" i="7"/>
  <c r="L121" i="7"/>
  <c r="J117" i="7"/>
  <c r="L119" i="5"/>
  <c r="J118" i="5"/>
  <c r="L117" i="8"/>
  <c r="S118" i="8"/>
  <c r="E88" i="1"/>
  <c r="I88" i="1" s="1"/>
  <c r="D89" i="1"/>
  <c r="F88" i="1"/>
  <c r="D80" i="4"/>
  <c r="L112" i="17" l="1"/>
  <c r="S113" i="17"/>
  <c r="L112" i="16"/>
  <c r="S113" i="16"/>
  <c r="R112" i="15"/>
  <c r="K111" i="15"/>
  <c r="M115" i="12"/>
  <c r="K114" i="12"/>
  <c r="K113" i="11"/>
  <c r="S114" i="11"/>
  <c r="K113" i="10"/>
  <c r="M114" i="10"/>
  <c r="K114" i="9"/>
  <c r="M115" i="9"/>
  <c r="J116" i="7"/>
  <c r="K119" i="7"/>
  <c r="L120" i="7"/>
  <c r="L118" i="5"/>
  <c r="J117" i="5"/>
  <c r="L116" i="8"/>
  <c r="S117" i="8"/>
  <c r="E89" i="1"/>
  <c r="I89" i="1" s="1"/>
  <c r="F89" i="1"/>
  <c r="E80" i="4"/>
  <c r="I80" i="4" s="1"/>
  <c r="F80" i="4"/>
  <c r="L111" i="17" l="1"/>
  <c r="S112" i="17"/>
  <c r="S112" i="16"/>
  <c r="L111" i="16"/>
  <c r="K110" i="15"/>
  <c r="R111" i="15"/>
  <c r="M114" i="12"/>
  <c r="K113" i="12"/>
  <c r="S113" i="11"/>
  <c r="K112" i="11"/>
  <c r="M113" i="10"/>
  <c r="K112" i="10"/>
  <c r="M114" i="9"/>
  <c r="K113" i="9"/>
  <c r="K118" i="7"/>
  <c r="L119" i="7"/>
  <c r="J115" i="7"/>
  <c r="L117" i="5"/>
  <c r="J116" i="5"/>
  <c r="L115" i="8"/>
  <c r="S116" i="8"/>
  <c r="D81" i="4"/>
  <c r="D90" i="1"/>
  <c r="S111" i="17" l="1"/>
  <c r="L110" i="17"/>
  <c r="S111" i="16"/>
  <c r="L110" i="16"/>
  <c r="R110" i="15"/>
  <c r="K109" i="15"/>
  <c r="K112" i="12"/>
  <c r="M113" i="12"/>
  <c r="S112" i="11"/>
  <c r="K111" i="11"/>
  <c r="M112" i="10"/>
  <c r="K111" i="10"/>
  <c r="M113" i="9"/>
  <c r="K112" i="9"/>
  <c r="J114" i="7"/>
  <c r="K117" i="7"/>
  <c r="L118" i="7"/>
  <c r="L116" i="5"/>
  <c r="J115" i="5"/>
  <c r="L114" i="8"/>
  <c r="S115" i="8"/>
  <c r="E90" i="1"/>
  <c r="I90" i="1" s="1"/>
  <c r="F90" i="1"/>
  <c r="E81" i="4"/>
  <c r="I81" i="4" s="1"/>
  <c r="F81" i="4"/>
  <c r="S110" i="17" l="1"/>
  <c r="L109" i="17"/>
  <c r="L109" i="16"/>
  <c r="S110" i="16"/>
  <c r="R109" i="15"/>
  <c r="K108" i="15"/>
  <c r="M112" i="12"/>
  <c r="K111" i="12"/>
  <c r="S111" i="11"/>
  <c r="K110" i="11"/>
  <c r="K110" i="10"/>
  <c r="M111" i="10"/>
  <c r="K111" i="9"/>
  <c r="M112" i="9"/>
  <c r="K116" i="7"/>
  <c r="L117" i="7"/>
  <c r="J113" i="7"/>
  <c r="J114" i="5"/>
  <c r="L115" i="5"/>
  <c r="L113" i="8"/>
  <c r="S114" i="8"/>
  <c r="D82" i="4"/>
  <c r="D91" i="1"/>
  <c r="L108" i="17" l="1"/>
  <c r="S109" i="17"/>
  <c r="S109" i="16"/>
  <c r="L108" i="16"/>
  <c r="R108" i="15"/>
  <c r="K107" i="15"/>
  <c r="M111" i="12"/>
  <c r="K110" i="12"/>
  <c r="S110" i="11"/>
  <c r="K109" i="11"/>
  <c r="M110" i="10"/>
  <c r="K109" i="10"/>
  <c r="K110" i="9"/>
  <c r="M111" i="9"/>
  <c r="J112" i="7"/>
  <c r="K115" i="7"/>
  <c r="L116" i="7"/>
  <c r="L114" i="5"/>
  <c r="J113" i="5"/>
  <c r="L112" i="8"/>
  <c r="S113" i="8"/>
  <c r="E91" i="1"/>
  <c r="I91" i="1" s="1"/>
  <c r="F91" i="1"/>
  <c r="E82" i="4"/>
  <c r="I82" i="4" s="1"/>
  <c r="D83" i="4"/>
  <c r="F82" i="4"/>
  <c r="S108" i="17" l="1"/>
  <c r="L107" i="17"/>
  <c r="S108" i="16"/>
  <c r="L107" i="16"/>
  <c r="K106" i="15"/>
  <c r="R107" i="15"/>
  <c r="K109" i="12"/>
  <c r="M110" i="12"/>
  <c r="K108" i="11"/>
  <c r="S109" i="11"/>
  <c r="M109" i="10"/>
  <c r="K108" i="10"/>
  <c r="M110" i="9"/>
  <c r="K109" i="9"/>
  <c r="K114" i="7"/>
  <c r="L115" i="7"/>
  <c r="J111" i="7"/>
  <c r="L113" i="5"/>
  <c r="J112" i="5"/>
  <c r="L111" i="8"/>
  <c r="S112" i="8"/>
  <c r="D92" i="1"/>
  <c r="E83" i="4"/>
  <c r="I83" i="4" s="1"/>
  <c r="F83" i="4"/>
  <c r="S107" i="17" l="1"/>
  <c r="L106" i="17"/>
  <c r="S107" i="16"/>
  <c r="L106" i="16"/>
  <c r="R106" i="15"/>
  <c r="K105" i="15"/>
  <c r="K108" i="12"/>
  <c r="M109" i="12"/>
  <c r="K107" i="11"/>
  <c r="S108" i="11"/>
  <c r="K107" i="10"/>
  <c r="M108" i="10"/>
  <c r="K108" i="9"/>
  <c r="M109" i="9"/>
  <c r="J110" i="7"/>
  <c r="K113" i="7"/>
  <c r="L114" i="7"/>
  <c r="L112" i="5"/>
  <c r="J111" i="5"/>
  <c r="L110" i="8"/>
  <c r="S111" i="8"/>
  <c r="D84" i="4"/>
  <c r="E92" i="1"/>
  <c r="I92" i="1" s="1"/>
  <c r="D93" i="1"/>
  <c r="F92" i="1"/>
  <c r="S106" i="17" l="1"/>
  <c r="L105" i="17"/>
  <c r="L105" i="16"/>
  <c r="S106" i="16"/>
  <c r="R105" i="15"/>
  <c r="K104" i="15"/>
  <c r="M108" i="12"/>
  <c r="K107" i="12"/>
  <c r="S107" i="11"/>
  <c r="K106" i="11"/>
  <c r="M107" i="10"/>
  <c r="K106" i="10"/>
  <c r="M108" i="9"/>
  <c r="K107" i="9"/>
  <c r="K112" i="7"/>
  <c r="L113" i="7"/>
  <c r="J109" i="7"/>
  <c r="L111" i="5"/>
  <c r="J110" i="5"/>
  <c r="L109" i="8"/>
  <c r="S110" i="8"/>
  <c r="E93" i="1"/>
  <c r="I93" i="1" s="1"/>
  <c r="F93" i="1"/>
  <c r="E84" i="4"/>
  <c r="I84" i="4" s="1"/>
  <c r="D85" i="4"/>
  <c r="F84" i="4"/>
  <c r="L104" i="17" l="1"/>
  <c r="S105" i="17"/>
  <c r="S105" i="16"/>
  <c r="L104" i="16"/>
  <c r="R104" i="15"/>
  <c r="K103" i="15"/>
  <c r="M107" i="12"/>
  <c r="K106" i="12"/>
  <c r="S106" i="11"/>
  <c r="K105" i="11"/>
  <c r="M106" i="10"/>
  <c r="K105" i="10"/>
  <c r="K106" i="9"/>
  <c r="M107" i="9"/>
  <c r="J108" i="7"/>
  <c r="K111" i="7"/>
  <c r="L112" i="7"/>
  <c r="L110" i="5"/>
  <c r="J109" i="5"/>
  <c r="L108" i="8"/>
  <c r="S109" i="8"/>
  <c r="E85" i="4"/>
  <c r="I85" i="4" s="1"/>
  <c r="F85" i="4"/>
  <c r="D94" i="1"/>
  <c r="L103" i="17" l="1"/>
  <c r="S104" i="17"/>
  <c r="S104" i="16"/>
  <c r="L103" i="16"/>
  <c r="K102" i="15"/>
  <c r="R103" i="15"/>
  <c r="K105" i="12"/>
  <c r="M106" i="12"/>
  <c r="K104" i="11"/>
  <c r="S105" i="11"/>
  <c r="K104" i="10"/>
  <c r="M105" i="10"/>
  <c r="M106" i="9"/>
  <c r="K105" i="9"/>
  <c r="K110" i="7"/>
  <c r="L111" i="7"/>
  <c r="J107" i="7"/>
  <c r="L109" i="5"/>
  <c r="J108" i="5"/>
  <c r="L107" i="8"/>
  <c r="S108" i="8"/>
  <c r="E94" i="1"/>
  <c r="I94" i="1" s="1"/>
  <c r="F94" i="1"/>
  <c r="D86" i="4"/>
  <c r="S103" i="17" l="1"/>
  <c r="L102" i="17"/>
  <c r="S103" i="16"/>
  <c r="L102" i="16"/>
  <c r="R102" i="15"/>
  <c r="K101" i="15"/>
  <c r="M105" i="12"/>
  <c r="K104" i="12"/>
  <c r="S104" i="11"/>
  <c r="K103" i="11"/>
  <c r="M104" i="10"/>
  <c r="K103" i="10"/>
  <c r="M105" i="9"/>
  <c r="K104" i="9"/>
  <c r="J106" i="7"/>
  <c r="K109" i="7"/>
  <c r="L110" i="7"/>
  <c r="L108" i="5"/>
  <c r="J107" i="5"/>
  <c r="L106" i="8"/>
  <c r="S107" i="8"/>
  <c r="E86" i="4"/>
  <c r="I86" i="4" s="1"/>
  <c r="F86" i="4"/>
  <c r="D95" i="1"/>
  <c r="S102" i="17" l="1"/>
  <c r="L101" i="17"/>
  <c r="L101" i="16"/>
  <c r="S102" i="16"/>
  <c r="R101" i="15"/>
  <c r="K100" i="15"/>
  <c r="M104" i="12"/>
  <c r="K103" i="12"/>
  <c r="S103" i="11"/>
  <c r="K102" i="11"/>
  <c r="K102" i="10"/>
  <c r="M103" i="10"/>
  <c r="K103" i="9"/>
  <c r="M104" i="9"/>
  <c r="K108" i="7"/>
  <c r="L109" i="7"/>
  <c r="J105" i="7"/>
  <c r="L107" i="5"/>
  <c r="J106" i="5"/>
  <c r="L105" i="8"/>
  <c r="S106" i="8"/>
  <c r="E95" i="1"/>
  <c r="I95" i="1" s="1"/>
  <c r="F95" i="1"/>
  <c r="D87" i="4"/>
  <c r="S101" i="17" l="1"/>
  <c r="L100" i="17"/>
  <c r="S101" i="16"/>
  <c r="L100" i="16"/>
  <c r="R100" i="15"/>
  <c r="K99" i="15"/>
  <c r="M103" i="12"/>
  <c r="K102" i="12"/>
  <c r="S102" i="11"/>
  <c r="K101" i="11"/>
  <c r="M102" i="10"/>
  <c r="K101" i="10"/>
  <c r="M103" i="9"/>
  <c r="K102" i="9"/>
  <c r="J104" i="7"/>
  <c r="K107" i="7"/>
  <c r="L108" i="7"/>
  <c r="L106" i="5"/>
  <c r="J105" i="5"/>
  <c r="L104" i="8"/>
  <c r="S105" i="8"/>
  <c r="E87" i="4"/>
  <c r="I87" i="4" s="1"/>
  <c r="F87" i="4"/>
  <c r="D96" i="1"/>
  <c r="L99" i="17" l="1"/>
  <c r="S100" i="17"/>
  <c r="L99" i="16"/>
  <c r="S100" i="16"/>
  <c r="K98" i="15"/>
  <c r="R99" i="15"/>
  <c r="M102" i="12"/>
  <c r="K101" i="12"/>
  <c r="K100" i="11"/>
  <c r="S101" i="11"/>
  <c r="K100" i="10"/>
  <c r="M101" i="10"/>
  <c r="K101" i="9"/>
  <c r="M102" i="9"/>
  <c r="K106" i="7"/>
  <c r="L107" i="7"/>
  <c r="J103" i="7"/>
  <c r="L105" i="5"/>
  <c r="J104" i="5"/>
  <c r="L103" i="8"/>
  <c r="S104" i="8"/>
  <c r="E96" i="1"/>
  <c r="I96" i="1" s="1"/>
  <c r="F96" i="1"/>
  <c r="D88" i="4"/>
  <c r="S99" i="17" l="1"/>
  <c r="L98" i="17"/>
  <c r="S99" i="16"/>
  <c r="L98" i="16"/>
  <c r="R98" i="15"/>
  <c r="K97" i="15"/>
  <c r="M101" i="12"/>
  <c r="K100" i="12"/>
  <c r="K99" i="11"/>
  <c r="S100" i="11"/>
  <c r="K99" i="10"/>
  <c r="M100" i="10"/>
  <c r="M101" i="9"/>
  <c r="K100" i="9"/>
  <c r="J102" i="7"/>
  <c r="K105" i="7"/>
  <c r="L106" i="7"/>
  <c r="L104" i="5"/>
  <c r="J103" i="5"/>
  <c r="L102" i="8"/>
  <c r="S103" i="8"/>
  <c r="E88" i="4"/>
  <c r="I88" i="4" s="1"/>
  <c r="F88" i="4"/>
  <c r="D97" i="1"/>
  <c r="S98" i="17" l="1"/>
  <c r="L97" i="17"/>
  <c r="L97" i="16"/>
  <c r="S98" i="16"/>
  <c r="R97" i="15"/>
  <c r="K96" i="15"/>
  <c r="K99" i="12"/>
  <c r="M100" i="12"/>
  <c r="S99" i="11"/>
  <c r="K98" i="11"/>
  <c r="M99" i="10"/>
  <c r="K98" i="10"/>
  <c r="K99" i="9"/>
  <c r="M100" i="9"/>
  <c r="K104" i="7"/>
  <c r="L105" i="7"/>
  <c r="J101" i="7"/>
  <c r="L103" i="5"/>
  <c r="J102" i="5"/>
  <c r="L101" i="8"/>
  <c r="S102" i="8"/>
  <c r="E97" i="1"/>
  <c r="I97" i="1" s="1"/>
  <c r="F97" i="1"/>
  <c r="D89" i="4"/>
  <c r="S97" i="17" l="1"/>
  <c r="L96" i="17"/>
  <c r="S97" i="16"/>
  <c r="L96" i="16"/>
  <c r="R96" i="15"/>
  <c r="K95" i="15"/>
  <c r="K98" i="12"/>
  <c r="M99" i="12"/>
  <c r="S98" i="11"/>
  <c r="K97" i="11"/>
  <c r="M98" i="10"/>
  <c r="K97" i="10"/>
  <c r="M99" i="9"/>
  <c r="K98" i="9"/>
  <c r="J100" i="7"/>
  <c r="K103" i="7"/>
  <c r="L104" i="7"/>
  <c r="L102" i="5"/>
  <c r="J101" i="5"/>
  <c r="L100" i="8"/>
  <c r="S101" i="8"/>
  <c r="E89" i="4"/>
  <c r="I89" i="4" s="1"/>
  <c r="F89" i="4"/>
  <c r="D98" i="1"/>
  <c r="L95" i="17" l="1"/>
  <c r="S96" i="17"/>
  <c r="L95" i="16"/>
  <c r="S96" i="16"/>
  <c r="K94" i="15"/>
  <c r="R95" i="15"/>
  <c r="M98" i="12"/>
  <c r="K97" i="12"/>
  <c r="S97" i="11"/>
  <c r="K96" i="11"/>
  <c r="K96" i="10"/>
  <c r="M97" i="10"/>
  <c r="M98" i="9"/>
  <c r="K97" i="9"/>
  <c r="K102" i="7"/>
  <c r="L103" i="7"/>
  <c r="J99" i="7"/>
  <c r="L101" i="5"/>
  <c r="J100" i="5"/>
  <c r="L99" i="8"/>
  <c r="S100" i="8"/>
  <c r="E98" i="1"/>
  <c r="I98" i="1" s="1"/>
  <c r="F98" i="1"/>
  <c r="D90" i="4"/>
  <c r="L94" i="17" l="1"/>
  <c r="S95" i="17"/>
  <c r="S95" i="16"/>
  <c r="L94" i="16"/>
  <c r="R94" i="15"/>
  <c r="K93" i="15"/>
  <c r="M97" i="12"/>
  <c r="K96" i="12"/>
  <c r="K95" i="11"/>
  <c r="S96" i="11"/>
  <c r="M96" i="10"/>
  <c r="K95" i="10"/>
  <c r="M97" i="9"/>
  <c r="K96" i="9"/>
  <c r="J98" i="7"/>
  <c r="K101" i="7"/>
  <c r="L102" i="7"/>
  <c r="L100" i="5"/>
  <c r="J99" i="5"/>
  <c r="L98" i="8"/>
  <c r="S99" i="8"/>
  <c r="E90" i="4"/>
  <c r="I90" i="4" s="1"/>
  <c r="F90" i="4"/>
  <c r="D99" i="1"/>
  <c r="S94" i="17" l="1"/>
  <c r="L93" i="17"/>
  <c r="L93" i="16"/>
  <c r="S94" i="16"/>
  <c r="R93" i="15"/>
  <c r="K92" i="15"/>
  <c r="K95" i="12"/>
  <c r="M96" i="12"/>
  <c r="K94" i="11"/>
  <c r="S95" i="11"/>
  <c r="M95" i="10"/>
  <c r="K94" i="10"/>
  <c r="K95" i="9"/>
  <c r="M96" i="9"/>
  <c r="K100" i="7"/>
  <c r="L101" i="7"/>
  <c r="J97" i="7"/>
  <c r="J98" i="5"/>
  <c r="L99" i="5"/>
  <c r="L97" i="8"/>
  <c r="S98" i="8"/>
  <c r="E99" i="1"/>
  <c r="I99" i="1" s="1"/>
  <c r="D100" i="1"/>
  <c r="F99" i="1"/>
  <c r="D91" i="4"/>
  <c r="L92" i="17" l="1"/>
  <c r="S93" i="17"/>
  <c r="S93" i="16"/>
  <c r="L92" i="16"/>
  <c r="R92" i="15"/>
  <c r="K91" i="15"/>
  <c r="M95" i="12"/>
  <c r="K94" i="12"/>
  <c r="S94" i="11"/>
  <c r="K93" i="11"/>
  <c r="M94" i="10"/>
  <c r="K93" i="10"/>
  <c r="K94" i="9"/>
  <c r="M95" i="9"/>
  <c r="J96" i="7"/>
  <c r="K99" i="7"/>
  <c r="L100" i="7"/>
  <c r="L98" i="5"/>
  <c r="J97" i="5"/>
  <c r="L96" i="8"/>
  <c r="S97" i="8"/>
  <c r="E91" i="4"/>
  <c r="I91" i="4" s="1"/>
  <c r="D92" i="4"/>
  <c r="F91" i="4"/>
  <c r="E100" i="1"/>
  <c r="I100" i="1" s="1"/>
  <c r="F100" i="1"/>
  <c r="L91" i="17" l="1"/>
  <c r="S92" i="17"/>
  <c r="L91" i="16"/>
  <c r="S92" i="16"/>
  <c r="R91" i="15"/>
  <c r="K90" i="15"/>
  <c r="M94" i="12"/>
  <c r="K93" i="12"/>
  <c r="K92" i="11"/>
  <c r="S93" i="11"/>
  <c r="K92" i="10"/>
  <c r="M93" i="10"/>
  <c r="M94" i="9"/>
  <c r="K93" i="9"/>
  <c r="K98" i="7"/>
  <c r="L99" i="7"/>
  <c r="J95" i="7"/>
  <c r="L97" i="5"/>
  <c r="J96" i="5"/>
  <c r="L95" i="8"/>
  <c r="S96" i="8"/>
  <c r="E92" i="4"/>
  <c r="I92" i="4" s="1"/>
  <c r="F92" i="4"/>
  <c r="D101" i="1"/>
  <c r="S91" i="17" l="1"/>
  <c r="L90" i="17"/>
  <c r="S91" i="16"/>
  <c r="L90" i="16"/>
  <c r="R90" i="15"/>
  <c r="K89" i="15"/>
  <c r="M93" i="12"/>
  <c r="K92" i="12"/>
  <c r="S92" i="11"/>
  <c r="K91" i="11"/>
  <c r="K91" i="10"/>
  <c r="M92" i="10"/>
  <c r="M93" i="9"/>
  <c r="K92" i="9"/>
  <c r="D93" i="4"/>
  <c r="J94" i="7"/>
  <c r="K97" i="7"/>
  <c r="L98" i="7"/>
  <c r="L96" i="5"/>
  <c r="J95" i="5"/>
  <c r="L94" i="8"/>
  <c r="S95" i="8"/>
  <c r="E101" i="1"/>
  <c r="I101" i="1" s="1"/>
  <c r="F101" i="1"/>
  <c r="E93" i="4"/>
  <c r="I93" i="4" s="1"/>
  <c r="D94" i="4"/>
  <c r="F93" i="4"/>
  <c r="S90" i="17" l="1"/>
  <c r="L89" i="17"/>
  <c r="L89" i="16"/>
  <c r="S90" i="16"/>
  <c r="R89" i="15"/>
  <c r="K88" i="15"/>
  <c r="K91" i="12"/>
  <c r="M92" i="12"/>
  <c r="K90" i="11"/>
  <c r="S91" i="11"/>
  <c r="M91" i="10"/>
  <c r="K90" i="10"/>
  <c r="K91" i="9"/>
  <c r="M92" i="9"/>
  <c r="D102" i="1"/>
  <c r="K96" i="7"/>
  <c r="L97" i="7"/>
  <c r="J93" i="7"/>
  <c r="L95" i="5"/>
  <c r="J94" i="5"/>
  <c r="L93" i="8"/>
  <c r="S94" i="8"/>
  <c r="E102" i="1"/>
  <c r="I102" i="1" s="1"/>
  <c r="F102" i="1"/>
  <c r="E94" i="4"/>
  <c r="I94" i="4" s="1"/>
  <c r="F94" i="4"/>
  <c r="L88" i="17" l="1"/>
  <c r="S89" i="17"/>
  <c r="S89" i="16"/>
  <c r="L88" i="16"/>
  <c r="K87" i="15"/>
  <c r="R88" i="15"/>
  <c r="K90" i="12"/>
  <c r="M91" i="12"/>
  <c r="K89" i="11"/>
  <c r="S90" i="11"/>
  <c r="M90" i="10"/>
  <c r="K89" i="10"/>
  <c r="M91" i="9"/>
  <c r="K90" i="9"/>
  <c r="D103" i="1"/>
  <c r="J92" i="7"/>
  <c r="K95" i="7"/>
  <c r="L96" i="7"/>
  <c r="L94" i="5"/>
  <c r="J93" i="5"/>
  <c r="L92" i="8"/>
  <c r="S93" i="8"/>
  <c r="E103" i="1"/>
  <c r="I103" i="1" s="1"/>
  <c r="F103" i="1"/>
  <c r="D95" i="4"/>
  <c r="S88" i="17" l="1"/>
  <c r="L87" i="17"/>
  <c r="L87" i="16"/>
  <c r="S88" i="16"/>
  <c r="R87" i="15"/>
  <c r="K86" i="15"/>
  <c r="M90" i="12"/>
  <c r="K89" i="12"/>
  <c r="K88" i="11"/>
  <c r="S89" i="11"/>
  <c r="K88" i="10"/>
  <c r="M89" i="10"/>
  <c r="M90" i="9"/>
  <c r="K89" i="9"/>
  <c r="K94" i="7"/>
  <c r="L95" i="7"/>
  <c r="J91" i="7"/>
  <c r="L93" i="5"/>
  <c r="J92" i="5"/>
  <c r="L91" i="8"/>
  <c r="S92" i="8"/>
  <c r="E95" i="4"/>
  <c r="I95" i="4" s="1"/>
  <c r="F95" i="4"/>
  <c r="D104" i="1"/>
  <c r="S87" i="17" l="1"/>
  <c r="L86" i="17"/>
  <c r="S87" i="16"/>
  <c r="L86" i="16"/>
  <c r="R86" i="15"/>
  <c r="K85" i="15"/>
  <c r="M89" i="12"/>
  <c r="K88" i="12"/>
  <c r="S88" i="11"/>
  <c r="K87" i="11"/>
  <c r="M88" i="10"/>
  <c r="K87" i="10"/>
  <c r="M89" i="9"/>
  <c r="K88" i="9"/>
  <c r="D96" i="4"/>
  <c r="J90" i="7"/>
  <c r="K93" i="7"/>
  <c r="L94" i="7"/>
  <c r="L92" i="5"/>
  <c r="J91" i="5"/>
  <c r="L90" i="8"/>
  <c r="S91" i="8"/>
  <c r="E104" i="1"/>
  <c r="I104" i="1" s="1"/>
  <c r="F104" i="1"/>
  <c r="E96" i="4"/>
  <c r="I96" i="4" s="1"/>
  <c r="F96" i="4"/>
  <c r="S86" i="17" l="1"/>
  <c r="L85" i="17"/>
  <c r="L85" i="16"/>
  <c r="S86" i="16"/>
  <c r="R85" i="15"/>
  <c r="K84" i="15"/>
  <c r="K87" i="12"/>
  <c r="M88" i="12"/>
  <c r="S87" i="11"/>
  <c r="K86" i="11"/>
  <c r="M87" i="10"/>
  <c r="K86" i="10"/>
  <c r="K87" i="9"/>
  <c r="M88" i="9"/>
  <c r="K92" i="7"/>
  <c r="L93" i="7"/>
  <c r="J89" i="7"/>
  <c r="L91" i="5"/>
  <c r="J90" i="5"/>
  <c r="L89" i="8"/>
  <c r="S90" i="8"/>
  <c r="D97" i="4"/>
  <c r="D105" i="1"/>
  <c r="L84" i="17" l="1"/>
  <c r="S85" i="17"/>
  <c r="S85" i="16"/>
  <c r="L84" i="16"/>
  <c r="K83" i="15"/>
  <c r="R84" i="15"/>
  <c r="M87" i="12"/>
  <c r="K86" i="12"/>
  <c r="K85" i="11"/>
  <c r="S86" i="11"/>
  <c r="M86" i="10"/>
  <c r="K85" i="10"/>
  <c r="K86" i="9"/>
  <c r="M87" i="9"/>
  <c r="J88" i="7"/>
  <c r="K91" i="7"/>
  <c r="L92" i="7"/>
  <c r="L90" i="5"/>
  <c r="J89" i="5"/>
  <c r="L88" i="8"/>
  <c r="S89" i="8"/>
  <c r="E105" i="1"/>
  <c r="I105" i="1" s="1"/>
  <c r="F105" i="1"/>
  <c r="E97" i="4"/>
  <c r="I97" i="4" s="1"/>
  <c r="F97" i="4"/>
  <c r="L83" i="17" l="1"/>
  <c r="S84" i="17"/>
  <c r="S84" i="16"/>
  <c r="L83" i="16"/>
  <c r="R83" i="15"/>
  <c r="K82" i="15"/>
  <c r="M86" i="12"/>
  <c r="K85" i="12"/>
  <c r="S85" i="11"/>
  <c r="K84" i="11"/>
  <c r="K84" i="10"/>
  <c r="M85" i="10"/>
  <c r="K85" i="9"/>
  <c r="M86" i="9"/>
  <c r="D98" i="4"/>
  <c r="K90" i="7"/>
  <c r="L91" i="7"/>
  <c r="J87" i="7"/>
  <c r="L89" i="5"/>
  <c r="J88" i="5"/>
  <c r="L87" i="8"/>
  <c r="S88" i="8"/>
  <c r="E98" i="4"/>
  <c r="I98" i="4" s="1"/>
  <c r="F98" i="4"/>
  <c r="D106" i="1"/>
  <c r="S83" i="17" l="1"/>
  <c r="L82" i="17"/>
  <c r="S83" i="16"/>
  <c r="L82" i="16"/>
  <c r="R82" i="15"/>
  <c r="K81" i="15"/>
  <c r="M85" i="12"/>
  <c r="K84" i="12"/>
  <c r="S84" i="11"/>
  <c r="K83" i="11"/>
  <c r="K83" i="10"/>
  <c r="M84" i="10"/>
  <c r="M85" i="9"/>
  <c r="K84" i="9"/>
  <c r="D99" i="4"/>
  <c r="J86" i="7"/>
  <c r="K89" i="7"/>
  <c r="L90" i="7"/>
  <c r="L88" i="5"/>
  <c r="J87" i="5"/>
  <c r="L86" i="8"/>
  <c r="S87" i="8"/>
  <c r="E106" i="1"/>
  <c r="I106" i="1" s="1"/>
  <c r="F106" i="1"/>
  <c r="E99" i="4"/>
  <c r="I99" i="4" s="1"/>
  <c r="F99" i="4"/>
  <c r="S82" i="17" l="1"/>
  <c r="L81" i="17"/>
  <c r="L81" i="16"/>
  <c r="S82" i="16"/>
  <c r="R81" i="15"/>
  <c r="K80" i="15"/>
  <c r="K83" i="12"/>
  <c r="M84" i="12"/>
  <c r="S83" i="11"/>
  <c r="K82" i="11"/>
  <c r="M83" i="10"/>
  <c r="K82" i="10"/>
  <c r="K83" i="9"/>
  <c r="M84" i="9"/>
  <c r="K88" i="7"/>
  <c r="L89" i="7"/>
  <c r="J85" i="7"/>
  <c r="L87" i="5"/>
  <c r="J86" i="5"/>
  <c r="L85" i="8"/>
  <c r="S86" i="8"/>
  <c r="D100" i="4"/>
  <c r="D107" i="1"/>
  <c r="S81" i="17" l="1"/>
  <c r="L80" i="17"/>
  <c r="S81" i="16"/>
  <c r="L80" i="16"/>
  <c r="K79" i="15"/>
  <c r="R80" i="15"/>
  <c r="K82" i="12"/>
  <c r="M83" i="12"/>
  <c r="K81" i="11"/>
  <c r="S82" i="11"/>
  <c r="M82" i="10"/>
  <c r="K81" i="10"/>
  <c r="M83" i="9"/>
  <c r="K82" i="9"/>
  <c r="J84" i="7"/>
  <c r="K87" i="7"/>
  <c r="L88" i="7"/>
  <c r="L86" i="5"/>
  <c r="J85" i="5"/>
  <c r="L84" i="8"/>
  <c r="S85" i="8"/>
  <c r="E107" i="1"/>
  <c r="I107" i="1" s="1"/>
  <c r="F107" i="1"/>
  <c r="E100" i="4"/>
  <c r="I100" i="4" s="1"/>
  <c r="F100" i="4"/>
  <c r="S80" i="17" l="1"/>
  <c r="L79" i="17"/>
  <c r="L79" i="16"/>
  <c r="S80" i="16"/>
  <c r="R79" i="15"/>
  <c r="K78" i="15"/>
  <c r="M82" i="12"/>
  <c r="K81" i="12"/>
  <c r="K80" i="11"/>
  <c r="S81" i="11"/>
  <c r="K80" i="10"/>
  <c r="M81" i="10"/>
  <c r="K81" i="9"/>
  <c r="M82" i="9"/>
  <c r="K86" i="7"/>
  <c r="L87" i="7"/>
  <c r="J83" i="7"/>
  <c r="L85" i="5"/>
  <c r="J84" i="5"/>
  <c r="L83" i="8"/>
  <c r="S84" i="8"/>
  <c r="D101" i="4"/>
  <c r="D108" i="1"/>
  <c r="S79" i="17" l="1"/>
  <c r="L78" i="17"/>
  <c r="S79" i="16"/>
  <c r="L78" i="16"/>
  <c r="K77" i="15"/>
  <c r="R78" i="15"/>
  <c r="M81" i="12"/>
  <c r="K80" i="12"/>
  <c r="S80" i="11"/>
  <c r="K79" i="11"/>
  <c r="M80" i="10"/>
  <c r="K79" i="10"/>
  <c r="K80" i="9"/>
  <c r="M81" i="9"/>
  <c r="J82" i="7"/>
  <c r="K85" i="7"/>
  <c r="L86" i="7"/>
  <c r="L84" i="5"/>
  <c r="J83" i="5"/>
  <c r="L82" i="8"/>
  <c r="S83" i="8"/>
  <c r="E108" i="1"/>
  <c r="I108" i="1" s="1"/>
  <c r="F108" i="1"/>
  <c r="E101" i="4"/>
  <c r="I101" i="4" s="1"/>
  <c r="F101" i="4"/>
  <c r="L77" i="17" l="1"/>
  <c r="S78" i="17"/>
  <c r="S78" i="16"/>
  <c r="L77" i="16"/>
  <c r="R77" i="15"/>
  <c r="K76" i="15"/>
  <c r="K79" i="12"/>
  <c r="M80" i="12"/>
  <c r="S79" i="11"/>
  <c r="K78" i="11"/>
  <c r="M79" i="10"/>
  <c r="K78" i="10"/>
  <c r="M80" i="9"/>
  <c r="K79" i="9"/>
  <c r="K84" i="7"/>
  <c r="L85" i="7"/>
  <c r="J81" i="7"/>
  <c r="J82" i="5"/>
  <c r="L83" i="5"/>
  <c r="L81" i="8"/>
  <c r="S82" i="8"/>
  <c r="D102" i="4"/>
  <c r="D109" i="1"/>
  <c r="S77" i="17" l="1"/>
  <c r="L76" i="17"/>
  <c r="S77" i="16"/>
  <c r="L76" i="16"/>
  <c r="K75" i="15"/>
  <c r="R76" i="15"/>
  <c r="M79" i="12"/>
  <c r="K78" i="12"/>
  <c r="K77" i="11"/>
  <c r="S78" i="11"/>
  <c r="M78" i="10"/>
  <c r="K77" i="10"/>
  <c r="M79" i="9"/>
  <c r="K78" i="9"/>
  <c r="J80" i="7"/>
  <c r="K83" i="7"/>
  <c r="L84" i="7"/>
  <c r="L82" i="5"/>
  <c r="J81" i="5"/>
  <c r="L80" i="8"/>
  <c r="S81" i="8"/>
  <c r="E109" i="1"/>
  <c r="I109" i="1" s="1"/>
  <c r="F109" i="1"/>
  <c r="E102" i="4"/>
  <c r="I102" i="4" s="1"/>
  <c r="F102" i="4"/>
  <c r="S76" i="17" l="1"/>
  <c r="L75" i="17"/>
  <c r="L75" i="16"/>
  <c r="S76" i="16"/>
  <c r="R75" i="15"/>
  <c r="K74" i="15"/>
  <c r="M78" i="12"/>
  <c r="K77" i="12"/>
  <c r="S77" i="11"/>
  <c r="K76" i="11"/>
  <c r="K76" i="10"/>
  <c r="M77" i="10"/>
  <c r="K77" i="9"/>
  <c r="M78" i="9"/>
  <c r="K82" i="7"/>
  <c r="L83" i="7"/>
  <c r="J79" i="7"/>
  <c r="L81" i="5"/>
  <c r="J80" i="5"/>
  <c r="L79" i="8"/>
  <c r="S80" i="8"/>
  <c r="D103" i="4"/>
  <c r="D110" i="1"/>
  <c r="S75" i="17" l="1"/>
  <c r="L74" i="17"/>
  <c r="S75" i="16"/>
  <c r="L74" i="16"/>
  <c r="K73" i="15"/>
  <c r="R74" i="15"/>
  <c r="M77" i="12"/>
  <c r="K76" i="12"/>
  <c r="S76" i="11"/>
  <c r="K75" i="11"/>
  <c r="K75" i="10"/>
  <c r="M76" i="10"/>
  <c r="K76" i="9"/>
  <c r="M77" i="9"/>
  <c r="J78" i="7"/>
  <c r="K81" i="7"/>
  <c r="L82" i="7"/>
  <c r="L80" i="5"/>
  <c r="J79" i="5"/>
  <c r="L78" i="8"/>
  <c r="S79" i="8"/>
  <c r="E110" i="1"/>
  <c r="I110" i="1" s="1"/>
  <c r="D111" i="1"/>
  <c r="F110" i="1"/>
  <c r="E103" i="4"/>
  <c r="I103" i="4" s="1"/>
  <c r="F103" i="4"/>
  <c r="L73" i="17" l="1"/>
  <c r="S74" i="17"/>
  <c r="S74" i="16"/>
  <c r="L73" i="16"/>
  <c r="R73" i="15"/>
  <c r="K72" i="15"/>
  <c r="K75" i="12"/>
  <c r="M76" i="12"/>
  <c r="S75" i="11"/>
  <c r="K74" i="11"/>
  <c r="M75" i="10"/>
  <c r="K74" i="10"/>
  <c r="M76" i="9"/>
  <c r="K75" i="9"/>
  <c r="K80" i="7"/>
  <c r="L81" i="7"/>
  <c r="J77" i="7"/>
  <c r="L79" i="5"/>
  <c r="J78" i="5"/>
  <c r="L77" i="8"/>
  <c r="S78" i="8"/>
  <c r="E111" i="1"/>
  <c r="I111" i="1" s="1"/>
  <c r="F111" i="1"/>
  <c r="D104" i="4"/>
  <c r="S73" i="17" l="1"/>
  <c r="L72" i="17"/>
  <c r="S73" i="16"/>
  <c r="L72" i="16"/>
  <c r="K71" i="15"/>
  <c r="R72" i="15"/>
  <c r="K74" i="12"/>
  <c r="M75" i="12"/>
  <c r="K73" i="11"/>
  <c r="S74" i="11"/>
  <c r="M74" i="10"/>
  <c r="K73" i="10"/>
  <c r="M75" i="9"/>
  <c r="K74" i="9"/>
  <c r="J76" i="7"/>
  <c r="K79" i="7"/>
  <c r="L80" i="7"/>
  <c r="L78" i="5"/>
  <c r="J77" i="5"/>
  <c r="L76" i="8"/>
  <c r="S77" i="8"/>
  <c r="E104" i="4"/>
  <c r="I104" i="4" s="1"/>
  <c r="F104" i="4"/>
  <c r="D112" i="1"/>
  <c r="S72" i="17" l="1"/>
  <c r="L71" i="17"/>
  <c r="L71" i="16"/>
  <c r="S72" i="16"/>
  <c r="R71" i="15"/>
  <c r="K70" i="15"/>
  <c r="M74" i="12"/>
  <c r="K73" i="12"/>
  <c r="K72" i="11"/>
  <c r="S73" i="11"/>
  <c r="K72" i="10"/>
  <c r="M73" i="10"/>
  <c r="K73" i="9"/>
  <c r="M74" i="9"/>
  <c r="K78" i="7"/>
  <c r="L79" i="7"/>
  <c r="J75" i="7"/>
  <c r="L77" i="5"/>
  <c r="J76" i="5"/>
  <c r="L75" i="8"/>
  <c r="S76" i="8"/>
  <c r="E112" i="1"/>
  <c r="I112" i="1" s="1"/>
  <c r="F112" i="1"/>
  <c r="D105" i="4"/>
  <c r="S71" i="17" l="1"/>
  <c r="L70" i="17"/>
  <c r="S71" i="16"/>
  <c r="L70" i="16"/>
  <c r="K69" i="15"/>
  <c r="R70" i="15"/>
  <c r="M73" i="12"/>
  <c r="K72" i="12"/>
  <c r="S72" i="11"/>
  <c r="K71" i="11"/>
  <c r="M72" i="10"/>
  <c r="K71" i="10"/>
  <c r="K72" i="9"/>
  <c r="M73" i="9"/>
  <c r="J74" i="7"/>
  <c r="K77" i="7"/>
  <c r="L78" i="7"/>
  <c r="L76" i="5"/>
  <c r="J75" i="5"/>
  <c r="L74" i="8"/>
  <c r="S75" i="8"/>
  <c r="E105" i="4"/>
  <c r="I105" i="4" s="1"/>
  <c r="F105" i="4"/>
  <c r="D113" i="1"/>
  <c r="L69" i="17" l="1"/>
  <c r="S70" i="17"/>
  <c r="S70" i="16"/>
  <c r="L69" i="16"/>
  <c r="R69" i="15"/>
  <c r="K68" i="15"/>
  <c r="K71" i="12"/>
  <c r="M72" i="12"/>
  <c r="S71" i="11"/>
  <c r="K70" i="11"/>
  <c r="M71" i="10"/>
  <c r="K70" i="10"/>
  <c r="K71" i="9"/>
  <c r="M72" i="9"/>
  <c r="K76" i="7"/>
  <c r="L77" i="7"/>
  <c r="J73" i="7"/>
  <c r="L75" i="5"/>
  <c r="J74" i="5"/>
  <c r="L73" i="8"/>
  <c r="S74" i="8"/>
  <c r="E113" i="1"/>
  <c r="I113" i="1" s="1"/>
  <c r="F113" i="1"/>
  <c r="D106" i="4"/>
  <c r="S69" i="17" l="1"/>
  <c r="L68" i="17"/>
  <c r="S69" i="16"/>
  <c r="L68" i="16"/>
  <c r="K67" i="15"/>
  <c r="R68" i="15"/>
  <c r="M71" i="12"/>
  <c r="K70" i="12"/>
  <c r="K69" i="11"/>
  <c r="S70" i="11"/>
  <c r="M70" i="10"/>
  <c r="K69" i="10"/>
  <c r="M71" i="9"/>
  <c r="K70" i="9"/>
  <c r="J72" i="7"/>
  <c r="K75" i="7"/>
  <c r="L76" i="7"/>
  <c r="L74" i="5"/>
  <c r="J73" i="5"/>
  <c r="L72" i="8"/>
  <c r="S73" i="8"/>
  <c r="E106" i="4"/>
  <c r="I106" i="4" s="1"/>
  <c r="F106" i="4"/>
  <c r="D114" i="1"/>
  <c r="S68" i="17" l="1"/>
  <c r="L67" i="17"/>
  <c r="L67" i="16"/>
  <c r="S68" i="16"/>
  <c r="R67" i="15"/>
  <c r="K66" i="15"/>
  <c r="M70" i="12"/>
  <c r="K69" i="12"/>
  <c r="S69" i="11"/>
  <c r="K68" i="11"/>
  <c r="M69" i="10"/>
  <c r="K68" i="10"/>
  <c r="K69" i="9"/>
  <c r="M70" i="9"/>
  <c r="K74" i="7"/>
  <c r="L75" i="7"/>
  <c r="J71" i="7"/>
  <c r="L73" i="5"/>
  <c r="J72" i="5"/>
  <c r="L71" i="8"/>
  <c r="S72" i="8"/>
  <c r="E114" i="1"/>
  <c r="I114" i="1" s="1"/>
  <c r="F114" i="1"/>
  <c r="D107" i="4"/>
  <c r="S67" i="17" l="1"/>
  <c r="L66" i="17"/>
  <c r="S67" i="16"/>
  <c r="L66" i="16"/>
  <c r="K65" i="15"/>
  <c r="R66" i="15"/>
  <c r="M69" i="12"/>
  <c r="K68" i="12"/>
  <c r="S68" i="11"/>
  <c r="K67" i="11"/>
  <c r="K67" i="10"/>
  <c r="M68" i="10"/>
  <c r="M69" i="9"/>
  <c r="K68" i="9"/>
  <c r="J70" i="7"/>
  <c r="K73" i="7"/>
  <c r="L74" i="7"/>
  <c r="L72" i="5"/>
  <c r="J71" i="5"/>
  <c r="L70" i="8"/>
  <c r="S71" i="8"/>
  <c r="E107" i="4"/>
  <c r="I107" i="4" s="1"/>
  <c r="F107" i="4"/>
  <c r="D115" i="1"/>
  <c r="L65" i="17" l="1"/>
  <c r="S66" i="17"/>
  <c r="S66" i="16"/>
  <c r="L65" i="16"/>
  <c r="R65" i="15"/>
  <c r="K64" i="15"/>
  <c r="K67" i="12"/>
  <c r="M68" i="12"/>
  <c r="S67" i="11"/>
  <c r="K66" i="11"/>
  <c r="K66" i="10"/>
  <c r="M67" i="10"/>
  <c r="K67" i="9"/>
  <c r="M68" i="9"/>
  <c r="K72" i="7"/>
  <c r="L73" i="7"/>
  <c r="J69" i="7"/>
  <c r="L71" i="5"/>
  <c r="J70" i="5"/>
  <c r="L69" i="8"/>
  <c r="S70" i="8"/>
  <c r="E115" i="1"/>
  <c r="I115" i="1" s="1"/>
  <c r="F115" i="1"/>
  <c r="D108" i="4"/>
  <c r="S65" i="17" l="1"/>
  <c r="L64" i="17"/>
  <c r="S65" i="16"/>
  <c r="L64" i="16"/>
  <c r="K63" i="15"/>
  <c r="R64" i="15"/>
  <c r="K66" i="12"/>
  <c r="M67" i="12"/>
  <c r="K65" i="11"/>
  <c r="S66" i="11"/>
  <c r="M66" i="10"/>
  <c r="K65" i="10"/>
  <c r="M67" i="9"/>
  <c r="K66" i="9"/>
  <c r="J68" i="7"/>
  <c r="K71" i="7"/>
  <c r="L72" i="7"/>
  <c r="L70" i="5"/>
  <c r="J69" i="5"/>
  <c r="L68" i="8"/>
  <c r="S69" i="8"/>
  <c r="E108" i="4"/>
  <c r="I108" i="4" s="1"/>
  <c r="F108" i="4"/>
  <c r="D116" i="1"/>
  <c r="S64" i="17" l="1"/>
  <c r="L63" i="17"/>
  <c r="L63" i="16"/>
  <c r="S64" i="16"/>
  <c r="R63" i="15"/>
  <c r="K62" i="15"/>
  <c r="M66" i="12"/>
  <c r="K65" i="12"/>
  <c r="K64" i="11"/>
  <c r="S65" i="11"/>
  <c r="M65" i="10"/>
  <c r="K64" i="10"/>
  <c r="K65" i="9"/>
  <c r="M66" i="9"/>
  <c r="K70" i="7"/>
  <c r="L71" i="7"/>
  <c r="J67" i="7"/>
  <c r="L69" i="5"/>
  <c r="J68" i="5"/>
  <c r="L67" i="8"/>
  <c r="S68" i="8"/>
  <c r="E116" i="1"/>
  <c r="I116" i="1" s="1"/>
  <c r="F116" i="1"/>
  <c r="D109" i="4"/>
  <c r="S63" i="17" l="1"/>
  <c r="L62" i="17"/>
  <c r="S63" i="16"/>
  <c r="L62" i="16"/>
  <c r="K61" i="15"/>
  <c r="R62" i="15"/>
  <c r="M65" i="12"/>
  <c r="K64" i="12"/>
  <c r="S64" i="11"/>
  <c r="K63" i="11"/>
  <c r="K63" i="10"/>
  <c r="M64" i="10"/>
  <c r="K64" i="9"/>
  <c r="M65" i="9"/>
  <c r="D117" i="1"/>
  <c r="J66" i="7"/>
  <c r="K69" i="7"/>
  <c r="L70" i="7"/>
  <c r="L68" i="5"/>
  <c r="J67" i="5"/>
  <c r="L66" i="8"/>
  <c r="S67" i="8"/>
  <c r="E109" i="4"/>
  <c r="I109" i="4" s="1"/>
  <c r="F109" i="4"/>
  <c r="E117" i="1"/>
  <c r="I117" i="1" s="1"/>
  <c r="F117" i="1"/>
  <c r="L61" i="17" l="1"/>
  <c r="S62" i="17"/>
  <c r="S62" i="16"/>
  <c r="L61" i="16"/>
  <c r="R61" i="15"/>
  <c r="K60" i="15"/>
  <c r="K63" i="12"/>
  <c r="M64" i="12"/>
  <c r="S63" i="11"/>
  <c r="K62" i="11"/>
  <c r="K62" i="10"/>
  <c r="M63" i="10"/>
  <c r="K63" i="9"/>
  <c r="M64" i="9"/>
  <c r="K68" i="7"/>
  <c r="L69" i="7"/>
  <c r="J65" i="7"/>
  <c r="J66" i="5"/>
  <c r="L67" i="5"/>
  <c r="L65" i="8"/>
  <c r="S66" i="8"/>
  <c r="D118" i="1"/>
  <c r="D110" i="4"/>
  <c r="S61" i="17" l="1"/>
  <c r="L60" i="17"/>
  <c r="S61" i="16"/>
  <c r="L60" i="16"/>
  <c r="K59" i="15"/>
  <c r="R60" i="15"/>
  <c r="M63" i="12"/>
  <c r="K62" i="12"/>
  <c r="S62" i="11"/>
  <c r="K61" i="11"/>
  <c r="M62" i="10"/>
  <c r="K61" i="10"/>
  <c r="M63" i="9"/>
  <c r="K62" i="9"/>
  <c r="J64" i="7"/>
  <c r="K67" i="7"/>
  <c r="L68" i="7"/>
  <c r="L66" i="5"/>
  <c r="J65" i="5"/>
  <c r="L64" i="8"/>
  <c r="S65" i="8"/>
  <c r="E118" i="1"/>
  <c r="I118" i="1" s="1"/>
  <c r="F118" i="1"/>
  <c r="E110" i="4"/>
  <c r="I110" i="4" s="1"/>
  <c r="F110" i="4"/>
  <c r="S60" i="17" l="1"/>
  <c r="L59" i="17"/>
  <c r="L59" i="16"/>
  <c r="S60" i="16"/>
  <c r="R59" i="15"/>
  <c r="K58" i="15"/>
  <c r="M62" i="12"/>
  <c r="K61" i="12"/>
  <c r="K60" i="11"/>
  <c r="S61" i="11"/>
  <c r="M61" i="10"/>
  <c r="K60" i="10"/>
  <c r="K61" i="9"/>
  <c r="M62" i="9"/>
  <c r="K66" i="7"/>
  <c r="L67" i="7"/>
  <c r="J63" i="7"/>
  <c r="L65" i="5"/>
  <c r="J64" i="5"/>
  <c r="L63" i="8"/>
  <c r="S64" i="8"/>
  <c r="D119" i="1"/>
  <c r="D111" i="4"/>
  <c r="S59" i="17" l="1"/>
  <c r="L58" i="17"/>
  <c r="S59" i="16"/>
  <c r="L58" i="16"/>
  <c r="K57" i="15"/>
  <c r="R58" i="15"/>
  <c r="M61" i="12"/>
  <c r="K60" i="12"/>
  <c r="S60" i="11"/>
  <c r="K59" i="11"/>
  <c r="K59" i="10"/>
  <c r="M60" i="10"/>
  <c r="K60" i="9"/>
  <c r="M61" i="9"/>
  <c r="J62" i="7"/>
  <c r="K65" i="7"/>
  <c r="L66" i="7"/>
  <c r="L64" i="5"/>
  <c r="J63" i="5"/>
  <c r="L62" i="8"/>
  <c r="S63" i="8"/>
  <c r="E111" i="4"/>
  <c r="I111" i="4" s="1"/>
  <c r="F111" i="4"/>
  <c r="E119" i="1"/>
  <c r="I119" i="1" s="1"/>
  <c r="F119" i="1"/>
  <c r="S58" i="17" l="1"/>
  <c r="L57" i="17"/>
  <c r="L57" i="16"/>
  <c r="S58" i="16"/>
  <c r="R57" i="15"/>
  <c r="K56" i="15"/>
  <c r="K59" i="12"/>
  <c r="M60" i="12"/>
  <c r="S59" i="11"/>
  <c r="K58" i="11"/>
  <c r="K58" i="10"/>
  <c r="M59" i="10"/>
  <c r="M60" i="9"/>
  <c r="K59" i="9"/>
  <c r="K64" i="7"/>
  <c r="L65" i="7"/>
  <c r="J61" i="7"/>
  <c r="L63" i="5"/>
  <c r="J62" i="5"/>
  <c r="L61" i="8"/>
  <c r="S62" i="8"/>
  <c r="D120" i="1"/>
  <c r="D112" i="4"/>
  <c r="L56" i="17" l="1"/>
  <c r="S57" i="17"/>
  <c r="S57" i="16"/>
  <c r="L56" i="16"/>
  <c r="K55" i="15"/>
  <c r="R56" i="15"/>
  <c r="K58" i="12"/>
  <c r="M59" i="12"/>
  <c r="S58" i="11"/>
  <c r="K57" i="11"/>
  <c r="M58" i="10"/>
  <c r="K57" i="10"/>
  <c r="M59" i="9"/>
  <c r="K58" i="9"/>
  <c r="J60" i="7"/>
  <c r="K63" i="7"/>
  <c r="L64" i="7"/>
  <c r="L62" i="5"/>
  <c r="J61" i="5"/>
  <c r="L60" i="8"/>
  <c r="S61" i="8"/>
  <c r="E120" i="1"/>
  <c r="I120" i="1" s="1"/>
  <c r="F120" i="1"/>
  <c r="E112" i="4"/>
  <c r="I112" i="4" s="1"/>
  <c r="F112" i="4"/>
  <c r="S56" i="17" l="1"/>
  <c r="L55" i="17"/>
  <c r="L55" i="16"/>
  <c r="S56" i="16"/>
  <c r="R55" i="15"/>
  <c r="K54" i="15"/>
  <c r="M58" i="12"/>
  <c r="K57" i="12"/>
  <c r="K56" i="11"/>
  <c r="S57" i="11"/>
  <c r="M57" i="10"/>
  <c r="K56" i="10"/>
  <c r="K57" i="9"/>
  <c r="M58" i="9"/>
  <c r="D113" i="4"/>
  <c r="D121" i="1"/>
  <c r="K62" i="7"/>
  <c r="L63" i="7"/>
  <c r="J59" i="7"/>
  <c r="L61" i="5"/>
  <c r="J60" i="5"/>
  <c r="L59" i="8"/>
  <c r="S60" i="8"/>
  <c r="E113" i="4"/>
  <c r="I113" i="4" s="1"/>
  <c r="F113" i="4"/>
  <c r="D122" i="1"/>
  <c r="E121" i="1"/>
  <c r="I121" i="1" s="1"/>
  <c r="F121" i="1"/>
  <c r="G121" i="1" s="1"/>
  <c r="S55" i="17" l="1"/>
  <c r="L54" i="17"/>
  <c r="S55" i="16"/>
  <c r="L54" i="16"/>
  <c r="R54" i="15"/>
  <c r="K53" i="15"/>
  <c r="M57" i="12"/>
  <c r="K56" i="12"/>
  <c r="S56" i="11"/>
  <c r="K55" i="11"/>
  <c r="K55" i="10"/>
  <c r="M56" i="10"/>
  <c r="M57" i="9"/>
  <c r="K56" i="9"/>
  <c r="J58" i="7"/>
  <c r="K61" i="7"/>
  <c r="L62" i="7"/>
  <c r="L60" i="5"/>
  <c r="J59" i="5"/>
  <c r="L58" i="8"/>
  <c r="S59" i="8"/>
  <c r="E122" i="1"/>
  <c r="I122" i="1" s="1"/>
  <c r="J122" i="1" s="1"/>
  <c r="F122" i="1"/>
  <c r="G122" i="1" s="1"/>
  <c r="H122" i="1" s="1"/>
  <c r="H121" i="1"/>
  <c r="G120" i="1"/>
  <c r="G119" i="1" s="1"/>
  <c r="G118" i="1" s="1"/>
  <c r="G117" i="1" s="1"/>
  <c r="G116" i="1" s="1"/>
  <c r="G115" i="1" s="1"/>
  <c r="G114" i="1" s="1"/>
  <c r="G113" i="1" s="1"/>
  <c r="G112" i="1" s="1"/>
  <c r="G111" i="1" s="1"/>
  <c r="G110" i="1" s="1"/>
  <c r="G109" i="1" s="1"/>
  <c r="G108" i="1" s="1"/>
  <c r="G107" i="1" s="1"/>
  <c r="G106" i="1" s="1"/>
  <c r="G105" i="1" s="1"/>
  <c r="G104" i="1" s="1"/>
  <c r="G103" i="1" s="1"/>
  <c r="G102" i="1" s="1"/>
  <c r="G101" i="1" s="1"/>
  <c r="G100" i="1" s="1"/>
  <c r="G99" i="1" s="1"/>
  <c r="G98" i="1" s="1"/>
  <c r="G97" i="1" s="1"/>
  <c r="G96" i="1" s="1"/>
  <c r="G95" i="1" s="1"/>
  <c r="G94" i="1" s="1"/>
  <c r="G93" i="1" s="1"/>
  <c r="G92" i="1" s="1"/>
  <c r="G91" i="1" s="1"/>
  <c r="G90" i="1" s="1"/>
  <c r="G89" i="1" s="1"/>
  <c r="G88" i="1" s="1"/>
  <c r="G87" i="1" s="1"/>
  <c r="G86" i="1" s="1"/>
  <c r="G85" i="1" s="1"/>
  <c r="G84" i="1" s="1"/>
  <c r="G83" i="1" s="1"/>
  <c r="G82" i="1" s="1"/>
  <c r="G81" i="1" s="1"/>
  <c r="G80" i="1" s="1"/>
  <c r="G79" i="1" s="1"/>
  <c r="G78" i="1" s="1"/>
  <c r="G77" i="1" s="1"/>
  <c r="G76" i="1" s="1"/>
  <c r="G75" i="1" s="1"/>
  <c r="G74" i="1" s="1"/>
  <c r="G73" i="1" s="1"/>
  <c r="G72" i="1" s="1"/>
  <c r="G71" i="1" s="1"/>
  <c r="G70" i="1" s="1"/>
  <c r="G69" i="1" s="1"/>
  <c r="G68" i="1" s="1"/>
  <c r="G67" i="1" s="1"/>
  <c r="G66" i="1" s="1"/>
  <c r="G65" i="1" s="1"/>
  <c r="G64" i="1" s="1"/>
  <c r="G63" i="1" s="1"/>
  <c r="G62" i="1" s="1"/>
  <c r="G61" i="1" s="1"/>
  <c r="G60" i="1" s="1"/>
  <c r="G59" i="1" s="1"/>
  <c r="G58" i="1" s="1"/>
  <c r="G57" i="1" s="1"/>
  <c r="G56" i="1" s="1"/>
  <c r="G55" i="1" s="1"/>
  <c r="G54" i="1" s="1"/>
  <c r="G53" i="1" s="1"/>
  <c r="G52" i="1" s="1"/>
  <c r="G51" i="1" s="1"/>
  <c r="G50" i="1" s="1"/>
  <c r="G49" i="1" s="1"/>
  <c r="G48" i="1" s="1"/>
  <c r="G47" i="1" s="1"/>
  <c r="G46" i="1" s="1"/>
  <c r="G45" i="1" s="1"/>
  <c r="G44" i="1" s="1"/>
  <c r="G43" i="1" s="1"/>
  <c r="G42" i="1" s="1"/>
  <c r="G41" i="1" s="1"/>
  <c r="G40" i="1" s="1"/>
  <c r="G39" i="1" s="1"/>
  <c r="G38" i="1" s="1"/>
  <c r="G37" i="1" s="1"/>
  <c r="G36" i="1" s="1"/>
  <c r="G35" i="1" s="1"/>
  <c r="G34" i="1" s="1"/>
  <c r="G33" i="1" s="1"/>
  <c r="G32" i="1" s="1"/>
  <c r="G31" i="1" s="1"/>
  <c r="G30" i="1" s="1"/>
  <c r="G29" i="1" s="1"/>
  <c r="G28" i="1" s="1"/>
  <c r="G27" i="1" s="1"/>
  <c r="G26" i="1" s="1"/>
  <c r="G25" i="1" s="1"/>
  <c r="G24" i="1" s="1"/>
  <c r="G23" i="1" s="1"/>
  <c r="G22" i="1" s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G2" i="1" s="1"/>
  <c r="D114" i="4"/>
  <c r="S54" i="17" l="1"/>
  <c r="L53" i="17"/>
  <c r="S54" i="16"/>
  <c r="L53" i="16"/>
  <c r="K52" i="15"/>
  <c r="R53" i="15"/>
  <c r="M56" i="12"/>
  <c r="K55" i="12"/>
  <c r="S55" i="11"/>
  <c r="K54" i="11"/>
  <c r="M55" i="10"/>
  <c r="K54" i="10"/>
  <c r="K55" i="9"/>
  <c r="M56" i="9"/>
  <c r="D123" i="1"/>
  <c r="K60" i="7"/>
  <c r="L61" i="7"/>
  <c r="J57" i="7"/>
  <c r="L59" i="5"/>
  <c r="J58" i="5"/>
  <c r="L57" i="8"/>
  <c r="S58" i="8"/>
  <c r="E114" i="4"/>
  <c r="I114" i="4" s="1"/>
  <c r="F114" i="4"/>
  <c r="H120" i="1"/>
  <c r="H119" i="1" s="1"/>
  <c r="H118" i="1" s="1"/>
  <c r="H117" i="1" s="1"/>
  <c r="H116" i="1" s="1"/>
  <c r="H115" i="1" s="1"/>
  <c r="H114" i="1" s="1"/>
  <c r="H113" i="1" s="1"/>
  <c r="H112" i="1" s="1"/>
  <c r="H111" i="1" s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H95" i="1" s="1"/>
  <c r="H94" i="1" s="1"/>
  <c r="H93" i="1" s="1"/>
  <c r="H92" i="1" s="1"/>
  <c r="H91" i="1" s="1"/>
  <c r="H90" i="1" s="1"/>
  <c r="H89" i="1" s="1"/>
  <c r="H88" i="1" s="1"/>
  <c r="H87" i="1" s="1"/>
  <c r="H86" i="1" s="1"/>
  <c r="H85" i="1" s="1"/>
  <c r="H84" i="1" s="1"/>
  <c r="H83" i="1" s="1"/>
  <c r="H82" i="1" s="1"/>
  <c r="H81" i="1" s="1"/>
  <c r="H80" i="1" s="1"/>
  <c r="H79" i="1" s="1"/>
  <c r="H78" i="1" s="1"/>
  <c r="H77" i="1" s="1"/>
  <c r="H76" i="1" s="1"/>
  <c r="H75" i="1" s="1"/>
  <c r="H74" i="1" s="1"/>
  <c r="H73" i="1" s="1"/>
  <c r="H72" i="1" s="1"/>
  <c r="H71" i="1" s="1"/>
  <c r="H70" i="1" s="1"/>
  <c r="H69" i="1" s="1"/>
  <c r="H68" i="1" s="1"/>
  <c r="H67" i="1" s="1"/>
  <c r="H66" i="1" s="1"/>
  <c r="H65" i="1" s="1"/>
  <c r="H64" i="1" s="1"/>
  <c r="H63" i="1" s="1"/>
  <c r="H62" i="1" s="1"/>
  <c r="H61" i="1" s="1"/>
  <c r="H60" i="1" s="1"/>
  <c r="H59" i="1" s="1"/>
  <c r="H58" i="1" s="1"/>
  <c r="H57" i="1" s="1"/>
  <c r="H56" i="1" s="1"/>
  <c r="H55" i="1" s="1"/>
  <c r="H54" i="1" s="1"/>
  <c r="H53" i="1" s="1"/>
  <c r="H52" i="1" s="1"/>
  <c r="H51" i="1" s="1"/>
  <c r="H50" i="1" s="1"/>
  <c r="H49" i="1" s="1"/>
  <c r="H48" i="1" s="1"/>
  <c r="H47" i="1" s="1"/>
  <c r="H46" i="1" s="1"/>
  <c r="H45" i="1" s="1"/>
  <c r="H44" i="1" s="1"/>
  <c r="H43" i="1" s="1"/>
  <c r="H42" i="1" s="1"/>
  <c r="H41" i="1" s="1"/>
  <c r="H40" i="1" s="1"/>
  <c r="H39" i="1" s="1"/>
  <c r="H38" i="1" s="1"/>
  <c r="H37" i="1" s="1"/>
  <c r="H36" i="1" s="1"/>
  <c r="H35" i="1" s="1"/>
  <c r="H34" i="1" s="1"/>
  <c r="H33" i="1" s="1"/>
  <c r="H32" i="1" s="1"/>
  <c r="H31" i="1" s="1"/>
  <c r="H30" i="1" s="1"/>
  <c r="H29" i="1" s="1"/>
  <c r="H28" i="1" s="1"/>
  <c r="H27" i="1" s="1"/>
  <c r="H26" i="1" s="1"/>
  <c r="H25" i="1" s="1"/>
  <c r="H24" i="1" s="1"/>
  <c r="H23" i="1" s="1"/>
  <c r="H22" i="1" s="1"/>
  <c r="H21" i="1" s="1"/>
  <c r="H20" i="1" s="1"/>
  <c r="H19" i="1" s="1"/>
  <c r="H18" i="1" s="1"/>
  <c r="H17" i="1" s="1"/>
  <c r="H16" i="1" s="1"/>
  <c r="H15" i="1" s="1"/>
  <c r="H14" i="1" s="1"/>
  <c r="H13" i="1" s="1"/>
  <c r="H12" i="1" s="1"/>
  <c r="H11" i="1" s="1"/>
  <c r="H10" i="1" s="1"/>
  <c r="H9" i="1" s="1"/>
  <c r="H8" i="1" s="1"/>
  <c r="H7" i="1" s="1"/>
  <c r="H6" i="1" s="1"/>
  <c r="H5" i="1" s="1"/>
  <c r="H4" i="1" s="1"/>
  <c r="H3" i="1" s="1"/>
  <c r="H2" i="1" s="1"/>
  <c r="J121" i="1"/>
  <c r="J120" i="1" s="1"/>
  <c r="J119" i="1" s="1"/>
  <c r="J118" i="1" s="1"/>
  <c r="J117" i="1" s="1"/>
  <c r="J116" i="1" s="1"/>
  <c r="J115" i="1" s="1"/>
  <c r="J114" i="1" s="1"/>
  <c r="J113" i="1" s="1"/>
  <c r="J112" i="1" s="1"/>
  <c r="J111" i="1" s="1"/>
  <c r="J110" i="1" s="1"/>
  <c r="J109" i="1" s="1"/>
  <c r="J108" i="1" s="1"/>
  <c r="J107" i="1" s="1"/>
  <c r="J106" i="1" s="1"/>
  <c r="J105" i="1" s="1"/>
  <c r="J104" i="1" s="1"/>
  <c r="J103" i="1" s="1"/>
  <c r="J102" i="1" s="1"/>
  <c r="J101" i="1" s="1"/>
  <c r="J100" i="1" s="1"/>
  <c r="J99" i="1" s="1"/>
  <c r="J98" i="1" s="1"/>
  <c r="J97" i="1" s="1"/>
  <c r="J96" i="1" s="1"/>
  <c r="J95" i="1" s="1"/>
  <c r="J94" i="1" s="1"/>
  <c r="J93" i="1" s="1"/>
  <c r="J92" i="1" s="1"/>
  <c r="J91" i="1" s="1"/>
  <c r="J90" i="1" s="1"/>
  <c r="J89" i="1" s="1"/>
  <c r="J88" i="1" s="1"/>
  <c r="J87" i="1" s="1"/>
  <c r="J86" i="1" s="1"/>
  <c r="J85" i="1" s="1"/>
  <c r="J84" i="1" s="1"/>
  <c r="J83" i="1" s="1"/>
  <c r="J82" i="1" s="1"/>
  <c r="J81" i="1" s="1"/>
  <c r="J80" i="1" s="1"/>
  <c r="J79" i="1" s="1"/>
  <c r="J78" i="1" s="1"/>
  <c r="J77" i="1" s="1"/>
  <c r="J76" i="1" s="1"/>
  <c r="J75" i="1" s="1"/>
  <c r="J74" i="1" s="1"/>
  <c r="J73" i="1" s="1"/>
  <c r="J72" i="1" s="1"/>
  <c r="J71" i="1" s="1"/>
  <c r="J70" i="1" s="1"/>
  <c r="J69" i="1" s="1"/>
  <c r="J68" i="1" s="1"/>
  <c r="J67" i="1" s="1"/>
  <c r="J66" i="1" s="1"/>
  <c r="J65" i="1" s="1"/>
  <c r="J64" i="1" s="1"/>
  <c r="J63" i="1" s="1"/>
  <c r="J62" i="1" s="1"/>
  <c r="J61" i="1" s="1"/>
  <c r="J60" i="1" s="1"/>
  <c r="J59" i="1" s="1"/>
  <c r="J58" i="1" s="1"/>
  <c r="J57" i="1" s="1"/>
  <c r="J56" i="1" s="1"/>
  <c r="J55" i="1" s="1"/>
  <c r="J54" i="1" s="1"/>
  <c r="J53" i="1" s="1"/>
  <c r="J52" i="1" s="1"/>
  <c r="J51" i="1" s="1"/>
  <c r="J50" i="1" s="1"/>
  <c r="J49" i="1" s="1"/>
  <c r="J48" i="1" s="1"/>
  <c r="J47" i="1" s="1"/>
  <c r="J46" i="1" s="1"/>
  <c r="J45" i="1" s="1"/>
  <c r="J44" i="1" s="1"/>
  <c r="J43" i="1" s="1"/>
  <c r="J42" i="1" s="1"/>
  <c r="J41" i="1" s="1"/>
  <c r="J40" i="1" s="1"/>
  <c r="J39" i="1" s="1"/>
  <c r="J38" i="1" s="1"/>
  <c r="J37" i="1" s="1"/>
  <c r="J36" i="1" s="1"/>
  <c r="J35" i="1" s="1"/>
  <c r="J34" i="1" s="1"/>
  <c r="J33" i="1" s="1"/>
  <c r="J32" i="1" s="1"/>
  <c r="J31" i="1" s="1"/>
  <c r="J30" i="1" s="1"/>
  <c r="J29" i="1" s="1"/>
  <c r="J28" i="1" s="1"/>
  <c r="J27" i="1" s="1"/>
  <c r="J26" i="1" s="1"/>
  <c r="J25" i="1" s="1"/>
  <c r="J24" i="1" s="1"/>
  <c r="J23" i="1" s="1"/>
  <c r="J22" i="1" s="1"/>
  <c r="J21" i="1" s="1"/>
  <c r="J20" i="1" s="1"/>
  <c r="J19" i="1" s="1"/>
  <c r="J18" i="1" s="1"/>
  <c r="J17" i="1" s="1"/>
  <c r="J16" i="1" s="1"/>
  <c r="J15" i="1" s="1"/>
  <c r="J14" i="1" s="1"/>
  <c r="J13" i="1" s="1"/>
  <c r="J12" i="1" s="1"/>
  <c r="J11" i="1" s="1"/>
  <c r="J10" i="1" s="1"/>
  <c r="J9" i="1" s="1"/>
  <c r="J8" i="1" s="1"/>
  <c r="J7" i="1" s="1"/>
  <c r="J6" i="1" s="1"/>
  <c r="J5" i="1" s="1"/>
  <c r="J4" i="1" s="1"/>
  <c r="J3" i="1" s="1"/>
  <c r="J2" i="1" s="1"/>
  <c r="K122" i="1"/>
  <c r="L52" i="17" l="1"/>
  <c r="S53" i="17"/>
  <c r="S53" i="16"/>
  <c r="L52" i="16"/>
  <c r="R52" i="15"/>
  <c r="K51" i="15"/>
  <c r="K54" i="12"/>
  <c r="M55" i="12"/>
  <c r="S54" i="11"/>
  <c r="K53" i="11"/>
  <c r="M54" i="10"/>
  <c r="K53" i="10"/>
  <c r="M55" i="9"/>
  <c r="K54" i="9"/>
  <c r="E123" i="1"/>
  <c r="I123" i="1" s="1"/>
  <c r="J123" i="1" s="1"/>
  <c r="K123" i="1" s="1"/>
  <c r="F123" i="1"/>
  <c r="G123" i="1" s="1"/>
  <c r="H123" i="1" s="1"/>
  <c r="J56" i="7"/>
  <c r="K59" i="7"/>
  <c r="L60" i="7"/>
  <c r="L58" i="5"/>
  <c r="J57" i="5"/>
  <c r="L56" i="8"/>
  <c r="S57" i="8"/>
  <c r="K121" i="1"/>
  <c r="K120" i="1" s="1"/>
  <c r="K119" i="1" s="1"/>
  <c r="K118" i="1" s="1"/>
  <c r="K117" i="1" s="1"/>
  <c r="K116" i="1" s="1"/>
  <c r="K115" i="1" s="1"/>
  <c r="K114" i="1" s="1"/>
  <c r="K113" i="1" s="1"/>
  <c r="K112" i="1" s="1"/>
  <c r="K111" i="1" s="1"/>
  <c r="K110" i="1" s="1"/>
  <c r="K109" i="1" s="1"/>
  <c r="K108" i="1" s="1"/>
  <c r="K107" i="1" s="1"/>
  <c r="K106" i="1" s="1"/>
  <c r="K105" i="1" s="1"/>
  <c r="K104" i="1" s="1"/>
  <c r="K103" i="1" s="1"/>
  <c r="K102" i="1" s="1"/>
  <c r="K101" i="1" s="1"/>
  <c r="K100" i="1" s="1"/>
  <c r="K99" i="1" s="1"/>
  <c r="K98" i="1" s="1"/>
  <c r="K97" i="1" s="1"/>
  <c r="K96" i="1" s="1"/>
  <c r="K95" i="1" s="1"/>
  <c r="K94" i="1" s="1"/>
  <c r="K93" i="1" s="1"/>
  <c r="K92" i="1" s="1"/>
  <c r="K91" i="1" s="1"/>
  <c r="K90" i="1" s="1"/>
  <c r="K89" i="1" s="1"/>
  <c r="K88" i="1" s="1"/>
  <c r="K87" i="1" s="1"/>
  <c r="K86" i="1" s="1"/>
  <c r="K85" i="1" s="1"/>
  <c r="K84" i="1" s="1"/>
  <c r="K83" i="1" s="1"/>
  <c r="K82" i="1" s="1"/>
  <c r="K81" i="1" s="1"/>
  <c r="K80" i="1" s="1"/>
  <c r="K79" i="1" s="1"/>
  <c r="K78" i="1" s="1"/>
  <c r="K77" i="1" s="1"/>
  <c r="K76" i="1" s="1"/>
  <c r="K75" i="1" s="1"/>
  <c r="K74" i="1" s="1"/>
  <c r="K73" i="1" s="1"/>
  <c r="K72" i="1" s="1"/>
  <c r="K71" i="1" s="1"/>
  <c r="K70" i="1" s="1"/>
  <c r="K69" i="1" s="1"/>
  <c r="K68" i="1" s="1"/>
  <c r="K67" i="1" s="1"/>
  <c r="K66" i="1" s="1"/>
  <c r="K65" i="1" s="1"/>
  <c r="K64" i="1" s="1"/>
  <c r="K63" i="1" s="1"/>
  <c r="K62" i="1" s="1"/>
  <c r="K61" i="1" s="1"/>
  <c r="K60" i="1" s="1"/>
  <c r="K59" i="1" s="1"/>
  <c r="K58" i="1" s="1"/>
  <c r="K57" i="1" s="1"/>
  <c r="K56" i="1" s="1"/>
  <c r="K55" i="1" s="1"/>
  <c r="K54" i="1" s="1"/>
  <c r="K53" i="1" s="1"/>
  <c r="K52" i="1" s="1"/>
  <c r="K51" i="1" s="1"/>
  <c r="K50" i="1" s="1"/>
  <c r="K49" i="1" s="1"/>
  <c r="K48" i="1" s="1"/>
  <c r="K47" i="1" s="1"/>
  <c r="K46" i="1" s="1"/>
  <c r="K45" i="1" s="1"/>
  <c r="K44" i="1" s="1"/>
  <c r="K43" i="1" s="1"/>
  <c r="K42" i="1" s="1"/>
  <c r="K41" i="1" s="1"/>
  <c r="K40" i="1" s="1"/>
  <c r="K39" i="1" s="1"/>
  <c r="K38" i="1" s="1"/>
  <c r="K37" i="1" s="1"/>
  <c r="K36" i="1" s="1"/>
  <c r="K35" i="1" s="1"/>
  <c r="K34" i="1" s="1"/>
  <c r="K33" i="1" s="1"/>
  <c r="K32" i="1" s="1"/>
  <c r="K31" i="1" s="1"/>
  <c r="K30" i="1" s="1"/>
  <c r="K29" i="1" s="1"/>
  <c r="K28" i="1" s="1"/>
  <c r="K27" i="1" s="1"/>
  <c r="K26" i="1" s="1"/>
  <c r="K25" i="1" s="1"/>
  <c r="K24" i="1" s="1"/>
  <c r="K23" i="1" s="1"/>
  <c r="K22" i="1" s="1"/>
  <c r="K21" i="1" s="1"/>
  <c r="K20" i="1" s="1"/>
  <c r="K19" i="1" s="1"/>
  <c r="K18" i="1" s="1"/>
  <c r="K17" i="1" s="1"/>
  <c r="K16" i="1" s="1"/>
  <c r="K15" i="1" s="1"/>
  <c r="K14" i="1" s="1"/>
  <c r="K13" i="1" s="1"/>
  <c r="K12" i="1" s="1"/>
  <c r="K11" i="1" s="1"/>
  <c r="K10" i="1" s="1"/>
  <c r="K9" i="1" s="1"/>
  <c r="K8" i="1" s="1"/>
  <c r="K7" i="1" s="1"/>
  <c r="K6" i="1" s="1"/>
  <c r="K5" i="1" s="1"/>
  <c r="K4" i="1" s="1"/>
  <c r="K3" i="1" s="1"/>
  <c r="K2" i="1" s="1"/>
  <c r="D115" i="4"/>
  <c r="S52" i="17" l="1"/>
  <c r="L51" i="17"/>
  <c r="L51" i="16"/>
  <c r="S52" i="16"/>
  <c r="K50" i="15"/>
  <c r="R51" i="15"/>
  <c r="M54" i="12"/>
  <c r="K53" i="12"/>
  <c r="K52" i="11"/>
  <c r="S53" i="11"/>
  <c r="M53" i="10"/>
  <c r="K52" i="10"/>
  <c r="K53" i="9"/>
  <c r="M54" i="9"/>
  <c r="K58" i="7"/>
  <c r="L59" i="7"/>
  <c r="J55" i="7"/>
  <c r="L57" i="5"/>
  <c r="J56" i="5"/>
  <c r="L55" i="8"/>
  <c r="S56" i="8"/>
  <c r="E115" i="4"/>
  <c r="I115" i="4" s="1"/>
  <c r="F115" i="4"/>
  <c r="S51" i="17" l="1"/>
  <c r="L50" i="17"/>
  <c r="S51" i="16"/>
  <c r="L50" i="16"/>
  <c r="R50" i="15"/>
  <c r="K49" i="15"/>
  <c r="M53" i="12"/>
  <c r="K52" i="12"/>
  <c r="S52" i="11"/>
  <c r="K51" i="11"/>
  <c r="M52" i="10"/>
  <c r="K51" i="10"/>
  <c r="M53" i="9"/>
  <c r="K52" i="9"/>
  <c r="J54" i="7"/>
  <c r="K57" i="7"/>
  <c r="L58" i="7"/>
  <c r="L56" i="5"/>
  <c r="J55" i="5"/>
  <c r="L54" i="8"/>
  <c r="S55" i="8"/>
  <c r="D116" i="4"/>
  <c r="S50" i="17" l="1"/>
  <c r="L49" i="17"/>
  <c r="S50" i="16"/>
  <c r="L49" i="16"/>
  <c r="K48" i="15"/>
  <c r="R49" i="15"/>
  <c r="M52" i="12"/>
  <c r="K51" i="12"/>
  <c r="S51" i="11"/>
  <c r="K50" i="11"/>
  <c r="M51" i="10"/>
  <c r="K50" i="10"/>
  <c r="K51" i="9"/>
  <c r="M52" i="9"/>
  <c r="K56" i="7"/>
  <c r="L57" i="7"/>
  <c r="J53" i="7"/>
  <c r="L55" i="5"/>
  <c r="J54" i="5"/>
  <c r="L53" i="8"/>
  <c r="S54" i="8"/>
  <c r="E116" i="4"/>
  <c r="I116" i="4" s="1"/>
  <c r="F116" i="4"/>
  <c r="L48" i="17" l="1"/>
  <c r="S49" i="17"/>
  <c r="S49" i="16"/>
  <c r="L48" i="16"/>
  <c r="R48" i="15"/>
  <c r="K47" i="15"/>
  <c r="K50" i="12"/>
  <c r="M51" i="12"/>
  <c r="S50" i="11"/>
  <c r="K49" i="11"/>
  <c r="M50" i="10"/>
  <c r="K49" i="10"/>
  <c r="M51" i="9"/>
  <c r="K50" i="9"/>
  <c r="J52" i="7"/>
  <c r="K55" i="7"/>
  <c r="L56" i="7"/>
  <c r="L54" i="5"/>
  <c r="J53" i="5"/>
  <c r="L52" i="8"/>
  <c r="S53" i="8"/>
  <c r="D117" i="4"/>
  <c r="S48" i="17" l="1"/>
  <c r="L47" i="17"/>
  <c r="L47" i="16"/>
  <c r="S48" i="16"/>
  <c r="K46" i="15"/>
  <c r="R47" i="15"/>
  <c r="M50" i="12"/>
  <c r="K49" i="12"/>
  <c r="K48" i="11"/>
  <c r="S49" i="11"/>
  <c r="M49" i="10"/>
  <c r="K48" i="10"/>
  <c r="K49" i="9"/>
  <c r="M50" i="9"/>
  <c r="K54" i="7"/>
  <c r="L55" i="7"/>
  <c r="J51" i="7"/>
  <c r="L53" i="5"/>
  <c r="J52" i="5"/>
  <c r="L51" i="8"/>
  <c r="S52" i="8"/>
  <c r="E117" i="4"/>
  <c r="I117" i="4" s="1"/>
  <c r="F117" i="4"/>
  <c r="S47" i="17" l="1"/>
  <c r="L46" i="17"/>
  <c r="S47" i="16"/>
  <c r="L46" i="16"/>
  <c r="R46" i="15"/>
  <c r="K45" i="15"/>
  <c r="M49" i="12"/>
  <c r="K48" i="12"/>
  <c r="S48" i="11"/>
  <c r="K47" i="11"/>
  <c r="K47" i="10"/>
  <c r="M48" i="10"/>
  <c r="K48" i="9"/>
  <c r="M49" i="9"/>
  <c r="J50" i="7"/>
  <c r="K53" i="7"/>
  <c r="L54" i="7"/>
  <c r="L52" i="5"/>
  <c r="J51" i="5"/>
  <c r="L50" i="8"/>
  <c r="S51" i="8"/>
  <c r="D118" i="4"/>
  <c r="S46" i="17" l="1"/>
  <c r="L45" i="17"/>
  <c r="S46" i="16"/>
  <c r="L45" i="16"/>
  <c r="K44" i="15"/>
  <c r="R45" i="15"/>
  <c r="M48" i="12"/>
  <c r="K47" i="12"/>
  <c r="S47" i="11"/>
  <c r="K46" i="11"/>
  <c r="M47" i="10"/>
  <c r="K46" i="10"/>
  <c r="M48" i="9"/>
  <c r="K47" i="9"/>
  <c r="K52" i="7"/>
  <c r="L53" i="7"/>
  <c r="J49" i="7"/>
  <c r="J50" i="5"/>
  <c r="L51" i="5"/>
  <c r="L49" i="8"/>
  <c r="S50" i="8"/>
  <c r="E118" i="4"/>
  <c r="I118" i="4" s="1"/>
  <c r="F118" i="4"/>
  <c r="L44" i="17" l="1"/>
  <c r="S45" i="17"/>
  <c r="S45" i="16"/>
  <c r="L44" i="16"/>
  <c r="R44" i="15"/>
  <c r="K43" i="15"/>
  <c r="K46" i="12"/>
  <c r="M47" i="12"/>
  <c r="S46" i="11"/>
  <c r="K45" i="11"/>
  <c r="M46" i="10"/>
  <c r="K45" i="10"/>
  <c r="M47" i="9"/>
  <c r="K46" i="9"/>
  <c r="J48" i="7"/>
  <c r="K51" i="7"/>
  <c r="L52" i="7"/>
  <c r="L50" i="5"/>
  <c r="J49" i="5"/>
  <c r="L48" i="8"/>
  <c r="S49" i="8"/>
  <c r="D119" i="4"/>
  <c r="S44" i="17" l="1"/>
  <c r="L43" i="17"/>
  <c r="L43" i="16"/>
  <c r="S44" i="16"/>
  <c r="K42" i="15"/>
  <c r="R43" i="15"/>
  <c r="M46" i="12"/>
  <c r="K45" i="12"/>
  <c r="S45" i="11"/>
  <c r="K44" i="11"/>
  <c r="M45" i="10"/>
  <c r="K44" i="10"/>
  <c r="K45" i="9"/>
  <c r="M46" i="9"/>
  <c r="K50" i="7"/>
  <c r="L51" i="7"/>
  <c r="J47" i="7"/>
  <c r="L49" i="5"/>
  <c r="J48" i="5"/>
  <c r="L47" i="8"/>
  <c r="S48" i="8"/>
  <c r="E119" i="4"/>
  <c r="I119" i="4" s="1"/>
  <c r="F119" i="4"/>
  <c r="S43" i="17" l="1"/>
  <c r="L42" i="17"/>
  <c r="S43" i="16"/>
  <c r="L42" i="16"/>
  <c r="R42" i="15"/>
  <c r="K41" i="15"/>
  <c r="M45" i="12"/>
  <c r="K44" i="12"/>
  <c r="S44" i="11"/>
  <c r="K43" i="11"/>
  <c r="K43" i="10"/>
  <c r="M44" i="10"/>
  <c r="M45" i="9"/>
  <c r="K44" i="9"/>
  <c r="J46" i="7"/>
  <c r="K49" i="7"/>
  <c r="L50" i="7"/>
  <c r="L48" i="5"/>
  <c r="J47" i="5"/>
  <c r="L46" i="8"/>
  <c r="S47" i="8"/>
  <c r="D120" i="4"/>
  <c r="S42" i="17" l="1"/>
  <c r="L41" i="17"/>
  <c r="S42" i="16"/>
  <c r="L41" i="16"/>
  <c r="K40" i="15"/>
  <c r="R41" i="15"/>
  <c r="M44" i="12"/>
  <c r="K43" i="12"/>
  <c r="K42" i="11"/>
  <c r="S43" i="11"/>
  <c r="K42" i="10"/>
  <c r="M43" i="10"/>
  <c r="M44" i="9"/>
  <c r="K43" i="9"/>
  <c r="K48" i="7"/>
  <c r="L49" i="7"/>
  <c r="J45" i="7"/>
  <c r="L47" i="5"/>
  <c r="J46" i="5"/>
  <c r="L45" i="8"/>
  <c r="S46" i="8"/>
  <c r="E120" i="4"/>
  <c r="I120" i="4" s="1"/>
  <c r="F120" i="4"/>
  <c r="L40" i="17" l="1"/>
  <c r="S41" i="17"/>
  <c r="S41" i="16"/>
  <c r="L40" i="16"/>
  <c r="R40" i="15"/>
  <c r="K39" i="15"/>
  <c r="K42" i="12"/>
  <c r="M43" i="12"/>
  <c r="S42" i="11"/>
  <c r="K41" i="11"/>
  <c r="M42" i="10"/>
  <c r="K41" i="10"/>
  <c r="M43" i="9"/>
  <c r="K42" i="9"/>
  <c r="J44" i="7"/>
  <c r="K47" i="7"/>
  <c r="L48" i="7"/>
  <c r="L46" i="5"/>
  <c r="J45" i="5"/>
  <c r="L44" i="8"/>
  <c r="S45" i="8"/>
  <c r="D121" i="4"/>
  <c r="S40" i="17" l="1"/>
  <c r="L39" i="17"/>
  <c r="L39" i="16"/>
  <c r="S40" i="16"/>
  <c r="K38" i="15"/>
  <c r="R39" i="15"/>
  <c r="M42" i="12"/>
  <c r="K41" i="12"/>
  <c r="S41" i="11"/>
  <c r="K40" i="11"/>
  <c r="M41" i="10"/>
  <c r="K40" i="10"/>
  <c r="K41" i="9"/>
  <c r="M42" i="9"/>
  <c r="K46" i="7"/>
  <c r="L47" i="7"/>
  <c r="J43" i="7"/>
  <c r="L45" i="5"/>
  <c r="J44" i="5"/>
  <c r="S44" i="8"/>
  <c r="L43" i="8"/>
  <c r="E121" i="4"/>
  <c r="I121" i="4" s="1"/>
  <c r="F121" i="4"/>
  <c r="S39" i="17" l="1"/>
  <c r="L38" i="17"/>
  <c r="S39" i="16"/>
  <c r="L38" i="16"/>
  <c r="R38" i="15"/>
  <c r="K37" i="15"/>
  <c r="M41" i="12"/>
  <c r="K40" i="12"/>
  <c r="S40" i="11"/>
  <c r="K39" i="11"/>
  <c r="K39" i="10"/>
  <c r="M40" i="10"/>
  <c r="M41" i="9"/>
  <c r="K40" i="9"/>
  <c r="J42" i="7"/>
  <c r="K45" i="7"/>
  <c r="L46" i="7"/>
  <c r="L44" i="5"/>
  <c r="J43" i="5"/>
  <c r="S43" i="8"/>
  <c r="L42" i="8"/>
  <c r="D122" i="4"/>
  <c r="S38" i="17" l="1"/>
  <c r="L37" i="17"/>
  <c r="S38" i="16"/>
  <c r="L37" i="16"/>
  <c r="K36" i="15"/>
  <c r="R37" i="15"/>
  <c r="M40" i="12"/>
  <c r="K39" i="12"/>
  <c r="K38" i="11"/>
  <c r="S39" i="11"/>
  <c r="K38" i="10"/>
  <c r="M39" i="10"/>
  <c r="K39" i="9"/>
  <c r="M40" i="9"/>
  <c r="K44" i="7"/>
  <c r="L45" i="7"/>
  <c r="J41" i="7"/>
  <c r="J42" i="5"/>
  <c r="L43" i="5"/>
  <c r="L41" i="8"/>
  <c r="S42" i="8"/>
  <c r="E122" i="4"/>
  <c r="I122" i="4" s="1"/>
  <c r="F122" i="4"/>
  <c r="S37" i="17" l="1"/>
  <c r="L36" i="17"/>
  <c r="S37" i="16"/>
  <c r="L36" i="16"/>
  <c r="R36" i="15"/>
  <c r="K35" i="15"/>
  <c r="K38" i="12"/>
  <c r="M39" i="12"/>
  <c r="S38" i="11"/>
  <c r="K37" i="11"/>
  <c r="M38" i="10"/>
  <c r="K37" i="10"/>
  <c r="M39" i="9"/>
  <c r="K38" i="9"/>
  <c r="J40" i="7"/>
  <c r="K43" i="7"/>
  <c r="L44" i="7"/>
  <c r="J41" i="5"/>
  <c r="L42" i="5"/>
  <c r="L40" i="8"/>
  <c r="S41" i="8"/>
  <c r="D123" i="4"/>
  <c r="S36" i="17" l="1"/>
  <c r="L35" i="17"/>
  <c r="L35" i="16"/>
  <c r="S36" i="16"/>
  <c r="R35" i="15"/>
  <c r="K34" i="15"/>
  <c r="M38" i="12"/>
  <c r="K37" i="12"/>
  <c r="S37" i="11"/>
  <c r="K36" i="11"/>
  <c r="M37" i="10"/>
  <c r="K36" i="10"/>
  <c r="M38" i="9"/>
  <c r="K37" i="9"/>
  <c r="K42" i="7"/>
  <c r="L43" i="7"/>
  <c r="J39" i="7"/>
  <c r="J40" i="5"/>
  <c r="L41" i="5"/>
  <c r="L39" i="8"/>
  <c r="S40" i="8"/>
  <c r="E123" i="4"/>
  <c r="I123" i="4" s="1"/>
  <c r="J123" i="4" s="1"/>
  <c r="F123" i="4"/>
  <c r="G123" i="4" s="1"/>
  <c r="L34" i="17" l="1"/>
  <c r="S35" i="17"/>
  <c r="S35" i="16"/>
  <c r="L34" i="16"/>
  <c r="R34" i="15"/>
  <c r="K33" i="15"/>
  <c r="M37" i="12"/>
  <c r="K36" i="12"/>
  <c r="S36" i="11"/>
  <c r="K35" i="11"/>
  <c r="K35" i="10"/>
  <c r="M36" i="10"/>
  <c r="K36" i="9"/>
  <c r="M37" i="9"/>
  <c r="J38" i="7"/>
  <c r="K41" i="7"/>
  <c r="L42" i="7"/>
  <c r="J39" i="5"/>
  <c r="L40" i="5"/>
  <c r="L38" i="8"/>
  <c r="S39" i="8"/>
  <c r="J122" i="4"/>
  <c r="J121" i="4" s="1"/>
  <c r="J120" i="4" s="1"/>
  <c r="J119" i="4" s="1"/>
  <c r="J118" i="4" s="1"/>
  <c r="J117" i="4" s="1"/>
  <c r="J116" i="4" s="1"/>
  <c r="J115" i="4" s="1"/>
  <c r="J114" i="4" s="1"/>
  <c r="J113" i="4" s="1"/>
  <c r="J112" i="4" s="1"/>
  <c r="J111" i="4" s="1"/>
  <c r="J110" i="4" s="1"/>
  <c r="J109" i="4" s="1"/>
  <c r="J108" i="4" s="1"/>
  <c r="J107" i="4" s="1"/>
  <c r="J106" i="4" s="1"/>
  <c r="J105" i="4" s="1"/>
  <c r="J104" i="4" s="1"/>
  <c r="J103" i="4" s="1"/>
  <c r="J102" i="4" s="1"/>
  <c r="J101" i="4" s="1"/>
  <c r="J100" i="4" s="1"/>
  <c r="J99" i="4" s="1"/>
  <c r="J98" i="4" s="1"/>
  <c r="J97" i="4" s="1"/>
  <c r="J96" i="4" s="1"/>
  <c r="J95" i="4" s="1"/>
  <c r="J94" i="4" s="1"/>
  <c r="J93" i="4" s="1"/>
  <c r="J92" i="4" s="1"/>
  <c r="J91" i="4" s="1"/>
  <c r="J90" i="4" s="1"/>
  <c r="J89" i="4" s="1"/>
  <c r="J88" i="4" s="1"/>
  <c r="J87" i="4" s="1"/>
  <c r="J86" i="4" s="1"/>
  <c r="J85" i="4" s="1"/>
  <c r="J84" i="4" s="1"/>
  <c r="J83" i="4" s="1"/>
  <c r="J82" i="4" s="1"/>
  <c r="J81" i="4" s="1"/>
  <c r="J80" i="4" s="1"/>
  <c r="J79" i="4" s="1"/>
  <c r="J78" i="4" s="1"/>
  <c r="J77" i="4" s="1"/>
  <c r="J76" i="4" s="1"/>
  <c r="J75" i="4" s="1"/>
  <c r="J74" i="4" s="1"/>
  <c r="J73" i="4" s="1"/>
  <c r="J72" i="4" s="1"/>
  <c r="J71" i="4" s="1"/>
  <c r="J70" i="4" s="1"/>
  <c r="J69" i="4" s="1"/>
  <c r="J68" i="4" s="1"/>
  <c r="J67" i="4" s="1"/>
  <c r="J66" i="4" s="1"/>
  <c r="J65" i="4" s="1"/>
  <c r="J64" i="4" s="1"/>
  <c r="J63" i="4" s="1"/>
  <c r="J62" i="4" s="1"/>
  <c r="J61" i="4" s="1"/>
  <c r="J60" i="4" s="1"/>
  <c r="J59" i="4" s="1"/>
  <c r="J58" i="4" s="1"/>
  <c r="J57" i="4" s="1"/>
  <c r="J56" i="4" s="1"/>
  <c r="J55" i="4" s="1"/>
  <c r="J54" i="4" s="1"/>
  <c r="J53" i="4" s="1"/>
  <c r="J52" i="4" s="1"/>
  <c r="J51" i="4" s="1"/>
  <c r="J50" i="4" s="1"/>
  <c r="J49" i="4" s="1"/>
  <c r="J48" i="4" s="1"/>
  <c r="J47" i="4" s="1"/>
  <c r="J46" i="4" s="1"/>
  <c r="J45" i="4" s="1"/>
  <c r="J44" i="4" s="1"/>
  <c r="J43" i="4" s="1"/>
  <c r="J42" i="4" s="1"/>
  <c r="J41" i="4" s="1"/>
  <c r="J40" i="4" s="1"/>
  <c r="J39" i="4" s="1"/>
  <c r="J38" i="4" s="1"/>
  <c r="J37" i="4" s="1"/>
  <c r="J36" i="4" s="1"/>
  <c r="J35" i="4" s="1"/>
  <c r="J34" i="4" s="1"/>
  <c r="J33" i="4" s="1"/>
  <c r="J32" i="4" s="1"/>
  <c r="J31" i="4" s="1"/>
  <c r="J30" i="4" s="1"/>
  <c r="J29" i="4" s="1"/>
  <c r="J28" i="4" s="1"/>
  <c r="J27" i="4" s="1"/>
  <c r="J26" i="4" s="1"/>
  <c r="J25" i="4" s="1"/>
  <c r="J24" i="4" s="1"/>
  <c r="J23" i="4" s="1"/>
  <c r="J22" i="4" s="1"/>
  <c r="J21" i="4" s="1"/>
  <c r="J20" i="4" s="1"/>
  <c r="J19" i="4" s="1"/>
  <c r="J18" i="4" s="1"/>
  <c r="J17" i="4" s="1"/>
  <c r="J16" i="4" s="1"/>
  <c r="J15" i="4" s="1"/>
  <c r="J14" i="4" s="1"/>
  <c r="J13" i="4" s="1"/>
  <c r="J12" i="4" s="1"/>
  <c r="J11" i="4" s="1"/>
  <c r="J10" i="4" s="1"/>
  <c r="J9" i="4" s="1"/>
  <c r="J8" i="4" s="1"/>
  <c r="J7" i="4" s="1"/>
  <c r="J6" i="4" s="1"/>
  <c r="J5" i="4" s="1"/>
  <c r="J4" i="4" s="1"/>
  <c r="J3" i="4" s="1"/>
  <c r="J2" i="4" s="1"/>
  <c r="K123" i="4"/>
  <c r="H123" i="4"/>
  <c r="G122" i="4"/>
  <c r="G121" i="4" s="1"/>
  <c r="G120" i="4" s="1"/>
  <c r="G119" i="4" s="1"/>
  <c r="G118" i="4" s="1"/>
  <c r="G117" i="4" s="1"/>
  <c r="G116" i="4" s="1"/>
  <c r="G115" i="4" s="1"/>
  <c r="G114" i="4" s="1"/>
  <c r="G113" i="4" s="1"/>
  <c r="G112" i="4" s="1"/>
  <c r="G111" i="4" s="1"/>
  <c r="G110" i="4" s="1"/>
  <c r="G109" i="4" s="1"/>
  <c r="G108" i="4" s="1"/>
  <c r="G107" i="4" s="1"/>
  <c r="G106" i="4" s="1"/>
  <c r="G105" i="4" s="1"/>
  <c r="G104" i="4" s="1"/>
  <c r="G103" i="4" s="1"/>
  <c r="G102" i="4" s="1"/>
  <c r="G101" i="4" s="1"/>
  <c r="G100" i="4" s="1"/>
  <c r="G99" i="4" s="1"/>
  <c r="G98" i="4" s="1"/>
  <c r="G97" i="4" s="1"/>
  <c r="G96" i="4" s="1"/>
  <c r="G95" i="4" s="1"/>
  <c r="G94" i="4" s="1"/>
  <c r="G93" i="4" s="1"/>
  <c r="G92" i="4" s="1"/>
  <c r="G91" i="4" s="1"/>
  <c r="G90" i="4" s="1"/>
  <c r="G89" i="4" s="1"/>
  <c r="G88" i="4" s="1"/>
  <c r="G87" i="4" s="1"/>
  <c r="G86" i="4" s="1"/>
  <c r="G85" i="4" s="1"/>
  <c r="G84" i="4" s="1"/>
  <c r="G83" i="4" s="1"/>
  <c r="G82" i="4" s="1"/>
  <c r="G81" i="4" s="1"/>
  <c r="G80" i="4" s="1"/>
  <c r="G79" i="4" s="1"/>
  <c r="G78" i="4" s="1"/>
  <c r="G77" i="4" s="1"/>
  <c r="G76" i="4" s="1"/>
  <c r="G75" i="4" s="1"/>
  <c r="G74" i="4" s="1"/>
  <c r="G73" i="4" s="1"/>
  <c r="G72" i="4" s="1"/>
  <c r="G71" i="4" s="1"/>
  <c r="G70" i="4" s="1"/>
  <c r="G69" i="4" s="1"/>
  <c r="G68" i="4" s="1"/>
  <c r="G67" i="4" s="1"/>
  <c r="G66" i="4" s="1"/>
  <c r="G65" i="4" s="1"/>
  <c r="G64" i="4" s="1"/>
  <c r="G63" i="4" s="1"/>
  <c r="G62" i="4" s="1"/>
  <c r="G61" i="4" s="1"/>
  <c r="G60" i="4" s="1"/>
  <c r="G59" i="4" s="1"/>
  <c r="G58" i="4" s="1"/>
  <c r="G57" i="4" s="1"/>
  <c r="G56" i="4" s="1"/>
  <c r="G55" i="4" s="1"/>
  <c r="G54" i="4" s="1"/>
  <c r="G53" i="4" s="1"/>
  <c r="G52" i="4" s="1"/>
  <c r="G51" i="4" s="1"/>
  <c r="G50" i="4" s="1"/>
  <c r="G49" i="4" s="1"/>
  <c r="G48" i="4" s="1"/>
  <c r="G47" i="4" s="1"/>
  <c r="G46" i="4" s="1"/>
  <c r="G45" i="4" s="1"/>
  <c r="G44" i="4" s="1"/>
  <c r="G43" i="4" s="1"/>
  <c r="G42" i="4" s="1"/>
  <c r="G41" i="4" s="1"/>
  <c r="G40" i="4" s="1"/>
  <c r="G39" i="4" s="1"/>
  <c r="G38" i="4" s="1"/>
  <c r="G37" i="4" s="1"/>
  <c r="G36" i="4" s="1"/>
  <c r="G35" i="4" s="1"/>
  <c r="G34" i="4" s="1"/>
  <c r="G33" i="4" s="1"/>
  <c r="G32" i="4" s="1"/>
  <c r="G31" i="4" s="1"/>
  <c r="G30" i="4" s="1"/>
  <c r="G29" i="4" s="1"/>
  <c r="G28" i="4" s="1"/>
  <c r="G27" i="4" s="1"/>
  <c r="G26" i="4" s="1"/>
  <c r="G25" i="4" s="1"/>
  <c r="G24" i="4" s="1"/>
  <c r="G23" i="4" s="1"/>
  <c r="G22" i="4" s="1"/>
  <c r="G21" i="4" s="1"/>
  <c r="G20" i="4" s="1"/>
  <c r="G19" i="4" s="1"/>
  <c r="G18" i="4" s="1"/>
  <c r="G17" i="4" s="1"/>
  <c r="G16" i="4" s="1"/>
  <c r="G15" i="4" s="1"/>
  <c r="G14" i="4" s="1"/>
  <c r="G13" i="4" s="1"/>
  <c r="G12" i="4" s="1"/>
  <c r="G11" i="4" s="1"/>
  <c r="G10" i="4" s="1"/>
  <c r="G9" i="4" s="1"/>
  <c r="G8" i="4" s="1"/>
  <c r="G7" i="4" s="1"/>
  <c r="G6" i="4" s="1"/>
  <c r="G5" i="4" s="1"/>
  <c r="G4" i="4" s="1"/>
  <c r="G3" i="4" s="1"/>
  <c r="G2" i="4" s="1"/>
  <c r="S34" i="17" l="1"/>
  <c r="L33" i="17"/>
  <c r="S34" i="16"/>
  <c r="L33" i="16"/>
  <c r="R33" i="15"/>
  <c r="K32" i="15"/>
  <c r="M36" i="12"/>
  <c r="K35" i="12"/>
  <c r="K34" i="11"/>
  <c r="S35" i="11"/>
  <c r="K34" i="10"/>
  <c r="M35" i="10"/>
  <c r="M36" i="9"/>
  <c r="K35" i="9"/>
  <c r="K40" i="7"/>
  <c r="L41" i="7"/>
  <c r="J37" i="7"/>
  <c r="J38" i="5"/>
  <c r="L39" i="5"/>
  <c r="L37" i="8"/>
  <c r="S38" i="8"/>
  <c r="H122" i="4"/>
  <c r="H121" i="4" s="1"/>
  <c r="H120" i="4" s="1"/>
  <c r="H119" i="4" s="1"/>
  <c r="H118" i="4" s="1"/>
  <c r="H117" i="4" s="1"/>
  <c r="H116" i="4" s="1"/>
  <c r="H115" i="4" s="1"/>
  <c r="H114" i="4" s="1"/>
  <c r="H113" i="4" s="1"/>
  <c r="H112" i="4" s="1"/>
  <c r="H111" i="4" s="1"/>
  <c r="H110" i="4" s="1"/>
  <c r="H109" i="4" s="1"/>
  <c r="H108" i="4" s="1"/>
  <c r="H107" i="4" s="1"/>
  <c r="H106" i="4" s="1"/>
  <c r="H105" i="4" s="1"/>
  <c r="H104" i="4" s="1"/>
  <c r="H103" i="4" s="1"/>
  <c r="H102" i="4" s="1"/>
  <c r="H101" i="4" s="1"/>
  <c r="H100" i="4" s="1"/>
  <c r="H99" i="4" s="1"/>
  <c r="H98" i="4" s="1"/>
  <c r="H97" i="4" s="1"/>
  <c r="H96" i="4" s="1"/>
  <c r="H95" i="4" s="1"/>
  <c r="H94" i="4" s="1"/>
  <c r="H93" i="4" s="1"/>
  <c r="H92" i="4" s="1"/>
  <c r="H91" i="4" s="1"/>
  <c r="H90" i="4" s="1"/>
  <c r="H89" i="4" s="1"/>
  <c r="H88" i="4" s="1"/>
  <c r="H87" i="4" s="1"/>
  <c r="H86" i="4" s="1"/>
  <c r="H85" i="4" s="1"/>
  <c r="H84" i="4" s="1"/>
  <c r="H83" i="4" s="1"/>
  <c r="H82" i="4" s="1"/>
  <c r="H81" i="4" s="1"/>
  <c r="H80" i="4" s="1"/>
  <c r="H79" i="4" s="1"/>
  <c r="H78" i="4" s="1"/>
  <c r="H77" i="4" s="1"/>
  <c r="H76" i="4" s="1"/>
  <c r="H75" i="4" s="1"/>
  <c r="H74" i="4" s="1"/>
  <c r="H73" i="4" s="1"/>
  <c r="H72" i="4" s="1"/>
  <c r="H71" i="4" s="1"/>
  <c r="H70" i="4" s="1"/>
  <c r="H69" i="4" s="1"/>
  <c r="H68" i="4" s="1"/>
  <c r="H67" i="4" s="1"/>
  <c r="H66" i="4" s="1"/>
  <c r="H65" i="4" s="1"/>
  <c r="H64" i="4" s="1"/>
  <c r="H63" i="4" s="1"/>
  <c r="H62" i="4" s="1"/>
  <c r="H61" i="4" s="1"/>
  <c r="H60" i="4" s="1"/>
  <c r="H59" i="4" s="1"/>
  <c r="H58" i="4" s="1"/>
  <c r="H57" i="4" s="1"/>
  <c r="H56" i="4" s="1"/>
  <c r="H55" i="4" s="1"/>
  <c r="H54" i="4" s="1"/>
  <c r="H53" i="4" s="1"/>
  <c r="H52" i="4" s="1"/>
  <c r="H51" i="4" s="1"/>
  <c r="H50" i="4" s="1"/>
  <c r="H49" i="4" s="1"/>
  <c r="H48" i="4" s="1"/>
  <c r="H47" i="4" s="1"/>
  <c r="H46" i="4" s="1"/>
  <c r="H45" i="4" s="1"/>
  <c r="H44" i="4" s="1"/>
  <c r="H43" i="4" s="1"/>
  <c r="H42" i="4" s="1"/>
  <c r="H41" i="4" s="1"/>
  <c r="H40" i="4" s="1"/>
  <c r="H39" i="4" s="1"/>
  <c r="H38" i="4" s="1"/>
  <c r="H37" i="4" s="1"/>
  <c r="H36" i="4" s="1"/>
  <c r="H35" i="4" s="1"/>
  <c r="H34" i="4" s="1"/>
  <c r="H33" i="4" s="1"/>
  <c r="H32" i="4" s="1"/>
  <c r="H31" i="4" s="1"/>
  <c r="H30" i="4" s="1"/>
  <c r="H29" i="4" s="1"/>
  <c r="H28" i="4" s="1"/>
  <c r="H27" i="4" s="1"/>
  <c r="H26" i="4" s="1"/>
  <c r="H25" i="4" s="1"/>
  <c r="H24" i="4" s="1"/>
  <c r="H23" i="4" s="1"/>
  <c r="H22" i="4" s="1"/>
  <c r="H21" i="4" s="1"/>
  <c r="H20" i="4" s="1"/>
  <c r="H19" i="4" s="1"/>
  <c r="H18" i="4" s="1"/>
  <c r="H17" i="4" s="1"/>
  <c r="H16" i="4" s="1"/>
  <c r="H15" i="4" s="1"/>
  <c r="H14" i="4" s="1"/>
  <c r="H13" i="4" s="1"/>
  <c r="H12" i="4" s="1"/>
  <c r="H11" i="4" s="1"/>
  <c r="H10" i="4" s="1"/>
  <c r="H9" i="4" s="1"/>
  <c r="H8" i="4" s="1"/>
  <c r="H7" i="4" s="1"/>
  <c r="H6" i="4" s="1"/>
  <c r="H5" i="4" s="1"/>
  <c r="H4" i="4" s="1"/>
  <c r="H3" i="4" s="1"/>
  <c r="H2" i="4" s="1"/>
  <c r="K122" i="4"/>
  <c r="K121" i="4" s="1"/>
  <c r="K120" i="4" s="1"/>
  <c r="K119" i="4" s="1"/>
  <c r="K118" i="4" s="1"/>
  <c r="K117" i="4" s="1"/>
  <c r="K116" i="4" s="1"/>
  <c r="K115" i="4" s="1"/>
  <c r="K114" i="4" s="1"/>
  <c r="K113" i="4" s="1"/>
  <c r="K112" i="4" s="1"/>
  <c r="K111" i="4" s="1"/>
  <c r="K110" i="4" s="1"/>
  <c r="K109" i="4" s="1"/>
  <c r="K108" i="4" s="1"/>
  <c r="K107" i="4" s="1"/>
  <c r="K106" i="4" s="1"/>
  <c r="K105" i="4" s="1"/>
  <c r="K104" i="4" s="1"/>
  <c r="K103" i="4" s="1"/>
  <c r="K102" i="4" s="1"/>
  <c r="K101" i="4" s="1"/>
  <c r="K100" i="4" s="1"/>
  <c r="K99" i="4" s="1"/>
  <c r="K98" i="4" s="1"/>
  <c r="K97" i="4" s="1"/>
  <c r="K96" i="4" s="1"/>
  <c r="K95" i="4" s="1"/>
  <c r="K94" i="4" s="1"/>
  <c r="K93" i="4" s="1"/>
  <c r="K92" i="4" s="1"/>
  <c r="K91" i="4" s="1"/>
  <c r="K90" i="4" s="1"/>
  <c r="K89" i="4" s="1"/>
  <c r="K88" i="4" s="1"/>
  <c r="K87" i="4" s="1"/>
  <c r="K86" i="4" s="1"/>
  <c r="K85" i="4" s="1"/>
  <c r="K84" i="4" s="1"/>
  <c r="K83" i="4" s="1"/>
  <c r="K82" i="4" s="1"/>
  <c r="K81" i="4" s="1"/>
  <c r="K80" i="4" s="1"/>
  <c r="K79" i="4" s="1"/>
  <c r="K78" i="4" s="1"/>
  <c r="K77" i="4" s="1"/>
  <c r="K76" i="4" s="1"/>
  <c r="K75" i="4" s="1"/>
  <c r="K74" i="4" s="1"/>
  <c r="K73" i="4" s="1"/>
  <c r="K72" i="4" s="1"/>
  <c r="K71" i="4" s="1"/>
  <c r="K70" i="4" s="1"/>
  <c r="K69" i="4" s="1"/>
  <c r="K68" i="4" s="1"/>
  <c r="K67" i="4" s="1"/>
  <c r="K66" i="4" s="1"/>
  <c r="K65" i="4" s="1"/>
  <c r="K64" i="4" s="1"/>
  <c r="K63" i="4" s="1"/>
  <c r="K62" i="4" s="1"/>
  <c r="K61" i="4" s="1"/>
  <c r="K60" i="4" s="1"/>
  <c r="K59" i="4" s="1"/>
  <c r="K58" i="4" s="1"/>
  <c r="K57" i="4" s="1"/>
  <c r="K56" i="4" s="1"/>
  <c r="K55" i="4" s="1"/>
  <c r="K54" i="4" s="1"/>
  <c r="K53" i="4" s="1"/>
  <c r="K52" i="4" s="1"/>
  <c r="K51" i="4" s="1"/>
  <c r="K50" i="4" s="1"/>
  <c r="K49" i="4" s="1"/>
  <c r="K48" i="4" s="1"/>
  <c r="K47" i="4" s="1"/>
  <c r="K46" i="4" s="1"/>
  <c r="K45" i="4" s="1"/>
  <c r="K44" i="4" s="1"/>
  <c r="K43" i="4" s="1"/>
  <c r="K42" i="4" s="1"/>
  <c r="K41" i="4" s="1"/>
  <c r="K40" i="4" s="1"/>
  <c r="K39" i="4" s="1"/>
  <c r="K38" i="4" s="1"/>
  <c r="K37" i="4" s="1"/>
  <c r="K36" i="4" s="1"/>
  <c r="K35" i="4" s="1"/>
  <c r="K34" i="4" s="1"/>
  <c r="K33" i="4" s="1"/>
  <c r="K32" i="4" s="1"/>
  <c r="K31" i="4" s="1"/>
  <c r="K30" i="4" s="1"/>
  <c r="K29" i="4" s="1"/>
  <c r="K28" i="4" s="1"/>
  <c r="K27" i="4" s="1"/>
  <c r="K26" i="4" s="1"/>
  <c r="K25" i="4" s="1"/>
  <c r="K24" i="4" s="1"/>
  <c r="K23" i="4" s="1"/>
  <c r="K22" i="4" s="1"/>
  <c r="K21" i="4" s="1"/>
  <c r="K20" i="4" s="1"/>
  <c r="K19" i="4" s="1"/>
  <c r="K18" i="4" s="1"/>
  <c r="K17" i="4" s="1"/>
  <c r="K16" i="4" s="1"/>
  <c r="K15" i="4" s="1"/>
  <c r="K14" i="4" s="1"/>
  <c r="K13" i="4" s="1"/>
  <c r="K12" i="4" s="1"/>
  <c r="K11" i="4" s="1"/>
  <c r="K10" i="4" s="1"/>
  <c r="K9" i="4" s="1"/>
  <c r="K8" i="4" s="1"/>
  <c r="K7" i="4" s="1"/>
  <c r="K6" i="4" s="1"/>
  <c r="K5" i="4" s="1"/>
  <c r="K4" i="4" s="1"/>
  <c r="K3" i="4" s="1"/>
  <c r="K2" i="4" s="1"/>
  <c r="S33" i="17" l="1"/>
  <c r="L32" i="17"/>
  <c r="S33" i="16"/>
  <c r="L32" i="16"/>
  <c r="R32" i="15"/>
  <c r="K31" i="15"/>
  <c r="K34" i="12"/>
  <c r="M35" i="12"/>
  <c r="S34" i="11"/>
  <c r="K33" i="11"/>
  <c r="M34" i="10"/>
  <c r="K33" i="10"/>
  <c r="K34" i="9"/>
  <c r="M35" i="9"/>
  <c r="J36" i="7"/>
  <c r="K39" i="7"/>
  <c r="L40" i="7"/>
  <c r="J37" i="5"/>
  <c r="L38" i="5"/>
  <c r="L36" i="8"/>
  <c r="S37" i="8"/>
  <c r="S32" i="17" l="1"/>
  <c r="L31" i="17"/>
  <c r="L31" i="16"/>
  <c r="S32" i="16"/>
  <c r="K30" i="15"/>
  <c r="R31" i="15"/>
  <c r="M34" i="12"/>
  <c r="K33" i="12"/>
  <c r="S33" i="11"/>
  <c r="K32" i="11"/>
  <c r="M33" i="10"/>
  <c r="K32" i="10"/>
  <c r="K33" i="9"/>
  <c r="M34" i="9"/>
  <c r="K38" i="7"/>
  <c r="L39" i="7"/>
  <c r="J35" i="7"/>
  <c r="J36" i="5"/>
  <c r="L37" i="5"/>
  <c r="L35" i="8"/>
  <c r="S36" i="8"/>
  <c r="L30" i="17" l="1"/>
  <c r="S31" i="17"/>
  <c r="S31" i="16"/>
  <c r="L30" i="16"/>
  <c r="R30" i="15"/>
  <c r="K29" i="15"/>
  <c r="M33" i="12"/>
  <c r="K32" i="12"/>
  <c r="S32" i="11"/>
  <c r="K31" i="11"/>
  <c r="K31" i="10"/>
  <c r="M32" i="10"/>
  <c r="K32" i="9"/>
  <c r="M33" i="9"/>
  <c r="J34" i="7"/>
  <c r="K37" i="7"/>
  <c r="L38" i="7"/>
  <c r="J35" i="5"/>
  <c r="L36" i="5"/>
  <c r="L34" i="8"/>
  <c r="S35" i="8"/>
  <c r="S30" i="17" l="1"/>
  <c r="L29" i="17"/>
  <c r="S30" i="16"/>
  <c r="L29" i="16"/>
  <c r="R29" i="15"/>
  <c r="K28" i="15"/>
  <c r="M32" i="12"/>
  <c r="K31" i="12"/>
  <c r="K30" i="11"/>
  <c r="S31" i="11"/>
  <c r="K30" i="10"/>
  <c r="M31" i="10"/>
  <c r="M32" i="9"/>
  <c r="K31" i="9"/>
  <c r="K36" i="7"/>
  <c r="L37" i="7"/>
  <c r="J33" i="7"/>
  <c r="J34" i="5"/>
  <c r="L35" i="5"/>
  <c r="L33" i="8"/>
  <c r="S34" i="8"/>
  <c r="S29" i="17" l="1"/>
  <c r="L28" i="17"/>
  <c r="L28" i="16"/>
  <c r="S29" i="16"/>
  <c r="R28" i="15"/>
  <c r="K27" i="15"/>
  <c r="K30" i="12"/>
  <c r="M31" i="12"/>
  <c r="S30" i="11"/>
  <c r="K29" i="11"/>
  <c r="M30" i="10"/>
  <c r="K29" i="10"/>
  <c r="K30" i="9"/>
  <c r="M31" i="9"/>
  <c r="J32" i="7"/>
  <c r="K35" i="7"/>
  <c r="L36" i="7"/>
  <c r="J33" i="5"/>
  <c r="L34" i="5"/>
  <c r="L32" i="8"/>
  <c r="S33" i="8"/>
  <c r="S28" i="17" l="1"/>
  <c r="L27" i="17"/>
  <c r="S28" i="16"/>
  <c r="L27" i="16"/>
  <c r="R27" i="15"/>
  <c r="K26" i="15"/>
  <c r="M30" i="12"/>
  <c r="K29" i="12"/>
  <c r="S29" i="11"/>
  <c r="K28" i="11"/>
  <c r="M29" i="10"/>
  <c r="K28" i="10"/>
  <c r="K29" i="9"/>
  <c r="M30" i="9"/>
  <c r="K34" i="7"/>
  <c r="L35" i="7"/>
  <c r="J31" i="7"/>
  <c r="J32" i="5"/>
  <c r="L33" i="5"/>
  <c r="L31" i="8"/>
  <c r="S32" i="8"/>
  <c r="K27" i="11" l="1"/>
  <c r="H21" i="18" s="1"/>
  <c r="H22" i="18"/>
  <c r="L26" i="17"/>
  <c r="S27" i="17"/>
  <c r="L26" i="16"/>
  <c r="S27" i="16"/>
  <c r="R26" i="15"/>
  <c r="K25" i="15"/>
  <c r="M29" i="12"/>
  <c r="K28" i="12"/>
  <c r="S28" i="11"/>
  <c r="M28" i="10"/>
  <c r="K27" i="10"/>
  <c r="M29" i="9"/>
  <c r="K28" i="9"/>
  <c r="J30" i="7"/>
  <c r="K33" i="7"/>
  <c r="L34" i="7"/>
  <c r="J31" i="5"/>
  <c r="L32" i="5"/>
  <c r="L30" i="8"/>
  <c r="S31" i="8"/>
  <c r="L25" i="17" l="1"/>
  <c r="S26" i="17"/>
  <c r="S26" i="16"/>
  <c r="L25" i="16"/>
  <c r="R25" i="15"/>
  <c r="K24" i="15"/>
  <c r="M28" i="12"/>
  <c r="K27" i="12"/>
  <c r="S27" i="11"/>
  <c r="K26" i="11"/>
  <c r="H20" i="18" s="1"/>
  <c r="M27" i="10"/>
  <c r="K26" i="10"/>
  <c r="M28" i="9"/>
  <c r="K27" i="9"/>
  <c r="K32" i="7"/>
  <c r="L33" i="7"/>
  <c r="J29" i="7"/>
  <c r="J30" i="5"/>
  <c r="L31" i="5"/>
  <c r="L29" i="8"/>
  <c r="S30" i="8"/>
  <c r="S25" i="17" l="1"/>
  <c r="L24" i="17"/>
  <c r="S25" i="16"/>
  <c r="L24" i="16"/>
  <c r="R24" i="15"/>
  <c r="K23" i="15"/>
  <c r="M27" i="12"/>
  <c r="K26" i="12"/>
  <c r="S26" i="11"/>
  <c r="K25" i="11"/>
  <c r="H19" i="18" s="1"/>
  <c r="M26" i="10"/>
  <c r="K25" i="10"/>
  <c r="M27" i="9"/>
  <c r="K26" i="9"/>
  <c r="J28" i="7"/>
  <c r="K31" i="7"/>
  <c r="L32" i="7"/>
  <c r="J29" i="5"/>
  <c r="L30" i="5"/>
  <c r="L28" i="8"/>
  <c r="S29" i="8"/>
  <c r="S24" i="17" l="1"/>
  <c r="L23" i="17"/>
  <c r="L23" i="16"/>
  <c r="S24" i="16"/>
  <c r="R23" i="15"/>
  <c r="K22" i="15"/>
  <c r="K25" i="12"/>
  <c r="M26" i="12"/>
  <c r="K24" i="11"/>
  <c r="H18" i="18" s="1"/>
  <c r="S25" i="11"/>
  <c r="M25" i="10"/>
  <c r="K24" i="10"/>
  <c r="M26" i="9"/>
  <c r="K25" i="9"/>
  <c r="K30" i="7"/>
  <c r="L31" i="7"/>
  <c r="J27" i="7"/>
  <c r="J28" i="5"/>
  <c r="L29" i="5"/>
  <c r="L27" i="8"/>
  <c r="S28" i="8"/>
  <c r="L22" i="17" l="1"/>
  <c r="S23" i="17"/>
  <c r="L22" i="16"/>
  <c r="S23" i="16"/>
  <c r="R22" i="15"/>
  <c r="K21" i="15"/>
  <c r="M25" i="12"/>
  <c r="K24" i="12"/>
  <c r="K23" i="11"/>
  <c r="H17" i="18" s="1"/>
  <c r="S24" i="11"/>
  <c r="M24" i="10"/>
  <c r="K23" i="10"/>
  <c r="M25" i="9"/>
  <c r="K24" i="9"/>
  <c r="J26" i="7"/>
  <c r="K29" i="7"/>
  <c r="L30" i="7"/>
  <c r="J27" i="5"/>
  <c r="L28" i="5"/>
  <c r="L26" i="8"/>
  <c r="S27" i="8"/>
  <c r="L21" i="17" l="1"/>
  <c r="S22" i="17"/>
  <c r="S22" i="16"/>
  <c r="L21" i="16"/>
  <c r="R21" i="15"/>
  <c r="K20" i="15"/>
  <c r="M24" i="12"/>
  <c r="K23" i="12"/>
  <c r="S23" i="11"/>
  <c r="K22" i="11"/>
  <c r="H16" i="18" s="1"/>
  <c r="M23" i="10"/>
  <c r="K22" i="10"/>
  <c r="M24" i="9"/>
  <c r="K23" i="9"/>
  <c r="K28" i="7"/>
  <c r="L29" i="7"/>
  <c r="J25" i="7"/>
  <c r="J26" i="5"/>
  <c r="L27" i="5"/>
  <c r="L25" i="8"/>
  <c r="S26" i="8"/>
  <c r="S21" i="17" l="1"/>
  <c r="L20" i="17"/>
  <c r="S21" i="16"/>
  <c r="L20" i="16"/>
  <c r="R20" i="15"/>
  <c r="K19" i="15"/>
  <c r="M23" i="12"/>
  <c r="K22" i="12"/>
  <c r="S22" i="11"/>
  <c r="K21" i="11"/>
  <c r="H15" i="18" s="1"/>
  <c r="M22" i="10"/>
  <c r="K21" i="10"/>
  <c r="M23" i="9"/>
  <c r="K22" i="9"/>
  <c r="J24" i="7"/>
  <c r="K27" i="7"/>
  <c r="L28" i="7"/>
  <c r="L26" i="5"/>
  <c r="J25" i="5"/>
  <c r="L24" i="8"/>
  <c r="S25" i="8"/>
  <c r="S20" i="17" l="1"/>
  <c r="L19" i="17"/>
  <c r="S20" i="16"/>
  <c r="L19" i="16"/>
  <c r="R19" i="15"/>
  <c r="K18" i="15"/>
  <c r="K21" i="12"/>
  <c r="M22" i="12"/>
  <c r="S21" i="11"/>
  <c r="K20" i="11"/>
  <c r="H14" i="18" s="1"/>
  <c r="M21" i="10"/>
  <c r="K20" i="10"/>
  <c r="M22" i="9"/>
  <c r="K21" i="9"/>
  <c r="K26" i="7"/>
  <c r="L27" i="7"/>
  <c r="J23" i="7"/>
  <c r="L25" i="5"/>
  <c r="J24" i="5"/>
  <c r="L23" i="8"/>
  <c r="S24" i="8"/>
  <c r="L18" i="17" l="1"/>
  <c r="S19" i="17"/>
  <c r="L18" i="16"/>
  <c r="S19" i="16"/>
  <c r="R18" i="15"/>
  <c r="K17" i="15"/>
  <c r="M21" i="12"/>
  <c r="K20" i="12"/>
  <c r="S20" i="11"/>
  <c r="K19" i="11"/>
  <c r="H13" i="18" s="1"/>
  <c r="M20" i="10"/>
  <c r="K19" i="10"/>
  <c r="M21" i="9"/>
  <c r="K20" i="9"/>
  <c r="J22" i="7"/>
  <c r="K25" i="7"/>
  <c r="L26" i="7"/>
  <c r="L24" i="5"/>
  <c r="J23" i="5"/>
  <c r="L22" i="8"/>
  <c r="S23" i="8"/>
  <c r="L17" i="17" l="1"/>
  <c r="S18" i="17"/>
  <c r="S18" i="16"/>
  <c r="L17" i="16"/>
  <c r="R17" i="15"/>
  <c r="K16" i="15"/>
  <c r="M20" i="12"/>
  <c r="K19" i="12"/>
  <c r="S19" i="11"/>
  <c r="K18" i="11"/>
  <c r="H12" i="18" s="1"/>
  <c r="M19" i="10"/>
  <c r="K18" i="10"/>
  <c r="K19" i="9"/>
  <c r="M20" i="9"/>
  <c r="K24" i="7"/>
  <c r="L25" i="7"/>
  <c r="J21" i="7"/>
  <c r="L23" i="5"/>
  <c r="J22" i="5"/>
  <c r="L21" i="8"/>
  <c r="S22" i="8"/>
  <c r="L16" i="17" l="1"/>
  <c r="S17" i="17"/>
  <c r="S17" i="16"/>
  <c r="L16" i="16"/>
  <c r="R16" i="15"/>
  <c r="K15" i="15"/>
  <c r="M19" i="12"/>
  <c r="K18" i="12"/>
  <c r="S18" i="11"/>
  <c r="K17" i="11"/>
  <c r="H11" i="18" s="1"/>
  <c r="M18" i="10"/>
  <c r="K17" i="10"/>
  <c r="K18" i="9"/>
  <c r="M19" i="9"/>
  <c r="J20" i="7"/>
  <c r="K23" i="7"/>
  <c r="L24" i="7"/>
  <c r="L22" i="5"/>
  <c r="J21" i="5"/>
  <c r="L20" i="8"/>
  <c r="S21" i="8"/>
  <c r="S16" i="17" l="1"/>
  <c r="L15" i="17"/>
  <c r="S16" i="16"/>
  <c r="L15" i="16"/>
  <c r="R15" i="15"/>
  <c r="K14" i="15"/>
  <c r="K17" i="12"/>
  <c r="M18" i="12"/>
  <c r="S17" i="11"/>
  <c r="K16" i="11"/>
  <c r="H10" i="18" s="1"/>
  <c r="M17" i="10"/>
  <c r="K16" i="10"/>
  <c r="K17" i="9"/>
  <c r="M18" i="9"/>
  <c r="K22" i="7"/>
  <c r="L23" i="7"/>
  <c r="J19" i="7"/>
  <c r="J20" i="5"/>
  <c r="L21" i="5"/>
  <c r="L19" i="8"/>
  <c r="S20" i="8"/>
  <c r="S15" i="17" l="1"/>
  <c r="L14" i="17"/>
  <c r="L14" i="16"/>
  <c r="S15" i="16"/>
  <c r="R14" i="15"/>
  <c r="K13" i="15"/>
  <c r="M17" i="12"/>
  <c r="K16" i="12"/>
  <c r="S16" i="11"/>
  <c r="K15" i="11"/>
  <c r="H9" i="18" s="1"/>
  <c r="M16" i="10"/>
  <c r="K15" i="10"/>
  <c r="K16" i="9"/>
  <c r="M17" i="9"/>
  <c r="J18" i="7"/>
  <c r="K21" i="7"/>
  <c r="L22" i="7"/>
  <c r="J19" i="5"/>
  <c r="L20" i="5"/>
  <c r="L18" i="8"/>
  <c r="S19" i="8"/>
  <c r="L13" i="17" l="1"/>
  <c r="S14" i="17"/>
  <c r="S14" i="16"/>
  <c r="L13" i="16"/>
  <c r="R13" i="15"/>
  <c r="K12" i="15"/>
  <c r="M16" i="12"/>
  <c r="K15" i="12"/>
  <c r="S15" i="11"/>
  <c r="K14" i="11"/>
  <c r="H8" i="18" s="1"/>
  <c r="M15" i="10"/>
  <c r="K14" i="10"/>
  <c r="K15" i="9"/>
  <c r="M16" i="9"/>
  <c r="K20" i="7"/>
  <c r="L21" i="7"/>
  <c r="J17" i="7"/>
  <c r="J18" i="5"/>
  <c r="L19" i="5"/>
  <c r="L17" i="8"/>
  <c r="S18" i="8"/>
  <c r="S13" i="17" l="1"/>
  <c r="L12" i="17"/>
  <c r="S13" i="16"/>
  <c r="L12" i="16"/>
  <c r="R12" i="15"/>
  <c r="K11" i="15"/>
  <c r="M15" i="12"/>
  <c r="K14" i="12"/>
  <c r="S14" i="11"/>
  <c r="K13" i="11"/>
  <c r="H7" i="18" s="1"/>
  <c r="K13" i="10"/>
  <c r="K14" i="9"/>
  <c r="M15" i="9"/>
  <c r="J16" i="7"/>
  <c r="K19" i="7"/>
  <c r="L20" i="7"/>
  <c r="J17" i="5"/>
  <c r="L18" i="5"/>
  <c r="L16" i="8"/>
  <c r="S17" i="8"/>
  <c r="S12" i="17" l="1"/>
  <c r="L11" i="17"/>
  <c r="L11" i="16"/>
  <c r="S12" i="16"/>
  <c r="R11" i="15"/>
  <c r="K10" i="15"/>
  <c r="K13" i="12"/>
  <c r="M14" i="12"/>
  <c r="S13" i="11"/>
  <c r="K12" i="11"/>
  <c r="H6" i="18" s="1"/>
  <c r="K12" i="10"/>
  <c r="K13" i="9"/>
  <c r="K18" i="7"/>
  <c r="L19" i="7"/>
  <c r="J15" i="7"/>
  <c r="J16" i="5"/>
  <c r="L17" i="5"/>
  <c r="L15" i="8"/>
  <c r="S16" i="8"/>
  <c r="S11" i="17" l="1"/>
  <c r="L10" i="17"/>
  <c r="L10" i="16"/>
  <c r="S11" i="16"/>
  <c r="R10" i="15"/>
  <c r="K9" i="15"/>
  <c r="M13" i="12"/>
  <c r="K12" i="12"/>
  <c r="S12" i="11"/>
  <c r="K11" i="11"/>
  <c r="H5" i="18" s="1"/>
  <c r="T129" i="10"/>
  <c r="T12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T127" i="10"/>
  <c r="T126" i="10"/>
  <c r="U128" i="10"/>
  <c r="T125" i="10"/>
  <c r="U129" i="10"/>
  <c r="T124" i="10"/>
  <c r="T123" i="10"/>
  <c r="T122" i="10"/>
  <c r="T121" i="10"/>
  <c r="T120" i="10"/>
  <c r="T119" i="10"/>
  <c r="T118" i="10"/>
  <c r="T117" i="10"/>
  <c r="T116" i="10"/>
  <c r="T115" i="10"/>
  <c r="T114" i="10"/>
  <c r="T113" i="10"/>
  <c r="T112" i="10"/>
  <c r="T111" i="10"/>
  <c r="T110" i="10"/>
  <c r="T109" i="10"/>
  <c r="T108" i="10"/>
  <c r="T107" i="10"/>
  <c r="T106" i="10"/>
  <c r="T105" i="10"/>
  <c r="T104" i="10"/>
  <c r="T103" i="10"/>
  <c r="T102" i="10"/>
  <c r="T101" i="10"/>
  <c r="T100" i="10"/>
  <c r="T99" i="10"/>
  <c r="T98" i="10"/>
  <c r="T97" i="10"/>
  <c r="T96" i="10"/>
  <c r="T95" i="10"/>
  <c r="T94" i="10"/>
  <c r="T93" i="10"/>
  <c r="T92" i="10"/>
  <c r="T91" i="10"/>
  <c r="T90" i="10"/>
  <c r="T89" i="10"/>
  <c r="T88" i="10"/>
  <c r="T87" i="10"/>
  <c r="T86" i="10"/>
  <c r="T85" i="10"/>
  <c r="T84" i="10"/>
  <c r="T83" i="10"/>
  <c r="T82" i="10"/>
  <c r="T81" i="10"/>
  <c r="T80" i="10"/>
  <c r="T79" i="10"/>
  <c r="T78" i="10"/>
  <c r="T77" i="10"/>
  <c r="T76" i="10"/>
  <c r="T75" i="10"/>
  <c r="T74" i="10"/>
  <c r="T73" i="10"/>
  <c r="T72" i="10"/>
  <c r="T71" i="10"/>
  <c r="T70" i="10"/>
  <c r="T69" i="10"/>
  <c r="T68" i="10"/>
  <c r="T67" i="10"/>
  <c r="T66" i="10"/>
  <c r="T65" i="10"/>
  <c r="T64" i="10"/>
  <c r="T63" i="10"/>
  <c r="T62" i="10"/>
  <c r="T61" i="10"/>
  <c r="T60" i="10"/>
  <c r="T59" i="10"/>
  <c r="T58" i="10"/>
  <c r="T57" i="10"/>
  <c r="T56" i="10"/>
  <c r="T55" i="10"/>
  <c r="T54" i="10"/>
  <c r="T53" i="10"/>
  <c r="T52" i="10"/>
  <c r="T51" i="10"/>
  <c r="T50" i="10"/>
  <c r="T49" i="10"/>
  <c r="T48" i="10"/>
  <c r="T47" i="10"/>
  <c r="T46" i="10"/>
  <c r="T45" i="10"/>
  <c r="T44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5" i="10"/>
  <c r="T14" i="10"/>
  <c r="M12" i="10"/>
  <c r="T12" i="10" s="1"/>
  <c r="K11" i="10"/>
  <c r="T13" i="10"/>
  <c r="K12" i="9"/>
  <c r="J14" i="7"/>
  <c r="K17" i="7"/>
  <c r="L18" i="7"/>
  <c r="J15" i="5"/>
  <c r="L16" i="5"/>
  <c r="L14" i="8"/>
  <c r="S15" i="8"/>
  <c r="L9" i="17" l="1"/>
  <c r="S10" i="17"/>
  <c r="L9" i="16"/>
  <c r="S10" i="16"/>
  <c r="R9" i="15"/>
  <c r="K8" i="15"/>
  <c r="R8" i="15" s="1"/>
  <c r="M12" i="12"/>
  <c r="K11" i="12"/>
  <c r="K3" i="12"/>
  <c r="S11" i="11"/>
  <c r="K10" i="11"/>
  <c r="H4" i="18" s="1"/>
  <c r="W18" i="10"/>
  <c r="V18" i="10"/>
  <c r="W26" i="10"/>
  <c r="V26" i="10"/>
  <c r="W42" i="10"/>
  <c r="V42" i="10"/>
  <c r="V50" i="10"/>
  <c r="W50" i="10"/>
  <c r="V54" i="10"/>
  <c r="W54" i="10"/>
  <c r="W58" i="10"/>
  <c r="V58" i="10"/>
  <c r="V62" i="10"/>
  <c r="W62" i="10"/>
  <c r="V66" i="10"/>
  <c r="W66" i="10"/>
  <c r="V70" i="10"/>
  <c r="W70" i="10"/>
  <c r="V74" i="10"/>
  <c r="W74" i="10"/>
  <c r="V78" i="10"/>
  <c r="W78" i="10"/>
  <c r="V82" i="10"/>
  <c r="W82" i="10"/>
  <c r="W86" i="10"/>
  <c r="V86" i="10"/>
  <c r="V90" i="10"/>
  <c r="W90" i="10"/>
  <c r="V94" i="10"/>
  <c r="W94" i="10"/>
  <c r="V98" i="10"/>
  <c r="W98" i="10"/>
  <c r="W102" i="10"/>
  <c r="V102" i="10"/>
  <c r="V106" i="10"/>
  <c r="W106" i="10"/>
  <c r="V110" i="10"/>
  <c r="W110" i="10"/>
  <c r="W114" i="10"/>
  <c r="V114" i="10"/>
  <c r="W118" i="10"/>
  <c r="V118" i="10"/>
  <c r="V122" i="10"/>
  <c r="W122" i="10"/>
  <c r="V22" i="10"/>
  <c r="W22" i="10"/>
  <c r="W38" i="10"/>
  <c r="V38" i="10"/>
  <c r="W19" i="10"/>
  <c r="V19" i="10"/>
  <c r="W23" i="10"/>
  <c r="V23" i="10"/>
  <c r="V27" i="10"/>
  <c r="W27" i="10"/>
  <c r="V31" i="10"/>
  <c r="W31" i="10"/>
  <c r="V35" i="10"/>
  <c r="W35" i="10"/>
  <c r="V39" i="10"/>
  <c r="W39" i="10"/>
  <c r="W43" i="10"/>
  <c r="V43" i="10"/>
  <c r="V47" i="10"/>
  <c r="W47" i="10"/>
  <c r="V51" i="10"/>
  <c r="W51" i="10"/>
  <c r="V55" i="10"/>
  <c r="W55" i="10"/>
  <c r="W59" i="10"/>
  <c r="V59" i="10"/>
  <c r="V63" i="10"/>
  <c r="W63" i="10"/>
  <c r="V67" i="10"/>
  <c r="W67" i="10"/>
  <c r="W71" i="10"/>
  <c r="V71" i="10"/>
  <c r="W75" i="10"/>
  <c r="V75" i="10"/>
  <c r="V79" i="10"/>
  <c r="W79" i="10"/>
  <c r="V83" i="10"/>
  <c r="W83" i="10"/>
  <c r="V87" i="10"/>
  <c r="W87" i="10"/>
  <c r="W91" i="10"/>
  <c r="V91" i="10"/>
  <c r="V95" i="10"/>
  <c r="W95" i="10"/>
  <c r="W99" i="10"/>
  <c r="V99" i="10"/>
  <c r="W103" i="10"/>
  <c r="V103" i="10"/>
  <c r="W107" i="10"/>
  <c r="V107" i="10"/>
  <c r="V111" i="10"/>
  <c r="W111" i="10"/>
  <c r="V115" i="10"/>
  <c r="W115" i="10"/>
  <c r="W119" i="10"/>
  <c r="V119" i="10"/>
  <c r="V123" i="10"/>
  <c r="W123" i="10"/>
  <c r="W125" i="10"/>
  <c r="V125" i="10"/>
  <c r="W14" i="10"/>
  <c r="V14" i="10"/>
  <c r="V30" i="10"/>
  <c r="W30" i="10"/>
  <c r="W46" i="10"/>
  <c r="V46" i="10"/>
  <c r="W15" i="10"/>
  <c r="V15" i="10"/>
  <c r="W11" i="10"/>
  <c r="W16" i="10"/>
  <c r="V16" i="10"/>
  <c r="W20" i="10"/>
  <c r="V20" i="10"/>
  <c r="V24" i="10"/>
  <c r="W24" i="10"/>
  <c r="V28" i="10"/>
  <c r="W28" i="10"/>
  <c r="V32" i="10"/>
  <c r="W32" i="10"/>
  <c r="V36" i="10"/>
  <c r="W36" i="10"/>
  <c r="W40" i="10"/>
  <c r="V40" i="10"/>
  <c r="V44" i="10"/>
  <c r="W44" i="10"/>
  <c r="W48" i="10"/>
  <c r="V48" i="10"/>
  <c r="V52" i="10"/>
  <c r="W52" i="10"/>
  <c r="W56" i="10"/>
  <c r="V56" i="10"/>
  <c r="V60" i="10"/>
  <c r="W60" i="10"/>
  <c r="V64" i="10"/>
  <c r="W64" i="10"/>
  <c r="W68" i="10"/>
  <c r="V68" i="10"/>
  <c r="V72" i="10"/>
  <c r="W72" i="10"/>
  <c r="W76" i="10"/>
  <c r="V76" i="10"/>
  <c r="W80" i="10"/>
  <c r="V80" i="10"/>
  <c r="W84" i="10"/>
  <c r="V84" i="10"/>
  <c r="W88" i="10"/>
  <c r="V88" i="10"/>
  <c r="W92" i="10"/>
  <c r="V92" i="10"/>
  <c r="W96" i="10"/>
  <c r="V96" i="10"/>
  <c r="V100" i="10"/>
  <c r="W100" i="10"/>
  <c r="W104" i="10"/>
  <c r="V104" i="10"/>
  <c r="W108" i="10"/>
  <c r="V108" i="10"/>
  <c r="W112" i="10"/>
  <c r="V112" i="10"/>
  <c r="V116" i="10"/>
  <c r="W116" i="10"/>
  <c r="V120" i="10"/>
  <c r="W120" i="10"/>
  <c r="V126" i="10"/>
  <c r="W126" i="10"/>
  <c r="V127" i="10"/>
  <c r="W127" i="10"/>
  <c r="V12" i="10"/>
  <c r="W12" i="10"/>
  <c r="V34" i="10"/>
  <c r="W34" i="10"/>
  <c r="M11" i="10"/>
  <c r="T11" i="10" s="1"/>
  <c r="V11" i="10" s="1"/>
  <c r="K10" i="10"/>
  <c r="W13" i="10"/>
  <c r="V13" i="10"/>
  <c r="V17" i="10"/>
  <c r="W17" i="10"/>
  <c r="W21" i="10"/>
  <c r="V21" i="10"/>
  <c r="V25" i="10"/>
  <c r="W25" i="10"/>
  <c r="V29" i="10"/>
  <c r="W29" i="10"/>
  <c r="W33" i="10"/>
  <c r="V33" i="10"/>
  <c r="W37" i="10"/>
  <c r="V37" i="10"/>
  <c r="V41" i="10"/>
  <c r="W41" i="10"/>
  <c r="V45" i="10"/>
  <c r="W45" i="10"/>
  <c r="V49" i="10"/>
  <c r="W49" i="10"/>
  <c r="V53" i="10"/>
  <c r="W53" i="10"/>
  <c r="V57" i="10"/>
  <c r="W57" i="10"/>
  <c r="W61" i="10"/>
  <c r="V61" i="10"/>
  <c r="V65" i="10"/>
  <c r="W65" i="10"/>
  <c r="W69" i="10"/>
  <c r="V69" i="10"/>
  <c r="W73" i="10"/>
  <c r="V73" i="10"/>
  <c r="V77" i="10"/>
  <c r="W77" i="10"/>
  <c r="V81" i="10"/>
  <c r="W81" i="10"/>
  <c r="V85" i="10"/>
  <c r="W85" i="10"/>
  <c r="W89" i="10"/>
  <c r="V89" i="10"/>
  <c r="V93" i="10"/>
  <c r="W93" i="10"/>
  <c r="V97" i="10"/>
  <c r="W97" i="10"/>
  <c r="W101" i="10"/>
  <c r="V101" i="10"/>
  <c r="W105" i="10"/>
  <c r="V105" i="10"/>
  <c r="V109" i="10"/>
  <c r="W109" i="10"/>
  <c r="W113" i="10"/>
  <c r="V113" i="10"/>
  <c r="V117" i="10"/>
  <c r="W117" i="10"/>
  <c r="W121" i="10"/>
  <c r="V121" i="10"/>
  <c r="W124" i="10"/>
  <c r="V124" i="10"/>
  <c r="W128" i="10"/>
  <c r="V128" i="10"/>
  <c r="V129" i="10"/>
  <c r="K11" i="9"/>
  <c r="M12" i="9"/>
  <c r="K16" i="7"/>
  <c r="L17" i="7"/>
  <c r="J13" i="7"/>
  <c r="J14" i="5"/>
  <c r="L15" i="5"/>
  <c r="L13" i="8"/>
  <c r="S14" i="8"/>
  <c r="S9" i="17" l="1"/>
  <c r="L8" i="17"/>
  <c r="S8" i="17" s="1"/>
  <c r="S9" i="16"/>
  <c r="L8" i="16"/>
  <c r="S8" i="16" s="1"/>
  <c r="L3" i="16" s="1"/>
  <c r="K3" i="15"/>
  <c r="T9" i="15" s="1"/>
  <c r="T129" i="12"/>
  <c r="T12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T127" i="12"/>
  <c r="U128" i="12"/>
  <c r="U129" i="12"/>
  <c r="T126" i="12"/>
  <c r="T125" i="12"/>
  <c r="T124" i="12"/>
  <c r="T123" i="12"/>
  <c r="T122" i="12"/>
  <c r="T121" i="12"/>
  <c r="T120" i="12"/>
  <c r="T119" i="12"/>
  <c r="T118" i="12"/>
  <c r="T117" i="12"/>
  <c r="T116" i="12"/>
  <c r="T115" i="12"/>
  <c r="T114" i="12"/>
  <c r="T113" i="12"/>
  <c r="T112" i="12"/>
  <c r="T111" i="12"/>
  <c r="T110" i="12"/>
  <c r="T109" i="12"/>
  <c r="T108" i="12"/>
  <c r="T107" i="12"/>
  <c r="T106" i="12"/>
  <c r="T105" i="12"/>
  <c r="T104" i="12"/>
  <c r="T103" i="12"/>
  <c r="T102" i="12"/>
  <c r="T101" i="12"/>
  <c r="T100" i="12"/>
  <c r="T99" i="12"/>
  <c r="T98" i="12"/>
  <c r="T97" i="12"/>
  <c r="T96" i="12"/>
  <c r="T95" i="12"/>
  <c r="T94" i="12"/>
  <c r="T93" i="12"/>
  <c r="T92" i="12"/>
  <c r="T91" i="12"/>
  <c r="T90" i="12"/>
  <c r="T89" i="12"/>
  <c r="T88" i="12"/>
  <c r="T87" i="12"/>
  <c r="T86" i="12"/>
  <c r="T85" i="12"/>
  <c r="T84" i="12"/>
  <c r="T83" i="12"/>
  <c r="T82" i="12"/>
  <c r="T81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T63" i="12"/>
  <c r="T62" i="12"/>
  <c r="T61" i="12"/>
  <c r="T60" i="12"/>
  <c r="T59" i="12"/>
  <c r="T58" i="12"/>
  <c r="T57" i="12"/>
  <c r="T56" i="12"/>
  <c r="T55" i="12"/>
  <c r="T54" i="12"/>
  <c r="T53" i="12"/>
  <c r="T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M11" i="12"/>
  <c r="T11" i="12" s="1"/>
  <c r="K10" i="12"/>
  <c r="T12" i="12"/>
  <c r="S10" i="11"/>
  <c r="K9" i="11"/>
  <c r="H3" i="18" s="1"/>
  <c r="M10" i="10"/>
  <c r="T10" i="10" s="1"/>
  <c r="V10" i="10" s="1"/>
  <c r="K9" i="10"/>
  <c r="W10" i="10"/>
  <c r="K10" i="9"/>
  <c r="M11" i="9"/>
  <c r="J12" i="7"/>
  <c r="K15" i="7"/>
  <c r="L16" i="7"/>
  <c r="J13" i="5"/>
  <c r="L14" i="5"/>
  <c r="L12" i="8"/>
  <c r="S13" i="8"/>
  <c r="L3" i="17" l="1"/>
  <c r="M3" i="17"/>
  <c r="V8" i="17"/>
  <c r="V9" i="17"/>
  <c r="M3" i="16"/>
  <c r="AC8" i="16" s="1"/>
  <c r="W8" i="15"/>
  <c r="T129" i="15"/>
  <c r="T12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U95" i="15"/>
  <c r="U96" i="15"/>
  <c r="U97" i="15"/>
  <c r="U98" i="15"/>
  <c r="U99" i="15"/>
  <c r="U100" i="15"/>
  <c r="U101" i="15"/>
  <c r="U102" i="15"/>
  <c r="U103" i="15"/>
  <c r="U104" i="15"/>
  <c r="U105" i="15"/>
  <c r="U106" i="15"/>
  <c r="U107" i="15"/>
  <c r="U108" i="15"/>
  <c r="U109" i="15"/>
  <c r="U110" i="15"/>
  <c r="U111" i="15"/>
  <c r="U112" i="15"/>
  <c r="U113" i="15"/>
  <c r="U114" i="15"/>
  <c r="U115" i="15"/>
  <c r="U116" i="15"/>
  <c r="U117" i="15"/>
  <c r="U118" i="15"/>
  <c r="U119" i="15"/>
  <c r="U120" i="15"/>
  <c r="U121" i="15"/>
  <c r="U122" i="15"/>
  <c r="U123" i="15"/>
  <c r="U124" i="15"/>
  <c r="U125" i="15"/>
  <c r="T126" i="15"/>
  <c r="T127" i="15"/>
  <c r="U126" i="15"/>
  <c r="T125" i="15"/>
  <c r="U127" i="15"/>
  <c r="T124" i="15"/>
  <c r="U128" i="15"/>
  <c r="U129" i="15"/>
  <c r="T123" i="15"/>
  <c r="T122" i="15"/>
  <c r="T121" i="15"/>
  <c r="T120" i="15"/>
  <c r="T119" i="15"/>
  <c r="T118" i="15"/>
  <c r="T117" i="15"/>
  <c r="T116" i="15"/>
  <c r="T115" i="15"/>
  <c r="T114" i="15"/>
  <c r="T113" i="15"/>
  <c r="T112" i="15"/>
  <c r="T111" i="15"/>
  <c r="T110" i="15"/>
  <c r="T109" i="15"/>
  <c r="T108" i="15"/>
  <c r="T107" i="15"/>
  <c r="T106" i="15"/>
  <c r="T105" i="15"/>
  <c r="T104" i="15"/>
  <c r="T103" i="15"/>
  <c r="T102" i="15"/>
  <c r="T101" i="15"/>
  <c r="T100" i="15"/>
  <c r="T99" i="15"/>
  <c r="T98" i="15"/>
  <c r="T97" i="15"/>
  <c r="T96" i="15"/>
  <c r="T95" i="15"/>
  <c r="T94" i="15"/>
  <c r="T93" i="15"/>
  <c r="T92" i="15"/>
  <c r="T91" i="15"/>
  <c r="T90" i="15"/>
  <c r="T89" i="15"/>
  <c r="T88" i="15"/>
  <c r="T87" i="15"/>
  <c r="T86" i="15"/>
  <c r="T85" i="15"/>
  <c r="T84" i="15"/>
  <c r="T83" i="15"/>
  <c r="T82" i="15"/>
  <c r="T81" i="15"/>
  <c r="T80" i="15"/>
  <c r="T79" i="15"/>
  <c r="T78" i="15"/>
  <c r="T77" i="15"/>
  <c r="T76" i="15"/>
  <c r="T75" i="15"/>
  <c r="T74" i="15"/>
  <c r="T73" i="15"/>
  <c r="T72" i="15"/>
  <c r="T71" i="15"/>
  <c r="T70" i="15"/>
  <c r="T69" i="15"/>
  <c r="T68" i="15"/>
  <c r="T67" i="15"/>
  <c r="T66" i="15"/>
  <c r="T65" i="15"/>
  <c r="T64" i="15"/>
  <c r="T63" i="15"/>
  <c r="T62" i="15"/>
  <c r="T61" i="15"/>
  <c r="T60" i="15"/>
  <c r="T59" i="15"/>
  <c r="T58" i="15"/>
  <c r="T57" i="15"/>
  <c r="T56" i="15"/>
  <c r="T55" i="15"/>
  <c r="T54" i="15"/>
  <c r="T53" i="15"/>
  <c r="T52" i="15"/>
  <c r="T51" i="15"/>
  <c r="T50" i="15"/>
  <c r="T49" i="15"/>
  <c r="T48" i="15"/>
  <c r="T47" i="15"/>
  <c r="T46" i="15"/>
  <c r="T45" i="15"/>
  <c r="T44" i="15"/>
  <c r="T43" i="15"/>
  <c r="T42" i="15"/>
  <c r="T41" i="15"/>
  <c r="T40" i="15"/>
  <c r="T39" i="15"/>
  <c r="T38" i="15"/>
  <c r="T37" i="15"/>
  <c r="T36" i="15"/>
  <c r="T35" i="15"/>
  <c r="T34" i="15"/>
  <c r="T33" i="15"/>
  <c r="T32" i="15"/>
  <c r="T31" i="15"/>
  <c r="T30" i="15"/>
  <c r="T29" i="15"/>
  <c r="T28" i="15"/>
  <c r="T27" i="15"/>
  <c r="T26" i="15"/>
  <c r="T25" i="15"/>
  <c r="T24" i="15"/>
  <c r="T23" i="15"/>
  <c r="T22" i="15"/>
  <c r="T21" i="15"/>
  <c r="T20" i="15"/>
  <c r="T19" i="15"/>
  <c r="T18" i="15"/>
  <c r="T17" i="15"/>
  <c r="T16" i="15"/>
  <c r="T15" i="15"/>
  <c r="T14" i="15"/>
  <c r="T13" i="15"/>
  <c r="T12" i="15"/>
  <c r="T11" i="15"/>
  <c r="T10" i="15"/>
  <c r="T8" i="15"/>
  <c r="V8" i="15" s="1"/>
  <c r="K9" i="12"/>
  <c r="M10" i="12"/>
  <c r="T10" i="12" s="1"/>
  <c r="V26" i="12"/>
  <c r="W26" i="12"/>
  <c r="W42" i="12"/>
  <c r="V42" i="12"/>
  <c r="W58" i="12"/>
  <c r="V58" i="12"/>
  <c r="W74" i="12"/>
  <c r="V74" i="12"/>
  <c r="W90" i="12"/>
  <c r="V90" i="12"/>
  <c r="W102" i="12"/>
  <c r="V102" i="12"/>
  <c r="W114" i="12"/>
  <c r="V114" i="12"/>
  <c r="V118" i="12"/>
  <c r="W118" i="12"/>
  <c r="V10" i="12"/>
  <c r="W10" i="12"/>
  <c r="W15" i="12"/>
  <c r="V15" i="12"/>
  <c r="V19" i="12"/>
  <c r="W19" i="12"/>
  <c r="V23" i="12"/>
  <c r="W23" i="12"/>
  <c r="V27" i="12"/>
  <c r="W27" i="12"/>
  <c r="W31" i="12"/>
  <c r="V31" i="12"/>
  <c r="V35" i="12"/>
  <c r="W35" i="12"/>
  <c r="V39" i="12"/>
  <c r="W39" i="12"/>
  <c r="W43" i="12"/>
  <c r="V43" i="12"/>
  <c r="V47" i="12"/>
  <c r="W47" i="12"/>
  <c r="V51" i="12"/>
  <c r="W51" i="12"/>
  <c r="W55" i="12"/>
  <c r="V55" i="12"/>
  <c r="V59" i="12"/>
  <c r="W59" i="12"/>
  <c r="V63" i="12"/>
  <c r="W63" i="12"/>
  <c r="W67" i="12"/>
  <c r="V67" i="12"/>
  <c r="V71" i="12"/>
  <c r="W71" i="12"/>
  <c r="W75" i="12"/>
  <c r="V75" i="12"/>
  <c r="V79" i="12"/>
  <c r="W79" i="12"/>
  <c r="W83" i="12"/>
  <c r="V83" i="12"/>
  <c r="W87" i="12"/>
  <c r="V87" i="12"/>
  <c r="W91" i="12"/>
  <c r="V91" i="12"/>
  <c r="V95" i="12"/>
  <c r="W95" i="12"/>
  <c r="W99" i="12"/>
  <c r="V99" i="12"/>
  <c r="V103" i="12"/>
  <c r="W103" i="12"/>
  <c r="V107" i="12"/>
  <c r="W107" i="12"/>
  <c r="V111" i="12"/>
  <c r="W111" i="12"/>
  <c r="V115" i="12"/>
  <c r="W115" i="12"/>
  <c r="V119" i="12"/>
  <c r="W119" i="12"/>
  <c r="W123" i="12"/>
  <c r="V123" i="12"/>
  <c r="W18" i="12"/>
  <c r="V18" i="12"/>
  <c r="W30" i="12"/>
  <c r="V30" i="12"/>
  <c r="V38" i="12"/>
  <c r="W38" i="12"/>
  <c r="V50" i="12"/>
  <c r="W50" i="12"/>
  <c r="V62" i="12"/>
  <c r="W62" i="12"/>
  <c r="W70" i="12"/>
  <c r="V70" i="12"/>
  <c r="V82" i="12"/>
  <c r="W82" i="12"/>
  <c r="W94" i="12"/>
  <c r="V94" i="12"/>
  <c r="W110" i="12"/>
  <c r="V110" i="12"/>
  <c r="V122" i="12"/>
  <c r="W122" i="12"/>
  <c r="W12" i="12"/>
  <c r="V12" i="12"/>
  <c r="W20" i="12"/>
  <c r="V20" i="12"/>
  <c r="V32" i="12"/>
  <c r="W32" i="12"/>
  <c r="W40" i="12"/>
  <c r="V40" i="12"/>
  <c r="V48" i="12"/>
  <c r="W48" i="12"/>
  <c r="V56" i="12"/>
  <c r="W56" i="12"/>
  <c r="V64" i="12"/>
  <c r="W64" i="12"/>
  <c r="V72" i="12"/>
  <c r="W72" i="12"/>
  <c r="W80" i="12"/>
  <c r="V80" i="12"/>
  <c r="V88" i="12"/>
  <c r="W88" i="12"/>
  <c r="V96" i="12"/>
  <c r="W96" i="12"/>
  <c r="W104" i="12"/>
  <c r="V104" i="12"/>
  <c r="W112" i="12"/>
  <c r="V112" i="12"/>
  <c r="W124" i="12"/>
  <c r="V124" i="12"/>
  <c r="V127" i="12"/>
  <c r="W127" i="12"/>
  <c r="V14" i="12"/>
  <c r="W14" i="12"/>
  <c r="W22" i="12"/>
  <c r="V22" i="12"/>
  <c r="W34" i="12"/>
  <c r="V34" i="12"/>
  <c r="V46" i="12"/>
  <c r="W46" i="12"/>
  <c r="W54" i="12"/>
  <c r="V54" i="12"/>
  <c r="V66" i="12"/>
  <c r="W66" i="12"/>
  <c r="V78" i="12"/>
  <c r="W78" i="12"/>
  <c r="V86" i="12"/>
  <c r="W86" i="12"/>
  <c r="V98" i="12"/>
  <c r="W98" i="12"/>
  <c r="V106" i="12"/>
  <c r="W106" i="12"/>
  <c r="V16" i="12"/>
  <c r="W16" i="12"/>
  <c r="W24" i="12"/>
  <c r="V24" i="12"/>
  <c r="V28" i="12"/>
  <c r="W28" i="12"/>
  <c r="V36" i="12"/>
  <c r="W36" i="12"/>
  <c r="W44" i="12"/>
  <c r="V44" i="12"/>
  <c r="V52" i="12"/>
  <c r="W52" i="12"/>
  <c r="V60" i="12"/>
  <c r="W60" i="12"/>
  <c r="V68" i="12"/>
  <c r="W68" i="12"/>
  <c r="W76" i="12"/>
  <c r="V76" i="12"/>
  <c r="W84" i="12"/>
  <c r="V84" i="12"/>
  <c r="W92" i="12"/>
  <c r="V92" i="12"/>
  <c r="W100" i="12"/>
  <c r="V100" i="12"/>
  <c r="W108" i="12"/>
  <c r="V108" i="12"/>
  <c r="V116" i="12"/>
  <c r="W116" i="12"/>
  <c r="V120" i="12"/>
  <c r="W120" i="12"/>
  <c r="W126" i="12"/>
  <c r="V126" i="12"/>
  <c r="W11" i="12"/>
  <c r="V11" i="12"/>
  <c r="W13" i="12"/>
  <c r="V13" i="12"/>
  <c r="V17" i="12"/>
  <c r="W17" i="12"/>
  <c r="W21" i="12"/>
  <c r="V21" i="12"/>
  <c r="W25" i="12"/>
  <c r="V25" i="12"/>
  <c r="V29" i="12"/>
  <c r="W29" i="12"/>
  <c r="W33" i="12"/>
  <c r="V33" i="12"/>
  <c r="V37" i="12"/>
  <c r="W37" i="12"/>
  <c r="W41" i="12"/>
  <c r="V41" i="12"/>
  <c r="V45" i="12"/>
  <c r="W45" i="12"/>
  <c r="W49" i="12"/>
  <c r="V49" i="12"/>
  <c r="V53" i="12"/>
  <c r="W53" i="12"/>
  <c r="V57" i="12"/>
  <c r="W57" i="12"/>
  <c r="V61" i="12"/>
  <c r="W61" i="12"/>
  <c r="W65" i="12"/>
  <c r="V65" i="12"/>
  <c r="W69" i="12"/>
  <c r="V69" i="12"/>
  <c r="V73" i="12"/>
  <c r="W73" i="12"/>
  <c r="W77" i="12"/>
  <c r="V77" i="12"/>
  <c r="V81" i="12"/>
  <c r="W81" i="12"/>
  <c r="V85" i="12"/>
  <c r="W85" i="12"/>
  <c r="V89" i="12"/>
  <c r="W89" i="12"/>
  <c r="V93" i="12"/>
  <c r="W93" i="12"/>
  <c r="V97" i="12"/>
  <c r="W97" i="12"/>
  <c r="V101" i="12"/>
  <c r="W101" i="12"/>
  <c r="V105" i="12"/>
  <c r="W105" i="12"/>
  <c r="V109" i="12"/>
  <c r="W109" i="12"/>
  <c r="V113" i="12"/>
  <c r="W113" i="12"/>
  <c r="W117" i="12"/>
  <c r="V117" i="12"/>
  <c r="W121" i="12"/>
  <c r="V121" i="12"/>
  <c r="V125" i="12"/>
  <c r="W125" i="12"/>
  <c r="W128" i="12"/>
  <c r="V128" i="12"/>
  <c r="V129" i="12"/>
  <c r="S9" i="11"/>
  <c r="K8" i="11"/>
  <c r="M9" i="10"/>
  <c r="T9" i="10" s="1"/>
  <c r="V9" i="10" s="1"/>
  <c r="K8" i="10"/>
  <c r="M8" i="10" s="1"/>
  <c r="T8" i="10" s="1"/>
  <c r="W9" i="10"/>
  <c r="K9" i="9"/>
  <c r="M10" i="9"/>
  <c r="K14" i="7"/>
  <c r="L15" i="7"/>
  <c r="J11" i="7"/>
  <c r="J12" i="5"/>
  <c r="L13" i="5"/>
  <c r="L11" i="8"/>
  <c r="S12" i="8"/>
  <c r="S8" i="11" l="1"/>
  <c r="H2" i="18"/>
  <c r="AB12" i="16"/>
  <c r="AB16" i="16"/>
  <c r="AB20" i="16"/>
  <c r="AB24" i="16"/>
  <c r="AB28" i="16"/>
  <c r="AB32" i="16"/>
  <c r="AB36" i="16"/>
  <c r="AB40" i="16"/>
  <c r="AB44" i="16"/>
  <c r="AB48" i="16"/>
  <c r="AB52" i="16"/>
  <c r="AB56" i="16"/>
  <c r="AB60" i="16"/>
  <c r="AB64" i="16"/>
  <c r="AB68" i="16"/>
  <c r="AB72" i="16"/>
  <c r="AB76" i="16"/>
  <c r="AB80" i="16"/>
  <c r="AB84" i="16"/>
  <c r="AB88" i="16"/>
  <c r="AB92" i="16"/>
  <c r="AB96" i="16"/>
  <c r="AB100" i="16"/>
  <c r="AB104" i="16"/>
  <c r="AB108" i="16"/>
  <c r="AB112" i="16"/>
  <c r="AB116" i="16"/>
  <c r="AB120" i="16"/>
  <c r="AB124" i="16"/>
  <c r="AB128" i="16"/>
  <c r="AB125" i="16"/>
  <c r="AB8" i="16"/>
  <c r="AB9" i="16"/>
  <c r="AB13" i="16"/>
  <c r="AB17" i="16"/>
  <c r="AB21" i="16"/>
  <c r="AB25" i="16"/>
  <c r="AB29" i="16"/>
  <c r="AB33" i="16"/>
  <c r="AB37" i="16"/>
  <c r="AB41" i="16"/>
  <c r="AB45" i="16"/>
  <c r="AB49" i="16"/>
  <c r="AB53" i="16"/>
  <c r="AB57" i="16"/>
  <c r="AB61" i="16"/>
  <c r="AB65" i="16"/>
  <c r="AB69" i="16"/>
  <c r="AB73" i="16"/>
  <c r="AB77" i="16"/>
  <c r="AB81" i="16"/>
  <c r="AB85" i="16"/>
  <c r="AB89" i="16"/>
  <c r="AB93" i="16"/>
  <c r="AB97" i="16"/>
  <c r="AB101" i="16"/>
  <c r="AB105" i="16"/>
  <c r="AB109" i="16"/>
  <c r="AB113" i="16"/>
  <c r="AB117" i="16"/>
  <c r="AB129" i="16"/>
  <c r="AB10" i="16"/>
  <c r="AB14" i="16"/>
  <c r="AB18" i="16"/>
  <c r="AB22" i="16"/>
  <c r="AB26" i="16"/>
  <c r="AB30" i="16"/>
  <c r="AB34" i="16"/>
  <c r="AB38" i="16"/>
  <c r="AB42" i="16"/>
  <c r="AB46" i="16"/>
  <c r="AB50" i="16"/>
  <c r="AB54" i="16"/>
  <c r="AB58" i="16"/>
  <c r="AB62" i="16"/>
  <c r="AB66" i="16"/>
  <c r="AB70" i="16"/>
  <c r="AB74" i="16"/>
  <c r="AB78" i="16"/>
  <c r="AB82" i="16"/>
  <c r="AB86" i="16"/>
  <c r="AB90" i="16"/>
  <c r="AB94" i="16"/>
  <c r="AB98" i="16"/>
  <c r="AB102" i="16"/>
  <c r="AB106" i="16"/>
  <c r="AB110" i="16"/>
  <c r="AB114" i="16"/>
  <c r="AB118" i="16"/>
  <c r="AB122" i="16"/>
  <c r="AB126" i="16"/>
  <c r="AB11" i="16"/>
  <c r="AB15" i="16"/>
  <c r="AB19" i="16"/>
  <c r="AB23" i="16"/>
  <c r="AB27" i="16"/>
  <c r="AB31" i="16"/>
  <c r="AB35" i="16"/>
  <c r="AB39" i="16"/>
  <c r="AB43" i="16"/>
  <c r="AB47" i="16"/>
  <c r="AB51" i="16"/>
  <c r="AB55" i="16"/>
  <c r="AB59" i="16"/>
  <c r="AB63" i="16"/>
  <c r="AB67" i="16"/>
  <c r="AB71" i="16"/>
  <c r="AB75" i="16"/>
  <c r="AB79" i="16"/>
  <c r="AB83" i="16"/>
  <c r="AB87" i="16"/>
  <c r="AB91" i="16"/>
  <c r="AB95" i="16"/>
  <c r="AB99" i="16"/>
  <c r="AB103" i="16"/>
  <c r="AB107" i="16"/>
  <c r="AB111" i="16"/>
  <c r="AB115" i="16"/>
  <c r="AB119" i="16"/>
  <c r="AB123" i="16"/>
  <c r="AB127" i="16"/>
  <c r="AE8" i="16"/>
  <c r="AB121" i="16"/>
  <c r="Z8" i="17"/>
  <c r="AD26" i="17"/>
  <c r="AD22" i="17"/>
  <c r="AD18" i="17"/>
  <c r="AG18" i="17" s="1"/>
  <c r="Z18" i="17" s="1"/>
  <c r="AD17" i="17"/>
  <c r="AD13" i="17"/>
  <c r="AD9" i="17"/>
  <c r="AD27" i="17"/>
  <c r="AG27" i="17" s="1"/>
  <c r="Z27" i="17" s="1"/>
  <c r="AD23" i="17"/>
  <c r="AD19" i="17"/>
  <c r="AD14" i="17"/>
  <c r="AD10" i="17"/>
  <c r="AG10" i="17" s="1"/>
  <c r="Z10" i="17" s="1"/>
  <c r="AD29" i="17"/>
  <c r="AD28" i="17"/>
  <c r="AD24" i="17"/>
  <c r="AD20" i="17"/>
  <c r="AG20" i="17" s="1"/>
  <c r="Z20" i="17" s="1"/>
  <c r="AD15" i="17"/>
  <c r="AD11" i="17"/>
  <c r="AD25" i="17"/>
  <c r="AD21" i="17"/>
  <c r="AD16" i="17"/>
  <c r="AD12" i="17"/>
  <c r="AD8" i="17"/>
  <c r="AA8" i="17"/>
  <c r="AA122" i="17"/>
  <c r="AA127" i="17"/>
  <c r="AA124" i="17"/>
  <c r="AA121" i="17"/>
  <c r="AA125" i="17"/>
  <c r="AA101" i="17"/>
  <c r="AA98" i="17"/>
  <c r="AA99" i="17"/>
  <c r="AA96" i="17"/>
  <c r="AA90" i="17"/>
  <c r="AA87" i="17"/>
  <c r="AA75" i="17"/>
  <c r="AA59" i="17"/>
  <c r="AA76" i="17"/>
  <c r="AA60" i="17"/>
  <c r="AA73" i="17"/>
  <c r="AA85" i="17"/>
  <c r="AA66" i="17"/>
  <c r="AA50" i="17"/>
  <c r="AA55" i="17"/>
  <c r="AA39" i="17"/>
  <c r="AA44" i="17"/>
  <c r="AA57" i="17"/>
  <c r="AA41" i="17"/>
  <c r="AA34" i="17"/>
  <c r="AA24" i="17"/>
  <c r="AA15" i="17"/>
  <c r="AC8" i="17"/>
  <c r="AG8" i="17" s="1"/>
  <c r="AE24" i="17"/>
  <c r="AE15" i="17"/>
  <c r="AA30" i="17"/>
  <c r="AE21" i="17"/>
  <c r="AB21" i="17" s="1"/>
  <c r="AA13" i="17"/>
  <c r="AE26" i="17"/>
  <c r="AE18" i="17"/>
  <c r="AA10" i="17"/>
  <c r="Z128" i="17"/>
  <c r="AA118" i="17"/>
  <c r="AA123" i="17"/>
  <c r="AA120" i="17"/>
  <c r="AA114" i="17"/>
  <c r="AA111" i="17"/>
  <c r="AA97" i="17"/>
  <c r="AA112" i="17"/>
  <c r="AA113" i="17"/>
  <c r="AA95" i="17"/>
  <c r="AA86" i="17"/>
  <c r="AA83" i="17"/>
  <c r="AA71" i="17"/>
  <c r="AA89" i="17"/>
  <c r="AA72" i="17"/>
  <c r="AA92" i="17"/>
  <c r="AA69" i="17"/>
  <c r="AA78" i="17"/>
  <c r="AA62" i="17"/>
  <c r="AA46" i="17"/>
  <c r="AA51" i="17"/>
  <c r="AA56" i="17"/>
  <c r="AA40" i="17"/>
  <c r="AA53" i="17"/>
  <c r="AA37" i="17"/>
  <c r="AA29" i="17"/>
  <c r="AE23" i="17"/>
  <c r="AB23" i="17" s="1"/>
  <c r="AE14" i="17"/>
  <c r="AB14" i="17" s="1"/>
  <c r="AA35" i="17"/>
  <c r="AA21" i="17"/>
  <c r="AA12" i="17"/>
  <c r="AA26" i="17"/>
  <c r="AA18" i="17"/>
  <c r="AE12" i="17"/>
  <c r="AA23" i="17"/>
  <c r="AE17" i="17"/>
  <c r="AB17" i="17" s="1"/>
  <c r="AE9" i="17"/>
  <c r="AA129" i="17"/>
  <c r="AA119" i="17"/>
  <c r="AA116" i="17"/>
  <c r="AA110" i="17"/>
  <c r="AA107" i="17"/>
  <c r="AA109" i="17"/>
  <c r="AA104" i="17"/>
  <c r="AA105" i="17"/>
  <c r="AA93" i="17"/>
  <c r="AA82" i="17"/>
  <c r="AA88" i="17"/>
  <c r="AA67" i="17"/>
  <c r="AA81" i="17"/>
  <c r="AA68" i="17"/>
  <c r="AA84" i="17"/>
  <c r="AA65" i="17"/>
  <c r="AA74" i="17"/>
  <c r="AA58" i="17"/>
  <c r="AA42" i="17"/>
  <c r="AA47" i="17"/>
  <c r="AA52" i="17"/>
  <c r="AA36" i="17"/>
  <c r="AA49" i="17"/>
  <c r="AA33" i="17"/>
  <c r="AA28" i="17"/>
  <c r="AA20" i="17"/>
  <c r="AA11" i="17"/>
  <c r="AE28" i="17"/>
  <c r="AE20" i="17"/>
  <c r="AE11" i="17"/>
  <c r="AB11" i="17" s="1"/>
  <c r="AE25" i="17"/>
  <c r="AB25" i="17" s="1"/>
  <c r="AA17" i="17"/>
  <c r="AA31" i="17"/>
  <c r="AE22" i="17"/>
  <c r="AB22" i="17" s="1"/>
  <c r="AA14" i="17"/>
  <c r="AE8" i="17"/>
  <c r="AB8" i="17" s="1"/>
  <c r="AA126" i="17"/>
  <c r="AA128" i="17"/>
  <c r="AA115" i="17"/>
  <c r="AA117" i="17"/>
  <c r="AA106" i="17"/>
  <c r="AA108" i="17"/>
  <c r="AA102" i="17"/>
  <c r="AA103" i="17"/>
  <c r="AA100" i="17"/>
  <c r="AA94" i="17"/>
  <c r="AA91" i="17"/>
  <c r="AA79" i="17"/>
  <c r="AA63" i="17"/>
  <c r="AA80" i="17"/>
  <c r="AA64" i="17"/>
  <c r="AA77" i="17"/>
  <c r="AA61" i="17"/>
  <c r="AA70" i="17"/>
  <c r="AA54" i="17"/>
  <c r="AA38" i="17"/>
  <c r="AA43" i="17"/>
  <c r="AA48" i="17"/>
  <c r="AA32" i="17"/>
  <c r="AA45" i="17"/>
  <c r="AE29" i="17"/>
  <c r="AB29" i="17" s="1"/>
  <c r="AE27" i="17"/>
  <c r="AB27" i="17" s="1"/>
  <c r="AE19" i="17"/>
  <c r="AB19" i="17" s="1"/>
  <c r="AE10" i="17"/>
  <c r="AB10" i="17" s="1"/>
  <c r="AA25" i="17"/>
  <c r="AA16" i="17"/>
  <c r="AA9" i="17"/>
  <c r="AA22" i="17"/>
  <c r="AE16" i="17"/>
  <c r="AA27" i="17"/>
  <c r="AA19" i="17"/>
  <c r="AE13" i="17"/>
  <c r="Z129" i="17"/>
  <c r="Z127" i="17"/>
  <c r="Z126" i="17"/>
  <c r="Z125" i="17"/>
  <c r="Z124" i="17"/>
  <c r="Z123" i="17"/>
  <c r="Z122" i="17"/>
  <c r="Z121" i="17"/>
  <c r="Z120" i="17"/>
  <c r="Z119" i="17"/>
  <c r="Z118" i="17"/>
  <c r="Z117" i="17"/>
  <c r="Z116" i="17"/>
  <c r="Z115" i="17"/>
  <c r="Z114" i="17"/>
  <c r="Z113" i="17"/>
  <c r="Z112" i="17"/>
  <c r="Z111" i="17"/>
  <c r="Z110" i="17"/>
  <c r="Z109" i="17"/>
  <c r="Z108" i="17"/>
  <c r="Z107" i="17"/>
  <c r="Z106" i="17"/>
  <c r="Z105" i="17"/>
  <c r="Z104" i="17"/>
  <c r="Z103" i="17"/>
  <c r="Z102" i="17"/>
  <c r="Z101" i="17"/>
  <c r="Z100" i="17"/>
  <c r="Z99" i="17"/>
  <c r="Z98" i="17"/>
  <c r="Z97" i="17"/>
  <c r="Z96" i="17"/>
  <c r="Z95" i="17"/>
  <c r="Z94" i="17"/>
  <c r="Z93" i="17"/>
  <c r="Z92" i="17"/>
  <c r="Z91" i="17"/>
  <c r="Z90" i="17"/>
  <c r="Z89" i="17"/>
  <c r="Z88" i="17"/>
  <c r="Z87" i="17"/>
  <c r="Z86" i="17"/>
  <c r="Z85" i="17"/>
  <c r="Z84" i="17"/>
  <c r="Z83" i="17"/>
  <c r="Z82" i="17"/>
  <c r="Z81" i="17"/>
  <c r="Z80" i="17"/>
  <c r="Z79" i="17"/>
  <c r="Z78" i="17"/>
  <c r="Z77" i="17"/>
  <c r="Z76" i="17"/>
  <c r="Z75" i="17"/>
  <c r="Z74" i="17"/>
  <c r="Z73" i="17"/>
  <c r="Z72" i="17"/>
  <c r="Z71" i="17"/>
  <c r="Z70" i="17"/>
  <c r="Z69" i="17"/>
  <c r="Z68" i="17"/>
  <c r="Z67" i="17"/>
  <c r="Z66" i="17"/>
  <c r="Z65" i="17"/>
  <c r="Z64" i="17"/>
  <c r="Z63" i="17"/>
  <c r="Z62" i="17"/>
  <c r="Z61" i="17"/>
  <c r="Z60" i="17"/>
  <c r="Z59" i="17"/>
  <c r="Z58" i="17"/>
  <c r="Z57" i="17"/>
  <c r="Z56" i="17"/>
  <c r="Z55" i="17"/>
  <c r="Z54" i="17"/>
  <c r="Z53" i="17"/>
  <c r="Z52" i="17"/>
  <c r="Z51" i="17"/>
  <c r="Z50" i="17"/>
  <c r="Z49" i="17"/>
  <c r="Z48" i="17"/>
  <c r="Z47" i="17"/>
  <c r="Z46" i="17"/>
  <c r="Z45" i="17"/>
  <c r="Z44" i="17"/>
  <c r="Z43" i="17"/>
  <c r="Z42" i="17"/>
  <c r="Z41" i="17"/>
  <c r="Z40" i="17"/>
  <c r="Z39" i="17"/>
  <c r="Z38" i="17"/>
  <c r="Z37" i="17"/>
  <c r="Z36" i="17"/>
  <c r="Z35" i="17"/>
  <c r="Z34" i="17"/>
  <c r="Z33" i="17"/>
  <c r="Z32" i="17"/>
  <c r="Z31" i="17"/>
  <c r="Z30" i="17"/>
  <c r="Y8" i="17"/>
  <c r="X8" i="17"/>
  <c r="V128" i="17"/>
  <c r="V129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1" i="17"/>
  <c r="W52" i="17"/>
  <c r="W53" i="17"/>
  <c r="W54" i="17"/>
  <c r="W55" i="17"/>
  <c r="W56" i="17"/>
  <c r="W57" i="17"/>
  <c r="W58" i="17"/>
  <c r="W59" i="17"/>
  <c r="W60" i="17"/>
  <c r="W61" i="17"/>
  <c r="W62" i="17"/>
  <c r="W63" i="17"/>
  <c r="W64" i="17"/>
  <c r="W65" i="17"/>
  <c r="W66" i="17"/>
  <c r="W67" i="17"/>
  <c r="W68" i="17"/>
  <c r="W69" i="17"/>
  <c r="W70" i="17"/>
  <c r="W71" i="17"/>
  <c r="W72" i="17"/>
  <c r="W73" i="17"/>
  <c r="W74" i="17"/>
  <c r="W75" i="17"/>
  <c r="W76" i="17"/>
  <c r="W77" i="17"/>
  <c r="W78" i="17"/>
  <c r="W79" i="17"/>
  <c r="W80" i="17"/>
  <c r="W81" i="17"/>
  <c r="W82" i="17"/>
  <c r="W83" i="17"/>
  <c r="W84" i="17"/>
  <c r="W85" i="17"/>
  <c r="W86" i="17"/>
  <c r="W87" i="17"/>
  <c r="W88" i="17"/>
  <c r="W89" i="17"/>
  <c r="W90" i="17"/>
  <c r="W91" i="17"/>
  <c r="W92" i="17"/>
  <c r="W93" i="17"/>
  <c r="W94" i="17"/>
  <c r="W95" i="17"/>
  <c r="W96" i="17"/>
  <c r="W97" i="17"/>
  <c r="W98" i="17"/>
  <c r="W99" i="17"/>
  <c r="W100" i="17"/>
  <c r="W101" i="17"/>
  <c r="W102" i="17"/>
  <c r="W103" i="17"/>
  <c r="W104" i="17"/>
  <c r="W105" i="17"/>
  <c r="W106" i="17"/>
  <c r="W107" i="17"/>
  <c r="W108" i="17"/>
  <c r="W109" i="17"/>
  <c r="W110" i="17"/>
  <c r="W111" i="17"/>
  <c r="W112" i="17"/>
  <c r="W113" i="17"/>
  <c r="W114" i="17"/>
  <c r="W115" i="17"/>
  <c r="W116" i="17"/>
  <c r="W117" i="17"/>
  <c r="W118" i="17"/>
  <c r="W119" i="17"/>
  <c r="W120" i="17"/>
  <c r="W121" i="17"/>
  <c r="W122" i="17"/>
  <c r="W123" i="17"/>
  <c r="W124" i="17"/>
  <c r="W125" i="17"/>
  <c r="W126" i="17"/>
  <c r="W127" i="17"/>
  <c r="W128" i="17"/>
  <c r="V127" i="17"/>
  <c r="W129" i="17"/>
  <c r="V126" i="17"/>
  <c r="V125" i="17"/>
  <c r="V124" i="17"/>
  <c r="V123" i="17"/>
  <c r="V122" i="17"/>
  <c r="V121" i="17"/>
  <c r="V120" i="17"/>
  <c r="V119" i="17"/>
  <c r="V118" i="17"/>
  <c r="V117" i="17"/>
  <c r="V116" i="17"/>
  <c r="V115" i="17"/>
  <c r="V114" i="17"/>
  <c r="V113" i="17"/>
  <c r="V112" i="17"/>
  <c r="V111" i="17"/>
  <c r="V110" i="17"/>
  <c r="V109" i="17"/>
  <c r="V108" i="17"/>
  <c r="V107" i="17"/>
  <c r="V106" i="17"/>
  <c r="V105" i="17"/>
  <c r="V104" i="17"/>
  <c r="V103" i="17"/>
  <c r="V102" i="17"/>
  <c r="V101" i="17"/>
  <c r="V100" i="17"/>
  <c r="V99" i="17"/>
  <c r="V98" i="17"/>
  <c r="V97" i="17"/>
  <c r="V96" i="17"/>
  <c r="V95" i="17"/>
  <c r="V94" i="17"/>
  <c r="V93" i="17"/>
  <c r="V92" i="17"/>
  <c r="V91" i="17"/>
  <c r="V90" i="17"/>
  <c r="V89" i="17"/>
  <c r="V88" i="17"/>
  <c r="V87" i="17"/>
  <c r="V86" i="17"/>
  <c r="V85" i="17"/>
  <c r="V84" i="17"/>
  <c r="V83" i="17"/>
  <c r="V82" i="17"/>
  <c r="V81" i="17"/>
  <c r="V80" i="17"/>
  <c r="V79" i="17"/>
  <c r="V78" i="17"/>
  <c r="V77" i="17"/>
  <c r="V76" i="17"/>
  <c r="V75" i="17"/>
  <c r="V74" i="17"/>
  <c r="V73" i="17"/>
  <c r="V72" i="17"/>
  <c r="V71" i="17"/>
  <c r="V70" i="17"/>
  <c r="V69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129" i="16"/>
  <c r="V12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W60" i="16"/>
  <c r="W61" i="16"/>
  <c r="W62" i="16"/>
  <c r="W63" i="16"/>
  <c r="W64" i="16"/>
  <c r="W65" i="16"/>
  <c r="W66" i="16"/>
  <c r="W67" i="16"/>
  <c r="W68" i="16"/>
  <c r="W69" i="16"/>
  <c r="W70" i="16"/>
  <c r="W71" i="16"/>
  <c r="W72" i="16"/>
  <c r="W73" i="16"/>
  <c r="W74" i="16"/>
  <c r="W75" i="16"/>
  <c r="W76" i="16"/>
  <c r="W77" i="16"/>
  <c r="W78" i="16"/>
  <c r="W79" i="16"/>
  <c r="W80" i="16"/>
  <c r="W81" i="16"/>
  <c r="W82" i="16"/>
  <c r="W83" i="16"/>
  <c r="W84" i="16"/>
  <c r="W85" i="16"/>
  <c r="W86" i="16"/>
  <c r="W87" i="16"/>
  <c r="W88" i="16"/>
  <c r="W89" i="16"/>
  <c r="W90" i="16"/>
  <c r="W91" i="16"/>
  <c r="W92" i="16"/>
  <c r="W93" i="16"/>
  <c r="W94" i="16"/>
  <c r="W95" i="16"/>
  <c r="W96" i="16"/>
  <c r="W97" i="16"/>
  <c r="W98" i="16"/>
  <c r="W99" i="16"/>
  <c r="W100" i="16"/>
  <c r="W101" i="16"/>
  <c r="W102" i="16"/>
  <c r="W103" i="16"/>
  <c r="W104" i="16"/>
  <c r="W105" i="16"/>
  <c r="W106" i="16"/>
  <c r="W107" i="16"/>
  <c r="W108" i="16"/>
  <c r="W109" i="16"/>
  <c r="W110" i="16"/>
  <c r="W111" i="16"/>
  <c r="W112" i="16"/>
  <c r="W113" i="16"/>
  <c r="W114" i="16"/>
  <c r="W115" i="16"/>
  <c r="W116" i="16"/>
  <c r="W117" i="16"/>
  <c r="W118" i="16"/>
  <c r="W119" i="16"/>
  <c r="W120" i="16"/>
  <c r="W121" i="16"/>
  <c r="W122" i="16"/>
  <c r="W123" i="16"/>
  <c r="W124" i="16"/>
  <c r="W125" i="16"/>
  <c r="W126" i="16"/>
  <c r="W127" i="16"/>
  <c r="V127" i="16"/>
  <c r="W128" i="16"/>
  <c r="V126" i="16"/>
  <c r="W129" i="16"/>
  <c r="V125" i="16"/>
  <c r="V124" i="16"/>
  <c r="V123" i="16"/>
  <c r="V122" i="16"/>
  <c r="V121" i="16"/>
  <c r="V120" i="16"/>
  <c r="V119" i="16"/>
  <c r="V118" i="16"/>
  <c r="V117" i="16"/>
  <c r="V116" i="16"/>
  <c r="V115" i="16"/>
  <c r="V114" i="16"/>
  <c r="V113" i="16"/>
  <c r="V112" i="16"/>
  <c r="V111" i="16"/>
  <c r="V110" i="16"/>
  <c r="V109" i="16"/>
  <c r="V108" i="16"/>
  <c r="V107" i="16"/>
  <c r="V106" i="16"/>
  <c r="V105" i="16"/>
  <c r="V104" i="16"/>
  <c r="V103" i="16"/>
  <c r="V102" i="16"/>
  <c r="V101" i="16"/>
  <c r="V100" i="16"/>
  <c r="V99" i="16"/>
  <c r="V98" i="16"/>
  <c r="V97" i="16"/>
  <c r="V96" i="16"/>
  <c r="V95" i="16"/>
  <c r="V94" i="16"/>
  <c r="V93" i="16"/>
  <c r="V92" i="16"/>
  <c r="V91" i="16"/>
  <c r="V90" i="16"/>
  <c r="V89" i="16"/>
  <c r="V88" i="16"/>
  <c r="V87" i="16"/>
  <c r="V86" i="16"/>
  <c r="V85" i="16"/>
  <c r="V84" i="16"/>
  <c r="V83" i="16"/>
  <c r="V82" i="16"/>
  <c r="V81" i="16"/>
  <c r="V80" i="16"/>
  <c r="V79" i="16"/>
  <c r="V78" i="16"/>
  <c r="V77" i="16"/>
  <c r="V76" i="16"/>
  <c r="V75" i="16"/>
  <c r="V74" i="16"/>
  <c r="V73" i="16"/>
  <c r="V72" i="16"/>
  <c r="V71" i="16"/>
  <c r="V70" i="16"/>
  <c r="V69" i="16"/>
  <c r="V68" i="16"/>
  <c r="V67" i="16"/>
  <c r="V66" i="16"/>
  <c r="V65" i="16"/>
  <c r="V64" i="16"/>
  <c r="V63" i="16"/>
  <c r="V62" i="16"/>
  <c r="V61" i="16"/>
  <c r="V60" i="16"/>
  <c r="V59" i="16"/>
  <c r="V58" i="16"/>
  <c r="V57" i="16"/>
  <c r="V56" i="16"/>
  <c r="V55" i="16"/>
  <c r="V54" i="16"/>
  <c r="V53" i="16"/>
  <c r="V52" i="16"/>
  <c r="V51" i="16"/>
  <c r="V50" i="16"/>
  <c r="V49" i="16"/>
  <c r="V48" i="16"/>
  <c r="V47" i="16"/>
  <c r="V46" i="16"/>
  <c r="V45" i="16"/>
  <c r="V44" i="16"/>
  <c r="V43" i="16"/>
  <c r="V42" i="16"/>
  <c r="V41" i="16"/>
  <c r="V40" i="16"/>
  <c r="V39" i="16"/>
  <c r="V38" i="16"/>
  <c r="V37" i="16"/>
  <c r="V36" i="16"/>
  <c r="V35" i="16"/>
  <c r="V34" i="16"/>
  <c r="V33" i="16"/>
  <c r="V32" i="16"/>
  <c r="V31" i="16"/>
  <c r="V30" i="16"/>
  <c r="V29" i="16"/>
  <c r="V28" i="16"/>
  <c r="V27" i="16"/>
  <c r="V26" i="16"/>
  <c r="V25" i="16"/>
  <c r="V24" i="16"/>
  <c r="V23" i="16"/>
  <c r="V22" i="16"/>
  <c r="V21" i="16"/>
  <c r="V20" i="16"/>
  <c r="V19" i="16"/>
  <c r="V18" i="16"/>
  <c r="V17" i="16"/>
  <c r="V16" i="16"/>
  <c r="V15" i="16"/>
  <c r="V14" i="16"/>
  <c r="V13" i="16"/>
  <c r="V12" i="16"/>
  <c r="V11" i="16"/>
  <c r="V10" i="16"/>
  <c r="AD27" i="16"/>
  <c r="AD28" i="16"/>
  <c r="AD23" i="16"/>
  <c r="AD19" i="16"/>
  <c r="AD15" i="16"/>
  <c r="AD11" i="16"/>
  <c r="AD24" i="16"/>
  <c r="AD20" i="16"/>
  <c r="AD16" i="16"/>
  <c r="AD12" i="16"/>
  <c r="AD8" i="16"/>
  <c r="AG8" i="16" s="1"/>
  <c r="AD14" i="16"/>
  <c r="AD10" i="16"/>
  <c r="AD25" i="16"/>
  <c r="AD21" i="16"/>
  <c r="AD17" i="16"/>
  <c r="AD13" i="16"/>
  <c r="AD9" i="16"/>
  <c r="AD22" i="16"/>
  <c r="AD18" i="16"/>
  <c r="AD29" i="16"/>
  <c r="AD26" i="16"/>
  <c r="Z128" i="16"/>
  <c r="Z129" i="16"/>
  <c r="AA129" i="16"/>
  <c r="AA112" i="16"/>
  <c r="AA117" i="16"/>
  <c r="AA107" i="16"/>
  <c r="AA91" i="16"/>
  <c r="AA109" i="16"/>
  <c r="AA93" i="16"/>
  <c r="AA94" i="16"/>
  <c r="AA57" i="16"/>
  <c r="AA71" i="16"/>
  <c r="AE29" i="16"/>
  <c r="AA51" i="16"/>
  <c r="AA21" i="16"/>
  <c r="AA28" i="16"/>
  <c r="AE15" i="16"/>
  <c r="AA24" i="16"/>
  <c r="AA124" i="16"/>
  <c r="AA125" i="16"/>
  <c r="AA121" i="16"/>
  <c r="AA114" i="16"/>
  <c r="AA103" i="16"/>
  <c r="AA87" i="16"/>
  <c r="AA108" i="16"/>
  <c r="AA105" i="16"/>
  <c r="AA89" i="16"/>
  <c r="AA79" i="16"/>
  <c r="AA84" i="16"/>
  <c r="AA85" i="16"/>
  <c r="AA69" i="16"/>
  <c r="AA90" i="16"/>
  <c r="AA74" i="16"/>
  <c r="AA98" i="16"/>
  <c r="AA67" i="16"/>
  <c r="AA72" i="16"/>
  <c r="AA41" i="16"/>
  <c r="AA76" i="16"/>
  <c r="AA50" i="16"/>
  <c r="AA34" i="16"/>
  <c r="AA47" i="16"/>
  <c r="AA31" i="16"/>
  <c r="AA29" i="16"/>
  <c r="AE20" i="16"/>
  <c r="AE12" i="16"/>
  <c r="AA20" i="16"/>
  <c r="AA68" i="16"/>
  <c r="AE27" i="16"/>
  <c r="AE21" i="16"/>
  <c r="AE13" i="16"/>
  <c r="AA40" i="16"/>
  <c r="AA19" i="16"/>
  <c r="AA11" i="16"/>
  <c r="AE23" i="16"/>
  <c r="AA27" i="16"/>
  <c r="AA128" i="16"/>
  <c r="AA101" i="16"/>
  <c r="AA106" i="16"/>
  <c r="AA110" i="16"/>
  <c r="AA65" i="16"/>
  <c r="AA86" i="16"/>
  <c r="AA82" i="16"/>
  <c r="AA63" i="16"/>
  <c r="AA53" i="16"/>
  <c r="AA60" i="16"/>
  <c r="AA46" i="16"/>
  <c r="AA43" i="16"/>
  <c r="AE28" i="16"/>
  <c r="AA25" i="16"/>
  <c r="AA9" i="16"/>
  <c r="AE19" i="16"/>
  <c r="AA26" i="16"/>
  <c r="AA18" i="16"/>
  <c r="AC3" i="16" s="1"/>
  <c r="AA10" i="16"/>
  <c r="AE18" i="16"/>
  <c r="AE10" i="16"/>
  <c r="AA120" i="16"/>
  <c r="AA122" i="16"/>
  <c r="AA118" i="16"/>
  <c r="AA99" i="16"/>
  <c r="AA126" i="16"/>
  <c r="AA104" i="16"/>
  <c r="AA100" i="16"/>
  <c r="AA81" i="16"/>
  <c r="AA70" i="16"/>
  <c r="AA37" i="16"/>
  <c r="AA64" i="16"/>
  <c r="AA17" i="16"/>
  <c r="AA52" i="16"/>
  <c r="AE26" i="16"/>
  <c r="AE11" i="16"/>
  <c r="AA116" i="16"/>
  <c r="AA119" i="16"/>
  <c r="AA127" i="16"/>
  <c r="AA111" i="16"/>
  <c r="AA95" i="16"/>
  <c r="AA115" i="16"/>
  <c r="AA123" i="16"/>
  <c r="AA97" i="16"/>
  <c r="AA92" i="16"/>
  <c r="AA102" i="16"/>
  <c r="AA96" i="16"/>
  <c r="AA77" i="16"/>
  <c r="AA61" i="16"/>
  <c r="AA80" i="16"/>
  <c r="AA66" i="16"/>
  <c r="AA75" i="16"/>
  <c r="AA59" i="16"/>
  <c r="AA49" i="16"/>
  <c r="AA33" i="16"/>
  <c r="AA56" i="16"/>
  <c r="AA42" i="16"/>
  <c r="AA58" i="16"/>
  <c r="AA39" i="16"/>
  <c r="AA48" i="16"/>
  <c r="AE24" i="16"/>
  <c r="AE16" i="16"/>
  <c r="AA16" i="16"/>
  <c r="AA36" i="16"/>
  <c r="AE25" i="16"/>
  <c r="AE17" i="16"/>
  <c r="AE9" i="16"/>
  <c r="AA23" i="16"/>
  <c r="AA15" i="16"/>
  <c r="AA44" i="16"/>
  <c r="AA113" i="16"/>
  <c r="AA83" i="16"/>
  <c r="AA88" i="16"/>
  <c r="AA73" i="16"/>
  <c r="AA78" i="16"/>
  <c r="AA62" i="16"/>
  <c r="AA55" i="16"/>
  <c r="AA45" i="16"/>
  <c r="AA54" i="16"/>
  <c r="AA38" i="16"/>
  <c r="AA35" i="16"/>
  <c r="AA32" i="16"/>
  <c r="AA13" i="16"/>
  <c r="AA8" i="16"/>
  <c r="AA12" i="16"/>
  <c r="AA22" i="16"/>
  <c r="AA14" i="16"/>
  <c r="AE22" i="16"/>
  <c r="AE14" i="16"/>
  <c r="AA30" i="16"/>
  <c r="Z127" i="16"/>
  <c r="Z126" i="16"/>
  <c r="Z125" i="16"/>
  <c r="Z124" i="16"/>
  <c r="Z123" i="16"/>
  <c r="Z122" i="16"/>
  <c r="Z121" i="16"/>
  <c r="Z120" i="16"/>
  <c r="Z119" i="16"/>
  <c r="Z118" i="16"/>
  <c r="Z117" i="16"/>
  <c r="Z116" i="16"/>
  <c r="Z115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Z83" i="16"/>
  <c r="Z82" i="16"/>
  <c r="Z81" i="16"/>
  <c r="Z80" i="16"/>
  <c r="Z79" i="16"/>
  <c r="Z78" i="16"/>
  <c r="Z77" i="16"/>
  <c r="Z76" i="16"/>
  <c r="Z75" i="16"/>
  <c r="Z74" i="16"/>
  <c r="Z73" i="16"/>
  <c r="Z72" i="16"/>
  <c r="Z71" i="16"/>
  <c r="Z70" i="16"/>
  <c r="Z69" i="16"/>
  <c r="Z68" i="16"/>
  <c r="Z67" i="16"/>
  <c r="Z66" i="16"/>
  <c r="Z65" i="16"/>
  <c r="Z64" i="16"/>
  <c r="Z63" i="16"/>
  <c r="Z62" i="16"/>
  <c r="Z61" i="16"/>
  <c r="Z60" i="16"/>
  <c r="Z59" i="16"/>
  <c r="Z58" i="16"/>
  <c r="Z57" i="16"/>
  <c r="Z56" i="16"/>
  <c r="Z55" i="16"/>
  <c r="Z54" i="16"/>
  <c r="Z53" i="16"/>
  <c r="Z52" i="16"/>
  <c r="Z51" i="16"/>
  <c r="Z50" i="16"/>
  <c r="Z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Z30" i="16"/>
  <c r="V9" i="16"/>
  <c r="V8" i="16"/>
  <c r="Z8" i="16" s="1"/>
  <c r="W12" i="15"/>
  <c r="V12" i="15"/>
  <c r="W16" i="15"/>
  <c r="V16" i="15"/>
  <c r="V20" i="15"/>
  <c r="W20" i="15"/>
  <c r="W24" i="15"/>
  <c r="V24" i="15"/>
  <c r="V28" i="15"/>
  <c r="W28" i="15"/>
  <c r="W32" i="15"/>
  <c r="V32" i="15"/>
  <c r="V36" i="15"/>
  <c r="W36" i="15"/>
  <c r="V40" i="15"/>
  <c r="W40" i="15"/>
  <c r="V44" i="15"/>
  <c r="W44" i="15"/>
  <c r="W48" i="15"/>
  <c r="V48" i="15"/>
  <c r="V52" i="15"/>
  <c r="W52" i="15"/>
  <c r="W56" i="15"/>
  <c r="V56" i="15"/>
  <c r="V60" i="15"/>
  <c r="W60" i="15"/>
  <c r="V64" i="15"/>
  <c r="W64" i="15"/>
  <c r="V68" i="15"/>
  <c r="W68" i="15"/>
  <c r="V72" i="15"/>
  <c r="W72" i="15"/>
  <c r="V76" i="15"/>
  <c r="W76" i="15"/>
  <c r="V80" i="15"/>
  <c r="W80" i="15"/>
  <c r="W84" i="15"/>
  <c r="V84" i="15"/>
  <c r="V88" i="15"/>
  <c r="W88" i="15"/>
  <c r="V92" i="15"/>
  <c r="W92" i="15"/>
  <c r="W96" i="15"/>
  <c r="V96" i="15"/>
  <c r="V100" i="15"/>
  <c r="W100" i="15"/>
  <c r="W104" i="15"/>
  <c r="V104" i="15"/>
  <c r="W108" i="15"/>
  <c r="V108" i="15"/>
  <c r="V112" i="15"/>
  <c r="W112" i="15"/>
  <c r="W116" i="15"/>
  <c r="V116" i="15"/>
  <c r="W120" i="15"/>
  <c r="V120" i="15"/>
  <c r="V127" i="15"/>
  <c r="W127" i="15"/>
  <c r="V9" i="15"/>
  <c r="W9" i="15"/>
  <c r="V13" i="15"/>
  <c r="W13" i="15"/>
  <c r="W17" i="15"/>
  <c r="V17" i="15"/>
  <c r="W21" i="15"/>
  <c r="V21" i="15"/>
  <c r="W25" i="15"/>
  <c r="V25" i="15"/>
  <c r="W29" i="15"/>
  <c r="V29" i="15"/>
  <c r="W33" i="15"/>
  <c r="V33" i="15"/>
  <c r="V37" i="15"/>
  <c r="W37" i="15"/>
  <c r="V41" i="15"/>
  <c r="W41" i="15"/>
  <c r="W45" i="15"/>
  <c r="V45" i="15"/>
  <c r="W49" i="15"/>
  <c r="V49" i="15"/>
  <c r="V53" i="15"/>
  <c r="W53" i="15"/>
  <c r="W57" i="15"/>
  <c r="V57" i="15"/>
  <c r="V61" i="15"/>
  <c r="W61" i="15"/>
  <c r="V65" i="15"/>
  <c r="W65" i="15"/>
  <c r="V69" i="15"/>
  <c r="W69" i="15"/>
  <c r="W73" i="15"/>
  <c r="V73" i="15"/>
  <c r="W77" i="15"/>
  <c r="V77" i="15"/>
  <c r="W81" i="15"/>
  <c r="V81" i="15"/>
  <c r="W85" i="15"/>
  <c r="V85" i="15"/>
  <c r="V89" i="15"/>
  <c r="W89" i="15"/>
  <c r="W93" i="15"/>
  <c r="V93" i="15"/>
  <c r="V97" i="15"/>
  <c r="W97" i="15"/>
  <c r="W101" i="15"/>
  <c r="V101" i="15"/>
  <c r="V105" i="15"/>
  <c r="W105" i="15"/>
  <c r="W109" i="15"/>
  <c r="V109" i="15"/>
  <c r="W113" i="15"/>
  <c r="V113" i="15"/>
  <c r="W117" i="15"/>
  <c r="V117" i="15"/>
  <c r="W121" i="15"/>
  <c r="V121" i="15"/>
  <c r="W123" i="15"/>
  <c r="V123" i="15"/>
  <c r="W126" i="15"/>
  <c r="V126" i="15"/>
  <c r="W128" i="15"/>
  <c r="V128" i="15"/>
  <c r="V129" i="15"/>
  <c r="W10" i="15"/>
  <c r="V10" i="15"/>
  <c r="V14" i="15"/>
  <c r="W14" i="15"/>
  <c r="W18" i="15"/>
  <c r="V18" i="15"/>
  <c r="W22" i="15"/>
  <c r="V22" i="15"/>
  <c r="V26" i="15"/>
  <c r="W26" i="15"/>
  <c r="V30" i="15"/>
  <c r="W30" i="15"/>
  <c r="W34" i="15"/>
  <c r="V34" i="15"/>
  <c r="V38" i="15"/>
  <c r="W38" i="15"/>
  <c r="V42" i="15"/>
  <c r="W42" i="15"/>
  <c r="V46" i="15"/>
  <c r="W46" i="15"/>
  <c r="W50" i="15"/>
  <c r="V50" i="15"/>
  <c r="V54" i="15"/>
  <c r="W54" i="15"/>
  <c r="V58" i="15"/>
  <c r="W58" i="15"/>
  <c r="V62" i="15"/>
  <c r="W62" i="15"/>
  <c r="V66" i="15"/>
  <c r="W66" i="15"/>
  <c r="V70" i="15"/>
  <c r="W70" i="15"/>
  <c r="V74" i="15"/>
  <c r="W74" i="15"/>
  <c r="W78" i="15"/>
  <c r="V78" i="15"/>
  <c r="W82" i="15"/>
  <c r="V82" i="15"/>
  <c r="W86" i="15"/>
  <c r="V86" i="15"/>
  <c r="W90" i="15"/>
  <c r="V90" i="15"/>
  <c r="V94" i="15"/>
  <c r="W94" i="15"/>
  <c r="V98" i="15"/>
  <c r="W98" i="15"/>
  <c r="V102" i="15"/>
  <c r="W102" i="15"/>
  <c r="W106" i="15"/>
  <c r="V106" i="15"/>
  <c r="V110" i="15"/>
  <c r="W110" i="15"/>
  <c r="W114" i="15"/>
  <c r="V114" i="15"/>
  <c r="V118" i="15"/>
  <c r="W118" i="15"/>
  <c r="W122" i="15"/>
  <c r="V122" i="15"/>
  <c r="V125" i="15"/>
  <c r="W125" i="15"/>
  <c r="V11" i="15"/>
  <c r="W11" i="15"/>
  <c r="W15" i="15"/>
  <c r="V15" i="15"/>
  <c r="V19" i="15"/>
  <c r="W19" i="15"/>
  <c r="V23" i="15"/>
  <c r="W23" i="15"/>
  <c r="V27" i="15"/>
  <c r="W27" i="15"/>
  <c r="V31" i="15"/>
  <c r="W31" i="15"/>
  <c r="W35" i="15"/>
  <c r="V35" i="15"/>
  <c r="V39" i="15"/>
  <c r="W39" i="15"/>
  <c r="V43" i="15"/>
  <c r="W43" i="15"/>
  <c r="W47" i="15"/>
  <c r="V47" i="15"/>
  <c r="V51" i="15"/>
  <c r="W51" i="15"/>
  <c r="W55" i="15"/>
  <c r="V55" i="15"/>
  <c r="W59" i="15"/>
  <c r="V59" i="15"/>
  <c r="W63" i="15"/>
  <c r="V63" i="15"/>
  <c r="V67" i="15"/>
  <c r="W67" i="15"/>
  <c r="V71" i="15"/>
  <c r="W71" i="15"/>
  <c r="V75" i="15"/>
  <c r="W75" i="15"/>
  <c r="W79" i="15"/>
  <c r="V79" i="15"/>
  <c r="V83" i="15"/>
  <c r="W83" i="15"/>
  <c r="V87" i="15"/>
  <c r="W87" i="15"/>
  <c r="W91" i="15"/>
  <c r="V91" i="15"/>
  <c r="W95" i="15"/>
  <c r="V95" i="15"/>
  <c r="V99" i="15"/>
  <c r="W99" i="15"/>
  <c r="V103" i="15"/>
  <c r="W103" i="15"/>
  <c r="V107" i="15"/>
  <c r="W107" i="15"/>
  <c r="W111" i="15"/>
  <c r="V111" i="15"/>
  <c r="V115" i="15"/>
  <c r="W115" i="15"/>
  <c r="V119" i="15"/>
  <c r="W119" i="15"/>
  <c r="W124" i="15"/>
  <c r="V124" i="15"/>
  <c r="W9" i="12"/>
  <c r="K8" i="12"/>
  <c r="M8" i="12" s="1"/>
  <c r="T8" i="12" s="1"/>
  <c r="M9" i="12"/>
  <c r="T9" i="12" s="1"/>
  <c r="K3" i="11"/>
  <c r="U9" i="11" s="1"/>
  <c r="V8" i="10"/>
  <c r="W8" i="10"/>
  <c r="M9" i="9"/>
  <c r="K8" i="9"/>
  <c r="M8" i="9" s="1"/>
  <c r="J10" i="7"/>
  <c r="K13" i="7"/>
  <c r="L14" i="7"/>
  <c r="J11" i="5"/>
  <c r="L12" i="5"/>
  <c r="L10" i="8"/>
  <c r="S11" i="8"/>
  <c r="AG24" i="16" l="1"/>
  <c r="Z24" i="16" s="1"/>
  <c r="AG23" i="16"/>
  <c r="Z23" i="16" s="1"/>
  <c r="Y20" i="17"/>
  <c r="X20" i="17"/>
  <c r="Y32" i="17"/>
  <c r="X32" i="17"/>
  <c r="Y52" i="17"/>
  <c r="X52" i="17"/>
  <c r="X76" i="17"/>
  <c r="Y76" i="17"/>
  <c r="Y92" i="17"/>
  <c r="X92" i="17"/>
  <c r="X104" i="17"/>
  <c r="Y104" i="17"/>
  <c r="Y36" i="17"/>
  <c r="X36" i="17"/>
  <c r="Y56" i="17"/>
  <c r="X56" i="17"/>
  <c r="X72" i="17"/>
  <c r="Y72" i="17"/>
  <c r="Y88" i="17"/>
  <c r="X88" i="17"/>
  <c r="X108" i="17"/>
  <c r="Y108" i="17"/>
  <c r="Y120" i="17"/>
  <c r="X120" i="17"/>
  <c r="Y9" i="17"/>
  <c r="X9" i="17"/>
  <c r="X13" i="17"/>
  <c r="Y13" i="17"/>
  <c r="Y17" i="17"/>
  <c r="X17" i="17"/>
  <c r="Y21" i="17"/>
  <c r="X21" i="17"/>
  <c r="X25" i="17"/>
  <c r="Y25" i="17"/>
  <c r="Y29" i="17"/>
  <c r="X29" i="17"/>
  <c r="Y33" i="17"/>
  <c r="X33" i="17"/>
  <c r="Y37" i="17"/>
  <c r="X37" i="17"/>
  <c r="X41" i="17"/>
  <c r="Y41" i="17"/>
  <c r="Y45" i="17"/>
  <c r="X45" i="17"/>
  <c r="Y49" i="17"/>
  <c r="X49" i="17"/>
  <c r="Y53" i="17"/>
  <c r="X53" i="17"/>
  <c r="Y57" i="17"/>
  <c r="X57" i="17"/>
  <c r="X61" i="17"/>
  <c r="Y61" i="17"/>
  <c r="Y65" i="17"/>
  <c r="X65" i="17"/>
  <c r="X69" i="17"/>
  <c r="Y69" i="17"/>
  <c r="Y73" i="17"/>
  <c r="X73" i="17"/>
  <c r="X77" i="17"/>
  <c r="Y77" i="17"/>
  <c r="X81" i="17"/>
  <c r="Y81" i="17"/>
  <c r="Y85" i="17"/>
  <c r="X85" i="17"/>
  <c r="Y89" i="17"/>
  <c r="X89" i="17"/>
  <c r="X93" i="17"/>
  <c r="Y93" i="17"/>
  <c r="Y97" i="17"/>
  <c r="X97" i="17"/>
  <c r="X101" i="17"/>
  <c r="Y101" i="17"/>
  <c r="Y105" i="17"/>
  <c r="X105" i="17"/>
  <c r="Y109" i="17"/>
  <c r="X109" i="17"/>
  <c r="Y113" i="17"/>
  <c r="X113" i="17"/>
  <c r="Y117" i="17"/>
  <c r="X117" i="17"/>
  <c r="Y121" i="17"/>
  <c r="X121" i="17"/>
  <c r="Y125" i="17"/>
  <c r="X125" i="17"/>
  <c r="X127" i="17"/>
  <c r="Y127" i="17"/>
  <c r="AB18" i="17"/>
  <c r="AG25" i="17"/>
  <c r="Z25" i="17" s="1"/>
  <c r="AG24" i="17"/>
  <c r="Z24" i="17" s="1"/>
  <c r="AG14" i="17"/>
  <c r="Z14" i="17" s="1"/>
  <c r="AG9" i="17"/>
  <c r="Z9" i="17" s="1"/>
  <c r="AG22" i="17"/>
  <c r="Z22" i="17" s="1"/>
  <c r="X16" i="17"/>
  <c r="Y16" i="17"/>
  <c r="Y24" i="17"/>
  <c r="X24" i="17"/>
  <c r="Y44" i="17"/>
  <c r="X44" i="17"/>
  <c r="X60" i="17"/>
  <c r="Y60" i="17"/>
  <c r="Y68" i="17"/>
  <c r="X68" i="17"/>
  <c r="Y84" i="17"/>
  <c r="X84" i="17"/>
  <c r="Y96" i="17"/>
  <c r="X96" i="17"/>
  <c r="Y112" i="17"/>
  <c r="X112" i="17"/>
  <c r="Y124" i="17"/>
  <c r="X124" i="17"/>
  <c r="AG21" i="17"/>
  <c r="Z21" i="17" s="1"/>
  <c r="X10" i="17"/>
  <c r="Y10" i="17"/>
  <c r="X14" i="17"/>
  <c r="Y14" i="17"/>
  <c r="Y18" i="17"/>
  <c r="X18" i="17"/>
  <c r="Y22" i="17"/>
  <c r="X22" i="17"/>
  <c r="X26" i="17"/>
  <c r="Y26" i="17"/>
  <c r="Y30" i="17"/>
  <c r="X30" i="17"/>
  <c r="Y34" i="17"/>
  <c r="X34" i="17"/>
  <c r="Y38" i="17"/>
  <c r="X38" i="17"/>
  <c r="X42" i="17"/>
  <c r="Y42" i="17"/>
  <c r="Y46" i="17"/>
  <c r="X46" i="17"/>
  <c r="Y50" i="17"/>
  <c r="X50" i="17"/>
  <c r="Y54" i="17"/>
  <c r="X54" i="17"/>
  <c r="Y58" i="17"/>
  <c r="X58" i="17"/>
  <c r="Y62" i="17"/>
  <c r="X62" i="17"/>
  <c r="Y66" i="17"/>
  <c r="X66" i="17"/>
  <c r="Y70" i="17"/>
  <c r="X70" i="17"/>
  <c r="Y74" i="17"/>
  <c r="X74" i="17"/>
  <c r="X78" i="17"/>
  <c r="Y78" i="17"/>
  <c r="Y82" i="17"/>
  <c r="X82" i="17"/>
  <c r="Y86" i="17"/>
  <c r="X86" i="17"/>
  <c r="Y90" i="17"/>
  <c r="X90" i="17"/>
  <c r="Y94" i="17"/>
  <c r="X94" i="17"/>
  <c r="Y98" i="17"/>
  <c r="X98" i="17"/>
  <c r="Y102" i="17"/>
  <c r="X102" i="17"/>
  <c r="Y106" i="17"/>
  <c r="X106" i="17"/>
  <c r="Y110" i="17"/>
  <c r="X110" i="17"/>
  <c r="Y114" i="17"/>
  <c r="X114" i="17"/>
  <c r="X118" i="17"/>
  <c r="Y118" i="17"/>
  <c r="Y122" i="17"/>
  <c r="X122" i="17"/>
  <c r="AB16" i="17"/>
  <c r="AB20" i="17"/>
  <c r="AB12" i="17"/>
  <c r="AB26" i="17"/>
  <c r="AB15" i="17"/>
  <c r="AG12" i="17"/>
  <c r="Z12" i="17" s="1"/>
  <c r="AG11" i="17"/>
  <c r="Z11" i="17" s="1"/>
  <c r="AG28" i="17"/>
  <c r="Z28" i="17" s="1"/>
  <c r="AG19" i="17"/>
  <c r="Z19" i="17" s="1"/>
  <c r="AG13" i="17"/>
  <c r="Z13" i="17" s="1"/>
  <c r="AG26" i="17"/>
  <c r="Z26" i="17" s="1"/>
  <c r="Y12" i="17"/>
  <c r="X12" i="17"/>
  <c r="X28" i="17"/>
  <c r="Y28" i="17"/>
  <c r="Y40" i="17"/>
  <c r="X40" i="17"/>
  <c r="Y48" i="17"/>
  <c r="X48" i="17"/>
  <c r="Y64" i="17"/>
  <c r="X64" i="17"/>
  <c r="Y80" i="17"/>
  <c r="X80" i="17"/>
  <c r="Y100" i="17"/>
  <c r="X100" i="17"/>
  <c r="Y116" i="17"/>
  <c r="X116" i="17"/>
  <c r="Y128" i="17"/>
  <c r="X128" i="17"/>
  <c r="X129" i="17"/>
  <c r="X11" i="17"/>
  <c r="Y11" i="17"/>
  <c r="Y15" i="17"/>
  <c r="X15" i="17"/>
  <c r="Y19" i="17"/>
  <c r="X19" i="17"/>
  <c r="Y23" i="17"/>
  <c r="X23" i="17"/>
  <c r="Y27" i="17"/>
  <c r="X27" i="17"/>
  <c r="X31" i="17"/>
  <c r="Y31" i="17"/>
  <c r="Y35" i="17"/>
  <c r="X35" i="17"/>
  <c r="X39" i="17"/>
  <c r="Y39" i="17"/>
  <c r="X43" i="17"/>
  <c r="Y43" i="17"/>
  <c r="X47" i="17"/>
  <c r="Y47" i="17"/>
  <c r="Y51" i="17"/>
  <c r="X51" i="17"/>
  <c r="X55" i="17"/>
  <c r="Y55" i="17"/>
  <c r="Y59" i="17"/>
  <c r="X59" i="17"/>
  <c r="Y63" i="17"/>
  <c r="X63" i="17"/>
  <c r="X67" i="17"/>
  <c r="Y67" i="17"/>
  <c r="Y71" i="17"/>
  <c r="X71" i="17"/>
  <c r="Y75" i="17"/>
  <c r="X75" i="17"/>
  <c r="Y79" i="17"/>
  <c r="X79" i="17"/>
  <c r="X83" i="17"/>
  <c r="Y83" i="17"/>
  <c r="X87" i="17"/>
  <c r="Y87" i="17"/>
  <c r="Y91" i="17"/>
  <c r="X91" i="17"/>
  <c r="Y95" i="17"/>
  <c r="X95" i="17"/>
  <c r="Y99" i="17"/>
  <c r="X99" i="17"/>
  <c r="X103" i="17"/>
  <c r="Y103" i="17"/>
  <c r="Y107" i="17"/>
  <c r="X107" i="17"/>
  <c r="Y111" i="17"/>
  <c r="X111" i="17"/>
  <c r="X115" i="17"/>
  <c r="Y115" i="17"/>
  <c r="X119" i="17"/>
  <c r="Y119" i="17"/>
  <c r="Y123" i="17"/>
  <c r="X123" i="17"/>
  <c r="X126" i="17"/>
  <c r="Y126" i="17"/>
  <c r="AB13" i="17"/>
  <c r="AB28" i="17"/>
  <c r="AB9" i="17"/>
  <c r="AB24" i="17"/>
  <c r="AG16" i="17"/>
  <c r="Z16" i="17" s="1"/>
  <c r="AG15" i="17"/>
  <c r="Z15" i="17" s="1"/>
  <c r="AG29" i="17"/>
  <c r="Z29" i="17" s="1"/>
  <c r="AG23" i="17"/>
  <c r="Z23" i="17" s="1"/>
  <c r="AG17" i="17"/>
  <c r="Z17" i="17" s="1"/>
  <c r="AG21" i="16"/>
  <c r="Z21" i="16" s="1"/>
  <c r="X10" i="16"/>
  <c r="Y10" i="16"/>
  <c r="X18" i="16"/>
  <c r="Y18" i="16"/>
  <c r="X26" i="16"/>
  <c r="Y26" i="16"/>
  <c r="X34" i="16"/>
  <c r="Y34" i="16"/>
  <c r="X46" i="16"/>
  <c r="Y46" i="16"/>
  <c r="Y54" i="16"/>
  <c r="X54" i="16"/>
  <c r="Y62" i="16"/>
  <c r="X62" i="16"/>
  <c r="X70" i="16"/>
  <c r="Y70" i="16"/>
  <c r="X78" i="16"/>
  <c r="Y78" i="16"/>
  <c r="Y86" i="16"/>
  <c r="X86" i="16"/>
  <c r="Y94" i="16"/>
  <c r="X94" i="16"/>
  <c r="X102" i="16"/>
  <c r="Y102" i="16"/>
  <c r="Y110" i="16"/>
  <c r="X110" i="16"/>
  <c r="X118" i="16"/>
  <c r="Y118" i="16"/>
  <c r="X125" i="16"/>
  <c r="Y125" i="16"/>
  <c r="AG26" i="16"/>
  <c r="Z26" i="16" s="1"/>
  <c r="AG9" i="16"/>
  <c r="Z9" i="16" s="1"/>
  <c r="AG25" i="16"/>
  <c r="Z25" i="16" s="1"/>
  <c r="AG12" i="16"/>
  <c r="Z12" i="16" s="1"/>
  <c r="AG11" i="16"/>
  <c r="Z11" i="16" s="1"/>
  <c r="AG28" i="16"/>
  <c r="Z28" i="16" s="1"/>
  <c r="Y11" i="16"/>
  <c r="X11" i="16"/>
  <c r="Y15" i="16"/>
  <c r="X15" i="16"/>
  <c r="Y19" i="16"/>
  <c r="X19" i="16"/>
  <c r="Y23" i="16"/>
  <c r="X23" i="16"/>
  <c r="Y27" i="16"/>
  <c r="X27" i="16"/>
  <c r="X31" i="16"/>
  <c r="Y31" i="16"/>
  <c r="Y35" i="16"/>
  <c r="X35" i="16"/>
  <c r="Y39" i="16"/>
  <c r="X39" i="16"/>
  <c r="X43" i="16"/>
  <c r="Y43" i="16"/>
  <c r="Y47" i="16"/>
  <c r="X47" i="16"/>
  <c r="Y51" i="16"/>
  <c r="X51" i="16"/>
  <c r="Y55" i="16"/>
  <c r="X55" i="16"/>
  <c r="Y59" i="16"/>
  <c r="X59" i="16"/>
  <c r="Y63" i="16"/>
  <c r="X63" i="16"/>
  <c r="Y67" i="16"/>
  <c r="X67" i="16"/>
  <c r="Y71" i="16"/>
  <c r="X71" i="16"/>
  <c r="Y75" i="16"/>
  <c r="X75" i="16"/>
  <c r="X79" i="16"/>
  <c r="Y79" i="16"/>
  <c r="Y83" i="16"/>
  <c r="X83" i="16"/>
  <c r="Y87" i="16"/>
  <c r="X87" i="16"/>
  <c r="Y91" i="16"/>
  <c r="X91" i="16"/>
  <c r="Y95" i="16"/>
  <c r="X95" i="16"/>
  <c r="Y99" i="16"/>
  <c r="X99" i="16"/>
  <c r="X103" i="16"/>
  <c r="Y103" i="16"/>
  <c r="X107" i="16"/>
  <c r="Y107" i="16"/>
  <c r="X111" i="16"/>
  <c r="Y111" i="16"/>
  <c r="Y115" i="16"/>
  <c r="X115" i="16"/>
  <c r="X119" i="16"/>
  <c r="Y119" i="16"/>
  <c r="Y123" i="16"/>
  <c r="X123" i="16"/>
  <c r="AG22" i="16"/>
  <c r="Z22" i="16" s="1"/>
  <c r="X14" i="16"/>
  <c r="Y14" i="16"/>
  <c r="Y22" i="16"/>
  <c r="X22" i="16"/>
  <c r="X30" i="16"/>
  <c r="Y30" i="16"/>
  <c r="Y38" i="16"/>
  <c r="X38" i="16"/>
  <c r="X50" i="16"/>
  <c r="Y50" i="16"/>
  <c r="Y58" i="16"/>
  <c r="X58" i="16"/>
  <c r="X66" i="16"/>
  <c r="Y66" i="16"/>
  <c r="Y74" i="16"/>
  <c r="X74" i="16"/>
  <c r="X82" i="16"/>
  <c r="Y82" i="16"/>
  <c r="Y90" i="16"/>
  <c r="X90" i="16"/>
  <c r="X98" i="16"/>
  <c r="Y98" i="16"/>
  <c r="Y106" i="16"/>
  <c r="X106" i="16"/>
  <c r="Y114" i="16"/>
  <c r="X114" i="16"/>
  <c r="Y122" i="16"/>
  <c r="X122" i="16"/>
  <c r="AG29" i="16"/>
  <c r="Z29" i="16" s="1"/>
  <c r="AG13" i="16"/>
  <c r="Z13" i="16" s="1"/>
  <c r="AG10" i="16"/>
  <c r="Z10" i="16" s="1"/>
  <c r="AG16" i="16"/>
  <c r="Z16" i="16" s="1"/>
  <c r="AG15" i="16"/>
  <c r="Z15" i="16" s="1"/>
  <c r="AG27" i="16"/>
  <c r="Z27" i="16" s="1"/>
  <c r="X12" i="16"/>
  <c r="Y12" i="16"/>
  <c r="X16" i="16"/>
  <c r="Y16" i="16"/>
  <c r="Y20" i="16"/>
  <c r="X20" i="16"/>
  <c r="Y24" i="16"/>
  <c r="X24" i="16"/>
  <c r="Y28" i="16"/>
  <c r="X28" i="16"/>
  <c r="Y32" i="16"/>
  <c r="X32" i="16"/>
  <c r="Y36" i="16"/>
  <c r="X36" i="16"/>
  <c r="Y40" i="16"/>
  <c r="X40" i="16"/>
  <c r="Y44" i="16"/>
  <c r="X44" i="16"/>
  <c r="Y48" i="16"/>
  <c r="X48" i="16"/>
  <c r="Y52" i="16"/>
  <c r="X52" i="16"/>
  <c r="Y56" i="16"/>
  <c r="X56" i="16"/>
  <c r="Y60" i="16"/>
  <c r="X60" i="16"/>
  <c r="Y64" i="16"/>
  <c r="X64" i="16"/>
  <c r="Y68" i="16"/>
  <c r="X68" i="16"/>
  <c r="Y72" i="16"/>
  <c r="X72" i="16"/>
  <c r="Y76" i="16"/>
  <c r="X76" i="16"/>
  <c r="Y80" i="16"/>
  <c r="X80" i="16"/>
  <c r="Y84" i="16"/>
  <c r="X84" i="16"/>
  <c r="X88" i="16"/>
  <c r="Y88" i="16"/>
  <c r="Y92" i="16"/>
  <c r="X92" i="16"/>
  <c r="Y96" i="16"/>
  <c r="X96" i="16"/>
  <c r="X100" i="16"/>
  <c r="Y100" i="16"/>
  <c r="X104" i="16"/>
  <c r="Y104" i="16"/>
  <c r="X108" i="16"/>
  <c r="Y108" i="16"/>
  <c r="X112" i="16"/>
  <c r="Y112" i="16"/>
  <c r="X116" i="16"/>
  <c r="Y116" i="16"/>
  <c r="Y120" i="16"/>
  <c r="X120" i="16"/>
  <c r="X124" i="16"/>
  <c r="Y124" i="16"/>
  <c r="Y126" i="16"/>
  <c r="X126" i="16"/>
  <c r="X127" i="16"/>
  <c r="Y127" i="16"/>
  <c r="X42" i="16"/>
  <c r="Y42" i="16"/>
  <c r="X8" i="16"/>
  <c r="Y8" i="16"/>
  <c r="AG18" i="16"/>
  <c r="Z18" i="16" s="1"/>
  <c r="AG17" i="16"/>
  <c r="Z17" i="16" s="1"/>
  <c r="AG14" i="16"/>
  <c r="Z14" i="16" s="1"/>
  <c r="AG20" i="16"/>
  <c r="Z20" i="16" s="1"/>
  <c r="AG19" i="16"/>
  <c r="Z19" i="16" s="1"/>
  <c r="X9" i="16"/>
  <c r="Y9" i="16"/>
  <c r="X13" i="16"/>
  <c r="Y13" i="16"/>
  <c r="Y17" i="16"/>
  <c r="X17" i="16"/>
  <c r="X21" i="16"/>
  <c r="Y21" i="16"/>
  <c r="Y25" i="16"/>
  <c r="X25" i="16"/>
  <c r="X29" i="16"/>
  <c r="Y29" i="16"/>
  <c r="Y33" i="16"/>
  <c r="X33" i="16"/>
  <c r="Y37" i="16"/>
  <c r="X37" i="16"/>
  <c r="X41" i="16"/>
  <c r="Y41" i="16"/>
  <c r="X45" i="16"/>
  <c r="Y45" i="16"/>
  <c r="Y49" i="16"/>
  <c r="X49" i="16"/>
  <c r="Y53" i="16"/>
  <c r="X53" i="16"/>
  <c r="Y57" i="16"/>
  <c r="X57" i="16"/>
  <c r="X61" i="16"/>
  <c r="Y61" i="16"/>
  <c r="Y65" i="16"/>
  <c r="X65" i="16"/>
  <c r="Y69" i="16"/>
  <c r="X69" i="16"/>
  <c r="X73" i="16"/>
  <c r="Y73" i="16"/>
  <c r="Y77" i="16"/>
  <c r="X77" i="16"/>
  <c r="Y81" i="16"/>
  <c r="X81" i="16"/>
  <c r="Y85" i="16"/>
  <c r="X85" i="16"/>
  <c r="Y89" i="16"/>
  <c r="X89" i="16"/>
  <c r="X93" i="16"/>
  <c r="Y93" i="16"/>
  <c r="Y97" i="16"/>
  <c r="X97" i="16"/>
  <c r="Y101" i="16"/>
  <c r="X101" i="16"/>
  <c r="Y105" i="16"/>
  <c r="X105" i="16"/>
  <c r="Y109" i="16"/>
  <c r="X109" i="16"/>
  <c r="X113" i="16"/>
  <c r="Y113" i="16"/>
  <c r="Y117" i="16"/>
  <c r="X117" i="16"/>
  <c r="X121" i="16"/>
  <c r="Y121" i="16"/>
  <c r="Y128" i="16"/>
  <c r="X128" i="16"/>
  <c r="X129" i="16"/>
  <c r="V8" i="12"/>
  <c r="W8" i="12"/>
  <c r="V9" i="12"/>
  <c r="X8" i="11"/>
  <c r="U129" i="11"/>
  <c r="U12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U127" i="11"/>
  <c r="V127" i="11"/>
  <c r="U126" i="11"/>
  <c r="V128" i="11"/>
  <c r="V129" i="11"/>
  <c r="U125" i="11"/>
  <c r="U124" i="11"/>
  <c r="U123" i="11"/>
  <c r="U122" i="11"/>
  <c r="U121" i="11"/>
  <c r="U120" i="11"/>
  <c r="U119" i="11"/>
  <c r="U118" i="11"/>
  <c r="U117" i="11"/>
  <c r="U116" i="11"/>
  <c r="U115" i="11"/>
  <c r="U114" i="11"/>
  <c r="U113" i="11"/>
  <c r="U112" i="11"/>
  <c r="U111" i="11"/>
  <c r="U110" i="11"/>
  <c r="U109" i="11"/>
  <c r="U108" i="11"/>
  <c r="U107" i="11"/>
  <c r="U106" i="11"/>
  <c r="U105" i="11"/>
  <c r="U104" i="11"/>
  <c r="U103" i="11"/>
  <c r="U102" i="11"/>
  <c r="U101" i="11"/>
  <c r="U100" i="11"/>
  <c r="U99" i="11"/>
  <c r="U98" i="11"/>
  <c r="U97" i="11"/>
  <c r="U96" i="11"/>
  <c r="U95" i="11"/>
  <c r="U94" i="11"/>
  <c r="U93" i="11"/>
  <c r="U92" i="11"/>
  <c r="U91" i="11"/>
  <c r="U90" i="11"/>
  <c r="U89" i="11"/>
  <c r="U88" i="11"/>
  <c r="U87" i="11"/>
  <c r="U86" i="11"/>
  <c r="U85" i="11"/>
  <c r="U84" i="11"/>
  <c r="U83" i="11"/>
  <c r="U82" i="11"/>
  <c r="U81" i="11"/>
  <c r="U80" i="11"/>
  <c r="U79" i="11"/>
  <c r="U78" i="11"/>
  <c r="U77" i="11"/>
  <c r="U76" i="11"/>
  <c r="U75" i="11"/>
  <c r="U74" i="11"/>
  <c r="U73" i="11"/>
  <c r="U72" i="11"/>
  <c r="U71" i="11"/>
  <c r="U70" i="11"/>
  <c r="U69" i="11"/>
  <c r="U68" i="11"/>
  <c r="U67" i="11"/>
  <c r="U66" i="11"/>
  <c r="U65" i="11"/>
  <c r="U64" i="11"/>
  <c r="U63" i="11"/>
  <c r="U62" i="11"/>
  <c r="U61" i="11"/>
  <c r="U60" i="11"/>
  <c r="U59" i="11"/>
  <c r="U58" i="11"/>
  <c r="U57" i="11"/>
  <c r="U56" i="11"/>
  <c r="U55" i="11"/>
  <c r="U54" i="11"/>
  <c r="U53" i="11"/>
  <c r="U52" i="11"/>
  <c r="U51" i="11"/>
  <c r="U50" i="11"/>
  <c r="U49" i="11"/>
  <c r="U48" i="11"/>
  <c r="U47" i="11"/>
  <c r="U46" i="11"/>
  <c r="U45" i="11"/>
  <c r="U44" i="11"/>
  <c r="U43" i="11"/>
  <c r="U42" i="11"/>
  <c r="U41" i="11"/>
  <c r="U40" i="11"/>
  <c r="U39" i="11"/>
  <c r="U38" i="11"/>
  <c r="U37" i="11"/>
  <c r="U36" i="11"/>
  <c r="U35" i="11"/>
  <c r="U34" i="11"/>
  <c r="U33" i="11"/>
  <c r="U32" i="11"/>
  <c r="U31" i="11"/>
  <c r="U30" i="11"/>
  <c r="U29" i="11"/>
  <c r="U28" i="11"/>
  <c r="U27" i="11"/>
  <c r="U26" i="11"/>
  <c r="U25" i="11"/>
  <c r="U24" i="11"/>
  <c r="U23" i="11"/>
  <c r="U22" i="11"/>
  <c r="U21" i="11"/>
  <c r="U20" i="11"/>
  <c r="U19" i="11"/>
  <c r="U18" i="11"/>
  <c r="U17" i="11"/>
  <c r="U16" i="11"/>
  <c r="U15" i="11"/>
  <c r="U14" i="11"/>
  <c r="U13" i="11"/>
  <c r="U12" i="11"/>
  <c r="U11" i="11"/>
  <c r="U10" i="11"/>
  <c r="U8" i="11"/>
  <c r="W8" i="11" s="1"/>
  <c r="T8" i="9"/>
  <c r="K12" i="7"/>
  <c r="L13" i="7"/>
  <c r="J9" i="7"/>
  <c r="J10" i="5"/>
  <c r="L11" i="5"/>
  <c r="L9" i="8"/>
  <c r="S10" i="8"/>
  <c r="X12" i="11" l="1"/>
  <c r="W12" i="11"/>
  <c r="X32" i="11"/>
  <c r="W32" i="11"/>
  <c r="W52" i="11"/>
  <c r="X52" i="11"/>
  <c r="X60" i="11"/>
  <c r="W60" i="11"/>
  <c r="W68" i="11"/>
  <c r="X68" i="11"/>
  <c r="W88" i="11"/>
  <c r="X88" i="11"/>
  <c r="X108" i="11"/>
  <c r="W108" i="11"/>
  <c r="W124" i="11"/>
  <c r="X124" i="11"/>
  <c r="X127" i="11"/>
  <c r="W127" i="11"/>
  <c r="W16" i="11"/>
  <c r="X16" i="11"/>
  <c r="W36" i="11"/>
  <c r="X36" i="11"/>
  <c r="X76" i="11"/>
  <c r="W76" i="11"/>
  <c r="X96" i="11"/>
  <c r="W96" i="11"/>
  <c r="X116" i="11"/>
  <c r="W116" i="11"/>
  <c r="W29" i="11"/>
  <c r="X29" i="11"/>
  <c r="X61" i="11"/>
  <c r="W61" i="11"/>
  <c r="W105" i="11"/>
  <c r="X105" i="11"/>
  <c r="W128" i="11"/>
  <c r="X128" i="11"/>
  <c r="W129" i="11"/>
  <c r="W24" i="11"/>
  <c r="X24" i="11"/>
  <c r="X44" i="11"/>
  <c r="W44" i="11"/>
  <c r="W72" i="11"/>
  <c r="X72" i="11"/>
  <c r="W80" i="11"/>
  <c r="X80" i="11"/>
  <c r="X92" i="11"/>
  <c r="W92" i="11"/>
  <c r="W104" i="11"/>
  <c r="X104" i="11"/>
  <c r="W120" i="11"/>
  <c r="X120" i="11"/>
  <c r="X9" i="11"/>
  <c r="W9" i="11"/>
  <c r="X13" i="11"/>
  <c r="W13" i="11"/>
  <c r="W21" i="11"/>
  <c r="X21" i="11"/>
  <c r="W33" i="11"/>
  <c r="X33" i="11"/>
  <c r="W41" i="11"/>
  <c r="X41" i="11"/>
  <c r="X49" i="11"/>
  <c r="W49" i="11"/>
  <c r="X57" i="11"/>
  <c r="W57" i="11"/>
  <c r="W69" i="11"/>
  <c r="X69" i="11"/>
  <c r="W77" i="11"/>
  <c r="X77" i="11"/>
  <c r="X85" i="11"/>
  <c r="W85" i="11"/>
  <c r="X93" i="11"/>
  <c r="W93" i="11"/>
  <c r="W101" i="11"/>
  <c r="X101" i="11"/>
  <c r="W113" i="11"/>
  <c r="X113" i="11"/>
  <c r="X10" i="11"/>
  <c r="W10" i="11"/>
  <c r="X14" i="11"/>
  <c r="W14" i="11"/>
  <c r="W18" i="11"/>
  <c r="X18" i="11"/>
  <c r="X22" i="11"/>
  <c r="W22" i="11"/>
  <c r="W26" i="11"/>
  <c r="X26" i="11"/>
  <c r="W30" i="11"/>
  <c r="X30" i="11"/>
  <c r="X34" i="11"/>
  <c r="W34" i="11"/>
  <c r="X38" i="11"/>
  <c r="W38" i="11"/>
  <c r="W42" i="11"/>
  <c r="X42" i="11"/>
  <c r="X46" i="11"/>
  <c r="W46" i="11"/>
  <c r="W50" i="11"/>
  <c r="X50" i="11"/>
  <c r="X54" i="11"/>
  <c r="W54" i="11"/>
  <c r="W58" i="11"/>
  <c r="X58" i="11"/>
  <c r="X62" i="11"/>
  <c r="W62" i="11"/>
  <c r="X66" i="11"/>
  <c r="W66" i="11"/>
  <c r="X70" i="11"/>
  <c r="W70" i="11"/>
  <c r="W74" i="11"/>
  <c r="X74" i="11"/>
  <c r="X78" i="11"/>
  <c r="W78" i="11"/>
  <c r="X82" i="11"/>
  <c r="W82" i="11"/>
  <c r="W86" i="11"/>
  <c r="X86" i="11"/>
  <c r="W90" i="11"/>
  <c r="X90" i="11"/>
  <c r="X94" i="11"/>
  <c r="W94" i="11"/>
  <c r="X98" i="11"/>
  <c r="W98" i="11"/>
  <c r="X102" i="11"/>
  <c r="W102" i="11"/>
  <c r="W106" i="11"/>
  <c r="X106" i="11"/>
  <c r="X110" i="11"/>
  <c r="W110" i="11"/>
  <c r="W114" i="11"/>
  <c r="X114" i="11"/>
  <c r="W118" i="11"/>
  <c r="X118" i="11"/>
  <c r="X122" i="11"/>
  <c r="W122" i="11"/>
  <c r="X20" i="11"/>
  <c r="W20" i="11"/>
  <c r="X28" i="11"/>
  <c r="W28" i="11"/>
  <c r="W40" i="11"/>
  <c r="X40" i="11"/>
  <c r="W48" i="11"/>
  <c r="X48" i="11"/>
  <c r="X56" i="11"/>
  <c r="W56" i="11"/>
  <c r="W64" i="11"/>
  <c r="X64" i="11"/>
  <c r="X84" i="11"/>
  <c r="W84" i="11"/>
  <c r="X100" i="11"/>
  <c r="W100" i="11"/>
  <c r="X112" i="11"/>
  <c r="W112" i="11"/>
  <c r="X17" i="11"/>
  <c r="W17" i="11"/>
  <c r="W25" i="11"/>
  <c r="X25" i="11"/>
  <c r="W37" i="11"/>
  <c r="X37" i="11"/>
  <c r="W45" i="11"/>
  <c r="X45" i="11"/>
  <c r="X53" i="11"/>
  <c r="W53" i="11"/>
  <c r="W65" i="11"/>
  <c r="X65" i="11"/>
  <c r="W73" i="11"/>
  <c r="X73" i="11"/>
  <c r="X81" i="11"/>
  <c r="W81" i="11"/>
  <c r="W89" i="11"/>
  <c r="X89" i="11"/>
  <c r="W97" i="11"/>
  <c r="X97" i="11"/>
  <c r="X109" i="11"/>
  <c r="W109" i="11"/>
  <c r="W117" i="11"/>
  <c r="X117" i="11"/>
  <c r="W121" i="11"/>
  <c r="X121" i="11"/>
  <c r="X126" i="11"/>
  <c r="W126" i="11"/>
  <c r="X11" i="11"/>
  <c r="W11" i="11"/>
  <c r="W15" i="11"/>
  <c r="X15" i="11"/>
  <c r="W19" i="11"/>
  <c r="X19" i="11"/>
  <c r="X23" i="11"/>
  <c r="W23" i="11"/>
  <c r="X27" i="11"/>
  <c r="W27" i="11"/>
  <c r="X31" i="11"/>
  <c r="W31" i="11"/>
  <c r="X35" i="11"/>
  <c r="W35" i="11"/>
  <c r="X39" i="11"/>
  <c r="W39" i="11"/>
  <c r="W43" i="11"/>
  <c r="X43" i="11"/>
  <c r="W47" i="11"/>
  <c r="X47" i="11"/>
  <c r="X51" i="11"/>
  <c r="W51" i="11"/>
  <c r="W55" i="11"/>
  <c r="X55" i="11"/>
  <c r="W59" i="11"/>
  <c r="X59" i="11"/>
  <c r="W63" i="11"/>
  <c r="X63" i="11"/>
  <c r="X67" i="11"/>
  <c r="W67" i="11"/>
  <c r="X71" i="11"/>
  <c r="W71" i="11"/>
  <c r="W75" i="11"/>
  <c r="X75" i="11"/>
  <c r="X79" i="11"/>
  <c r="W79" i="11"/>
  <c r="X83" i="11"/>
  <c r="W83" i="11"/>
  <c r="X87" i="11"/>
  <c r="W87" i="11"/>
  <c r="W91" i="11"/>
  <c r="X91" i="11"/>
  <c r="W95" i="11"/>
  <c r="X95" i="11"/>
  <c r="W99" i="11"/>
  <c r="X99" i="11"/>
  <c r="W103" i="11"/>
  <c r="X103" i="11"/>
  <c r="X107" i="11"/>
  <c r="W107" i="11"/>
  <c r="X111" i="11"/>
  <c r="W111" i="11"/>
  <c r="X115" i="11"/>
  <c r="W115" i="11"/>
  <c r="X119" i="11"/>
  <c r="W119" i="11"/>
  <c r="W123" i="11"/>
  <c r="X123" i="11"/>
  <c r="X125" i="11"/>
  <c r="W125" i="11"/>
  <c r="T9" i="9"/>
  <c r="V8" i="9" s="1"/>
  <c r="T128" i="9"/>
  <c r="T129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T127" i="9"/>
  <c r="T126" i="9"/>
  <c r="U129" i="9"/>
  <c r="T125" i="9"/>
  <c r="T124" i="9"/>
  <c r="T123" i="9"/>
  <c r="T122" i="9"/>
  <c r="T121" i="9"/>
  <c r="T120" i="9"/>
  <c r="T119" i="9"/>
  <c r="T118" i="9"/>
  <c r="T117" i="9"/>
  <c r="T116" i="9"/>
  <c r="T115" i="9"/>
  <c r="T114" i="9"/>
  <c r="T113" i="9"/>
  <c r="T112" i="9"/>
  <c r="T111" i="9"/>
  <c r="T110" i="9"/>
  <c r="T109" i="9"/>
  <c r="T108" i="9"/>
  <c r="T107" i="9"/>
  <c r="T106" i="9"/>
  <c r="T105" i="9"/>
  <c r="T104" i="9"/>
  <c r="T103" i="9"/>
  <c r="T102" i="9"/>
  <c r="T101" i="9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T15" i="9"/>
  <c r="T14" i="9"/>
  <c r="T13" i="9"/>
  <c r="T12" i="9"/>
  <c r="T11" i="9"/>
  <c r="T10" i="9"/>
  <c r="J8" i="7"/>
  <c r="K11" i="7"/>
  <c r="L12" i="7"/>
  <c r="J9" i="5"/>
  <c r="L10" i="5"/>
  <c r="L8" i="8"/>
  <c r="S8" i="8" s="1"/>
  <c r="M3" i="8" s="1"/>
  <c r="S9" i="8"/>
  <c r="AC8" i="8" l="1"/>
  <c r="AA9" i="8"/>
  <c r="AA25" i="8"/>
  <c r="AA41" i="8"/>
  <c r="AA57" i="8"/>
  <c r="AA73" i="8"/>
  <c r="AA89" i="8"/>
  <c r="AA105" i="8"/>
  <c r="AA121" i="8"/>
  <c r="AA23" i="8"/>
  <c r="AA59" i="8"/>
  <c r="AA91" i="8"/>
  <c r="AA123" i="8"/>
  <c r="AA36" i="8"/>
  <c r="AA72" i="8"/>
  <c r="AA104" i="8"/>
  <c r="AA10" i="8"/>
  <c r="AA26" i="8"/>
  <c r="AA42" i="8"/>
  <c r="AA58" i="8"/>
  <c r="AA74" i="8"/>
  <c r="AA90" i="8"/>
  <c r="AA106" i="8"/>
  <c r="AA122" i="8"/>
  <c r="AA19" i="8"/>
  <c r="AA47" i="8"/>
  <c r="AA79" i="8"/>
  <c r="AA111" i="8"/>
  <c r="AA24" i="8"/>
  <c r="AA52" i="8"/>
  <c r="AA84" i="8"/>
  <c r="AA116" i="8"/>
  <c r="AA33" i="8"/>
  <c r="AA65" i="8"/>
  <c r="AA97" i="8"/>
  <c r="AA129" i="8"/>
  <c r="AA75" i="8"/>
  <c r="AA20" i="8"/>
  <c r="AA88" i="8"/>
  <c r="AA18" i="8"/>
  <c r="AA50" i="8"/>
  <c r="AA82" i="8"/>
  <c r="AA114" i="8"/>
  <c r="AA8" i="8"/>
  <c r="AA95" i="8"/>
  <c r="AA40" i="8"/>
  <c r="AA100" i="8"/>
  <c r="AA21" i="8"/>
  <c r="AA37" i="8"/>
  <c r="AA53" i="8"/>
  <c r="AA69" i="8"/>
  <c r="AA85" i="8"/>
  <c r="AA101" i="8"/>
  <c r="AA117" i="8"/>
  <c r="AA15" i="8"/>
  <c r="AA51" i="8"/>
  <c r="AA83" i="8"/>
  <c r="AA115" i="8"/>
  <c r="AA28" i="8"/>
  <c r="AA64" i="8"/>
  <c r="AA96" i="8"/>
  <c r="AA128" i="8"/>
  <c r="AA22" i="8"/>
  <c r="AA38" i="8"/>
  <c r="AA54" i="8"/>
  <c r="AA70" i="8"/>
  <c r="AA86" i="8"/>
  <c r="AA102" i="8"/>
  <c r="AA11" i="8"/>
  <c r="AA39" i="8"/>
  <c r="AA103" i="8"/>
  <c r="AA48" i="8"/>
  <c r="AA108" i="8"/>
  <c r="AA13" i="8"/>
  <c r="AA29" i="8"/>
  <c r="AA45" i="8"/>
  <c r="AA61" i="8"/>
  <c r="AA77" i="8"/>
  <c r="AA93" i="8"/>
  <c r="AA109" i="8"/>
  <c r="AA125" i="8"/>
  <c r="AA35" i="8"/>
  <c r="AA67" i="8"/>
  <c r="AA99" i="8"/>
  <c r="AA12" i="8"/>
  <c r="AA44" i="8"/>
  <c r="AA80" i="8"/>
  <c r="AA112" i="8"/>
  <c r="AA14" i="8"/>
  <c r="AA30" i="8"/>
  <c r="AA46" i="8"/>
  <c r="AA62" i="8"/>
  <c r="AA78" i="8"/>
  <c r="AA94" i="8"/>
  <c r="AA110" i="8"/>
  <c r="AA126" i="8"/>
  <c r="AA27" i="8"/>
  <c r="AA55" i="8"/>
  <c r="AA87" i="8"/>
  <c r="AA119" i="8"/>
  <c r="AA32" i="8"/>
  <c r="AA60" i="8"/>
  <c r="AA92" i="8"/>
  <c r="AA124" i="8"/>
  <c r="AA17" i="8"/>
  <c r="AA49" i="8"/>
  <c r="AA81" i="8"/>
  <c r="AA113" i="8"/>
  <c r="AA43" i="8"/>
  <c r="AA107" i="8"/>
  <c r="AA56" i="8"/>
  <c r="AA120" i="8"/>
  <c r="AA34" i="8"/>
  <c r="AA66" i="8"/>
  <c r="AA98" i="8"/>
  <c r="AA31" i="8"/>
  <c r="AA63" i="8"/>
  <c r="AA127" i="8"/>
  <c r="AA68" i="8"/>
  <c r="AA118" i="8"/>
  <c r="AA71" i="8"/>
  <c r="AA16" i="8"/>
  <c r="AA76" i="8"/>
  <c r="Z30" i="8"/>
  <c r="Z34" i="8"/>
  <c r="Z38" i="8"/>
  <c r="Z42" i="8"/>
  <c r="Z46" i="8"/>
  <c r="Z50" i="8"/>
  <c r="Z54" i="8"/>
  <c r="Z58" i="8"/>
  <c r="Z62" i="8"/>
  <c r="Z66" i="8"/>
  <c r="Z70" i="8"/>
  <c r="Z74" i="8"/>
  <c r="Z78" i="8"/>
  <c r="Z82" i="8"/>
  <c r="Z86" i="8"/>
  <c r="Z90" i="8"/>
  <c r="Z94" i="8"/>
  <c r="Z98" i="8"/>
  <c r="Z102" i="8"/>
  <c r="Z106" i="8"/>
  <c r="Z110" i="8"/>
  <c r="Z114" i="8"/>
  <c r="Z118" i="8"/>
  <c r="Z122" i="8"/>
  <c r="Z126" i="8"/>
  <c r="AD12" i="8"/>
  <c r="AD16" i="8"/>
  <c r="AD20" i="8"/>
  <c r="AD24" i="8"/>
  <c r="AD28" i="8"/>
  <c r="AD19" i="8"/>
  <c r="Z31" i="8"/>
  <c r="Z35" i="8"/>
  <c r="Z39" i="8"/>
  <c r="Z43" i="8"/>
  <c r="Z47" i="8"/>
  <c r="Z51" i="8"/>
  <c r="Z55" i="8"/>
  <c r="Z59" i="8"/>
  <c r="Z63" i="8"/>
  <c r="Z67" i="8"/>
  <c r="Z71" i="8"/>
  <c r="Z75" i="8"/>
  <c r="Z79" i="8"/>
  <c r="Z83" i="8"/>
  <c r="Z87" i="8"/>
  <c r="Z91" i="8"/>
  <c r="Z95" i="8"/>
  <c r="Z99" i="8"/>
  <c r="Z103" i="8"/>
  <c r="Z107" i="8"/>
  <c r="Z111" i="8"/>
  <c r="Z115" i="8"/>
  <c r="Z119" i="8"/>
  <c r="Z123" i="8"/>
  <c r="Z127" i="8"/>
  <c r="AD9" i="8"/>
  <c r="AD13" i="8"/>
  <c r="AD17" i="8"/>
  <c r="AD21" i="8"/>
  <c r="AD25" i="8"/>
  <c r="AD29" i="8"/>
  <c r="Z33" i="8"/>
  <c r="Z41" i="8"/>
  <c r="Z49" i="8"/>
  <c r="Z57" i="8"/>
  <c r="Z69" i="8"/>
  <c r="Z77" i="8"/>
  <c r="Z81" i="8"/>
  <c r="Z89" i="8"/>
  <c r="Z97" i="8"/>
  <c r="Z105" i="8"/>
  <c r="Z113" i="8"/>
  <c r="Z121" i="8"/>
  <c r="Z129" i="8"/>
  <c r="AD15" i="8"/>
  <c r="AD23" i="8"/>
  <c r="Z32" i="8"/>
  <c r="Z36" i="8"/>
  <c r="Z40" i="8"/>
  <c r="Z44" i="8"/>
  <c r="Z48" i="8"/>
  <c r="Z52" i="8"/>
  <c r="Z56" i="8"/>
  <c r="Z60" i="8"/>
  <c r="Z64" i="8"/>
  <c r="Z68" i="8"/>
  <c r="Z72" i="8"/>
  <c r="Z76" i="8"/>
  <c r="Z80" i="8"/>
  <c r="Z84" i="8"/>
  <c r="Z88" i="8"/>
  <c r="Z92" i="8"/>
  <c r="Z96" i="8"/>
  <c r="Z100" i="8"/>
  <c r="Z104" i="8"/>
  <c r="Z108" i="8"/>
  <c r="Z112" i="8"/>
  <c r="Z116" i="8"/>
  <c r="Z120" i="8"/>
  <c r="Z124" i="8"/>
  <c r="Z128" i="8"/>
  <c r="AD10" i="8"/>
  <c r="AD14" i="8"/>
  <c r="AD18" i="8"/>
  <c r="AD22" i="8"/>
  <c r="AD26" i="8"/>
  <c r="AD8" i="8"/>
  <c r="Z37" i="8"/>
  <c r="Z45" i="8"/>
  <c r="Z53" i="8"/>
  <c r="Z61" i="8"/>
  <c r="Z65" i="8"/>
  <c r="Z73" i="8"/>
  <c r="Z85" i="8"/>
  <c r="Z93" i="8"/>
  <c r="Z101" i="8"/>
  <c r="Z109" i="8"/>
  <c r="Z117" i="8"/>
  <c r="Z125" i="8"/>
  <c r="AD11" i="8"/>
  <c r="AD27" i="8"/>
  <c r="AE10" i="8"/>
  <c r="AE24" i="8"/>
  <c r="AE25" i="8"/>
  <c r="AE19" i="8"/>
  <c r="AE13" i="8"/>
  <c r="AE22" i="8"/>
  <c r="AE20" i="8"/>
  <c r="AE15" i="8"/>
  <c r="AE18" i="8"/>
  <c r="AE8" i="8"/>
  <c r="AE23" i="8"/>
  <c r="AE21" i="8"/>
  <c r="AE17" i="8"/>
  <c r="AG8" i="8"/>
  <c r="AE28" i="8"/>
  <c r="AE29" i="8"/>
  <c r="AB29" i="8" s="1"/>
  <c r="AE9" i="8"/>
  <c r="AB9" i="8" s="1"/>
  <c r="AE16" i="8"/>
  <c r="AE27" i="8"/>
  <c r="AB27" i="8" s="1"/>
  <c r="AE11" i="8"/>
  <c r="AE14" i="8"/>
  <c r="AB14" i="8" s="1"/>
  <c r="AE12" i="8"/>
  <c r="AE26" i="8"/>
  <c r="W8" i="9"/>
  <c r="V12" i="9"/>
  <c r="W12" i="9"/>
  <c r="W16" i="9"/>
  <c r="V16" i="9"/>
  <c r="W20" i="9"/>
  <c r="V20" i="9"/>
  <c r="W24" i="9"/>
  <c r="V24" i="9"/>
  <c r="V28" i="9"/>
  <c r="W28" i="9"/>
  <c r="V32" i="9"/>
  <c r="W32" i="9"/>
  <c r="W36" i="9"/>
  <c r="V36" i="9"/>
  <c r="W40" i="9"/>
  <c r="V40" i="9"/>
  <c r="V44" i="9"/>
  <c r="W44" i="9"/>
  <c r="V48" i="9"/>
  <c r="W48" i="9"/>
  <c r="V52" i="9"/>
  <c r="W52" i="9"/>
  <c r="V56" i="9"/>
  <c r="W56" i="9"/>
  <c r="V60" i="9"/>
  <c r="W60" i="9"/>
  <c r="W64" i="9"/>
  <c r="V64" i="9"/>
  <c r="V68" i="9"/>
  <c r="W68" i="9"/>
  <c r="V72" i="9"/>
  <c r="W72" i="9"/>
  <c r="V76" i="9"/>
  <c r="W76" i="9"/>
  <c r="V80" i="9"/>
  <c r="W80" i="9"/>
  <c r="W84" i="9"/>
  <c r="V84" i="9"/>
  <c r="V88" i="9"/>
  <c r="W88" i="9"/>
  <c r="V92" i="9"/>
  <c r="W92" i="9"/>
  <c r="V96" i="9"/>
  <c r="W96" i="9"/>
  <c r="V100" i="9"/>
  <c r="W100" i="9"/>
  <c r="W104" i="9"/>
  <c r="V104" i="9"/>
  <c r="W108" i="9"/>
  <c r="V108" i="9"/>
  <c r="V112" i="9"/>
  <c r="W112" i="9"/>
  <c r="W116" i="9"/>
  <c r="V116" i="9"/>
  <c r="W120" i="9"/>
  <c r="V120" i="9"/>
  <c r="W124" i="9"/>
  <c r="V124" i="9"/>
  <c r="W128" i="9"/>
  <c r="V128" i="9"/>
  <c r="V129" i="9"/>
  <c r="W9" i="9"/>
  <c r="V9" i="9"/>
  <c r="V13" i="9"/>
  <c r="W13" i="9"/>
  <c r="W17" i="9"/>
  <c r="V17" i="9"/>
  <c r="W21" i="9"/>
  <c r="V21" i="9"/>
  <c r="W25" i="9"/>
  <c r="V25" i="9"/>
  <c r="V29" i="9"/>
  <c r="W29" i="9"/>
  <c r="W33" i="9"/>
  <c r="V33" i="9"/>
  <c r="V37" i="9"/>
  <c r="W37" i="9"/>
  <c r="W41" i="9"/>
  <c r="V41" i="9"/>
  <c r="W45" i="9"/>
  <c r="V45" i="9"/>
  <c r="W49" i="9"/>
  <c r="V49" i="9"/>
  <c r="W53" i="9"/>
  <c r="V53" i="9"/>
  <c r="V57" i="9"/>
  <c r="W57" i="9"/>
  <c r="W61" i="9"/>
  <c r="V61" i="9"/>
  <c r="V65" i="9"/>
  <c r="W65" i="9"/>
  <c r="W69" i="9"/>
  <c r="V69" i="9"/>
  <c r="W73" i="9"/>
  <c r="V73" i="9"/>
  <c r="W77" i="9"/>
  <c r="V77" i="9"/>
  <c r="W81" i="9"/>
  <c r="V81" i="9"/>
  <c r="W85" i="9"/>
  <c r="V85" i="9"/>
  <c r="V89" i="9"/>
  <c r="W89" i="9"/>
  <c r="V93" i="9"/>
  <c r="W93" i="9"/>
  <c r="W97" i="9"/>
  <c r="V97" i="9"/>
  <c r="V101" i="9"/>
  <c r="W101" i="9"/>
  <c r="V105" i="9"/>
  <c r="W105" i="9"/>
  <c r="V109" i="9"/>
  <c r="W109" i="9"/>
  <c r="V113" i="9"/>
  <c r="W113" i="9"/>
  <c r="V117" i="9"/>
  <c r="W117" i="9"/>
  <c r="V121" i="9"/>
  <c r="W121" i="9"/>
  <c r="W127" i="9"/>
  <c r="V127" i="9"/>
  <c r="W10" i="9"/>
  <c r="V10" i="9"/>
  <c r="W14" i="9"/>
  <c r="V14" i="9"/>
  <c r="W18" i="9"/>
  <c r="V18" i="9"/>
  <c r="V22" i="9"/>
  <c r="W22" i="9"/>
  <c r="W26" i="9"/>
  <c r="V26" i="9"/>
  <c r="W30" i="9"/>
  <c r="V30" i="9"/>
  <c r="V34" i="9"/>
  <c r="W34" i="9"/>
  <c r="V38" i="9"/>
  <c r="W38" i="9"/>
  <c r="V42" i="9"/>
  <c r="W42" i="9"/>
  <c r="V46" i="9"/>
  <c r="W46" i="9"/>
  <c r="W50" i="9"/>
  <c r="V50" i="9"/>
  <c r="W54" i="9"/>
  <c r="V54" i="9"/>
  <c r="V58" i="9"/>
  <c r="W58" i="9"/>
  <c r="W62" i="9"/>
  <c r="V62" i="9"/>
  <c r="V66" i="9"/>
  <c r="W66" i="9"/>
  <c r="W70" i="9"/>
  <c r="V70" i="9"/>
  <c r="W74" i="9"/>
  <c r="V74" i="9"/>
  <c r="V78" i="9"/>
  <c r="W78" i="9"/>
  <c r="V82" i="9"/>
  <c r="W82" i="9"/>
  <c r="W86" i="9"/>
  <c r="V86" i="9"/>
  <c r="V90" i="9"/>
  <c r="W90" i="9"/>
  <c r="V94" i="9"/>
  <c r="W94" i="9"/>
  <c r="V98" i="9"/>
  <c r="W98" i="9"/>
  <c r="V102" i="9"/>
  <c r="W102" i="9"/>
  <c r="W106" i="9"/>
  <c r="V106" i="9"/>
  <c r="V110" i="9"/>
  <c r="W110" i="9"/>
  <c r="W114" i="9"/>
  <c r="V114" i="9"/>
  <c r="W118" i="9"/>
  <c r="V118" i="9"/>
  <c r="V122" i="9"/>
  <c r="W122" i="9"/>
  <c r="W125" i="9"/>
  <c r="V125" i="9"/>
  <c r="W11" i="9"/>
  <c r="V11" i="9"/>
  <c r="V15" i="9"/>
  <c r="W15" i="9"/>
  <c r="V19" i="9"/>
  <c r="W19" i="9"/>
  <c r="V23" i="9"/>
  <c r="W23" i="9"/>
  <c r="V27" i="9"/>
  <c r="W27" i="9"/>
  <c r="W31" i="9"/>
  <c r="V31" i="9"/>
  <c r="W35" i="9"/>
  <c r="V35" i="9"/>
  <c r="V39" i="9"/>
  <c r="W39" i="9"/>
  <c r="W43" i="9"/>
  <c r="V43" i="9"/>
  <c r="V47" i="9"/>
  <c r="W47" i="9"/>
  <c r="W51" i="9"/>
  <c r="V51" i="9"/>
  <c r="V55" i="9"/>
  <c r="W55" i="9"/>
  <c r="W59" i="9"/>
  <c r="V59" i="9"/>
  <c r="V63" i="9"/>
  <c r="W63" i="9"/>
  <c r="W67" i="9"/>
  <c r="V67" i="9"/>
  <c r="V71" i="9"/>
  <c r="W71" i="9"/>
  <c r="W75" i="9"/>
  <c r="V75" i="9"/>
  <c r="V79" i="9"/>
  <c r="W79" i="9"/>
  <c r="V83" i="9"/>
  <c r="W83" i="9"/>
  <c r="W87" i="9"/>
  <c r="V87" i="9"/>
  <c r="V91" i="9"/>
  <c r="W91" i="9"/>
  <c r="W95" i="9"/>
  <c r="V95" i="9"/>
  <c r="W99" i="9"/>
  <c r="V99" i="9"/>
  <c r="W103" i="9"/>
  <c r="V103" i="9"/>
  <c r="V107" i="9"/>
  <c r="W107" i="9"/>
  <c r="W111" i="9"/>
  <c r="V111" i="9"/>
  <c r="V115" i="9"/>
  <c r="W115" i="9"/>
  <c r="W119" i="9"/>
  <c r="V119" i="9"/>
  <c r="V123" i="9"/>
  <c r="W123" i="9"/>
  <c r="W126" i="9"/>
  <c r="V126" i="9"/>
  <c r="L3" i="8"/>
  <c r="K10" i="7"/>
  <c r="L11" i="7"/>
  <c r="J8" i="5"/>
  <c r="L8" i="5" s="1"/>
  <c r="L9" i="5"/>
  <c r="AB26" i="8" l="1"/>
  <c r="AB17" i="8"/>
  <c r="AB12" i="8"/>
  <c r="AB16" i="8"/>
  <c r="AB18" i="8"/>
  <c r="AB8" i="8"/>
  <c r="AB22" i="8"/>
  <c r="AB24" i="8"/>
  <c r="AB10" i="8"/>
  <c r="AB28" i="8"/>
  <c r="AB11" i="8"/>
  <c r="AB21" i="8"/>
  <c r="AB15" i="8"/>
  <c r="AB19" i="8"/>
  <c r="AB13" i="8"/>
  <c r="AB23" i="8"/>
  <c r="AB20" i="8"/>
  <c r="AB25" i="8"/>
  <c r="AG14" i="8"/>
  <c r="Z14" i="8" s="1"/>
  <c r="AG27" i="8"/>
  <c r="Z27" i="8" s="1"/>
  <c r="AG15" i="8"/>
  <c r="Z15" i="8" s="1"/>
  <c r="AG21" i="8"/>
  <c r="Z21" i="8" s="1"/>
  <c r="AG20" i="8"/>
  <c r="Z20" i="8" s="1"/>
  <c r="AG26" i="8"/>
  <c r="Z26" i="8" s="1"/>
  <c r="AG10" i="8"/>
  <c r="Z10" i="8" s="1"/>
  <c r="AG17" i="8"/>
  <c r="Z17" i="8" s="1"/>
  <c r="AG19" i="8"/>
  <c r="Z19" i="8" s="1"/>
  <c r="AG16" i="8"/>
  <c r="Z16" i="8" s="1"/>
  <c r="AG22" i="8"/>
  <c r="Z22" i="8" s="1"/>
  <c r="AG29" i="8"/>
  <c r="Z29" i="8" s="1"/>
  <c r="AG13" i="8"/>
  <c r="Z13" i="8" s="1"/>
  <c r="AG28" i="8"/>
  <c r="Z28" i="8" s="1"/>
  <c r="AG12" i="8"/>
  <c r="Z12" i="8" s="1"/>
  <c r="AG11" i="8"/>
  <c r="Z11" i="8" s="1"/>
  <c r="AG18" i="8"/>
  <c r="Z18" i="8" s="1"/>
  <c r="AG23" i="8"/>
  <c r="Z23" i="8" s="1"/>
  <c r="AG25" i="8"/>
  <c r="Z25" i="8" s="1"/>
  <c r="AG9" i="8"/>
  <c r="Z9" i="8" s="1"/>
  <c r="AG24" i="8"/>
  <c r="Z24" i="8" s="1"/>
  <c r="V8" i="8"/>
  <c r="Z8" i="8" s="1"/>
  <c r="W9" i="8"/>
  <c r="W10" i="8"/>
  <c r="W11" i="8"/>
  <c r="W12" i="8"/>
  <c r="W13" i="8"/>
  <c r="W15" i="8"/>
  <c r="W14" i="8"/>
  <c r="W16" i="8"/>
  <c r="W17" i="8"/>
  <c r="W18" i="8"/>
  <c r="W19" i="8"/>
  <c r="W21" i="8"/>
  <c r="W20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V9" i="8"/>
  <c r="V129" i="8"/>
  <c r="V128" i="8"/>
  <c r="V127" i="8"/>
  <c r="V126" i="8"/>
  <c r="V125" i="8"/>
  <c r="V124" i="8"/>
  <c r="V123" i="8"/>
  <c r="V122" i="8"/>
  <c r="V121" i="8"/>
  <c r="V120" i="8"/>
  <c r="V119" i="8"/>
  <c r="V118" i="8"/>
  <c r="V117" i="8"/>
  <c r="V116" i="8"/>
  <c r="V115" i="8"/>
  <c r="V114" i="8"/>
  <c r="V113" i="8"/>
  <c r="V112" i="8"/>
  <c r="V111" i="8"/>
  <c r="V110" i="8"/>
  <c r="V109" i="8"/>
  <c r="V108" i="8"/>
  <c r="V107" i="8"/>
  <c r="V106" i="8"/>
  <c r="V105" i="8"/>
  <c r="V104" i="8"/>
  <c r="V103" i="8"/>
  <c r="V102" i="8"/>
  <c r="V101" i="8"/>
  <c r="V100" i="8"/>
  <c r="V99" i="8"/>
  <c r="V98" i="8"/>
  <c r="V97" i="8"/>
  <c r="V96" i="8"/>
  <c r="V95" i="8"/>
  <c r="V94" i="8"/>
  <c r="V93" i="8"/>
  <c r="V92" i="8"/>
  <c r="V91" i="8"/>
  <c r="V90" i="8"/>
  <c r="V89" i="8"/>
  <c r="V88" i="8"/>
  <c r="V87" i="8"/>
  <c r="V86" i="8"/>
  <c r="V85" i="8"/>
  <c r="V84" i="8"/>
  <c r="V83" i="8"/>
  <c r="V82" i="8"/>
  <c r="V81" i="8"/>
  <c r="V80" i="8"/>
  <c r="V79" i="8"/>
  <c r="V78" i="8"/>
  <c r="V77" i="8"/>
  <c r="V76" i="8"/>
  <c r="V75" i="8"/>
  <c r="V74" i="8"/>
  <c r="V73" i="8"/>
  <c r="V72" i="8"/>
  <c r="V71" i="8"/>
  <c r="V70" i="8"/>
  <c r="V69" i="8"/>
  <c r="V68" i="8"/>
  <c r="V67" i="8"/>
  <c r="V66" i="8"/>
  <c r="V65" i="8"/>
  <c r="V64" i="8"/>
  <c r="V63" i="8"/>
  <c r="V62" i="8"/>
  <c r="V61" i="8"/>
  <c r="V60" i="8"/>
  <c r="V59" i="8"/>
  <c r="V58" i="8"/>
  <c r="V57" i="8"/>
  <c r="V56" i="8"/>
  <c r="V55" i="8"/>
  <c r="V54" i="8"/>
  <c r="V53" i="8"/>
  <c r="V52" i="8"/>
  <c r="V51" i="8"/>
  <c r="V50" i="8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K9" i="7"/>
  <c r="L10" i="7"/>
  <c r="X8" i="8" l="1"/>
  <c r="Y8" i="8"/>
  <c r="X11" i="8"/>
  <c r="Y11" i="8"/>
  <c r="X19" i="8"/>
  <c r="Y19" i="8"/>
  <c r="X27" i="8"/>
  <c r="Y27" i="8"/>
  <c r="X35" i="8"/>
  <c r="Y35" i="8"/>
  <c r="X43" i="8"/>
  <c r="Y43" i="8"/>
  <c r="X51" i="8"/>
  <c r="Y51" i="8"/>
  <c r="X63" i="8"/>
  <c r="Y63" i="8"/>
  <c r="X71" i="8"/>
  <c r="Y71" i="8"/>
  <c r="X79" i="8"/>
  <c r="Y79" i="8"/>
  <c r="X87" i="8"/>
  <c r="Y87" i="8"/>
  <c r="X95" i="8"/>
  <c r="Y95" i="8"/>
  <c r="X103" i="8"/>
  <c r="Y103" i="8"/>
  <c r="X111" i="8"/>
  <c r="Y111" i="8"/>
  <c r="X119" i="8"/>
  <c r="Y119" i="8"/>
  <c r="X127" i="8"/>
  <c r="Y127" i="8"/>
  <c r="X16" i="8"/>
  <c r="Y16" i="8"/>
  <c r="X24" i="8"/>
  <c r="Y24" i="8"/>
  <c r="X32" i="8"/>
  <c r="Y32" i="8"/>
  <c r="Y36" i="8"/>
  <c r="X36" i="8"/>
  <c r="X44" i="8"/>
  <c r="Y44" i="8"/>
  <c r="X52" i="8"/>
  <c r="Y52" i="8"/>
  <c r="Y60" i="8"/>
  <c r="X60" i="8"/>
  <c r="X68" i="8"/>
  <c r="Y68" i="8"/>
  <c r="Y76" i="8"/>
  <c r="X76" i="8"/>
  <c r="X84" i="8"/>
  <c r="Y84" i="8"/>
  <c r="X96" i="8"/>
  <c r="Y96" i="8"/>
  <c r="X104" i="8"/>
  <c r="Y104" i="8"/>
  <c r="X112" i="8"/>
  <c r="Y112" i="8"/>
  <c r="X120" i="8"/>
  <c r="Y120" i="8"/>
  <c r="X128" i="8"/>
  <c r="Y128" i="8"/>
  <c r="X129" i="8"/>
  <c r="Y9" i="8"/>
  <c r="X9" i="8"/>
  <c r="Y13" i="8"/>
  <c r="X13" i="8"/>
  <c r="Y17" i="8"/>
  <c r="X17" i="8"/>
  <c r="Y21" i="8"/>
  <c r="X21" i="8"/>
  <c r="Y25" i="8"/>
  <c r="X25" i="8"/>
  <c r="Y29" i="8"/>
  <c r="X29" i="8"/>
  <c r="Y33" i="8"/>
  <c r="X33" i="8"/>
  <c r="Y37" i="8"/>
  <c r="X37" i="8"/>
  <c r="Y41" i="8"/>
  <c r="X41" i="8"/>
  <c r="Y45" i="8"/>
  <c r="X45" i="8"/>
  <c r="Y49" i="8"/>
  <c r="X49" i="8"/>
  <c r="Y53" i="8"/>
  <c r="X53" i="8"/>
  <c r="Y57" i="8"/>
  <c r="X57" i="8"/>
  <c r="Y61" i="8"/>
  <c r="X61" i="8"/>
  <c r="Y65" i="8"/>
  <c r="X65" i="8"/>
  <c r="Y69" i="8"/>
  <c r="X69" i="8"/>
  <c r="Y73" i="8"/>
  <c r="X73" i="8"/>
  <c r="Y77" i="8"/>
  <c r="X77" i="8"/>
  <c r="Y81" i="8"/>
  <c r="X81" i="8"/>
  <c r="Y85" i="8"/>
  <c r="X85" i="8"/>
  <c r="Y89" i="8"/>
  <c r="X89" i="8"/>
  <c r="Y93" i="8"/>
  <c r="X93" i="8"/>
  <c r="Y97" i="8"/>
  <c r="X97" i="8"/>
  <c r="Y101" i="8"/>
  <c r="X101" i="8"/>
  <c r="Y105" i="8"/>
  <c r="X105" i="8"/>
  <c r="Y109" i="8"/>
  <c r="X109" i="8"/>
  <c r="Y113" i="8"/>
  <c r="X113" i="8"/>
  <c r="Y117" i="8"/>
  <c r="X117" i="8"/>
  <c r="Y121" i="8"/>
  <c r="X121" i="8"/>
  <c r="Y125" i="8"/>
  <c r="X125" i="8"/>
  <c r="X15" i="8"/>
  <c r="Y15" i="8"/>
  <c r="X23" i="8"/>
  <c r="Y23" i="8"/>
  <c r="Y31" i="8"/>
  <c r="X31" i="8"/>
  <c r="X39" i="8"/>
  <c r="Y39" i="8"/>
  <c r="X47" i="8"/>
  <c r="Y47" i="8"/>
  <c r="X55" i="8"/>
  <c r="Y55" i="8"/>
  <c r="X59" i="8"/>
  <c r="Y59" i="8"/>
  <c r="X67" i="8"/>
  <c r="Y67" i="8"/>
  <c r="X75" i="8"/>
  <c r="Y75" i="8"/>
  <c r="X83" i="8"/>
  <c r="Y83" i="8"/>
  <c r="X91" i="8"/>
  <c r="Y91" i="8"/>
  <c r="X99" i="8"/>
  <c r="Y99" i="8"/>
  <c r="X107" i="8"/>
  <c r="Y107" i="8"/>
  <c r="X115" i="8"/>
  <c r="Y115" i="8"/>
  <c r="X123" i="8"/>
  <c r="Y123" i="8"/>
  <c r="X12" i="8"/>
  <c r="Y12" i="8"/>
  <c r="X20" i="8"/>
  <c r="Y20" i="8"/>
  <c r="Y28" i="8"/>
  <c r="X28" i="8"/>
  <c r="X40" i="8"/>
  <c r="Y40" i="8"/>
  <c r="X48" i="8"/>
  <c r="Y48" i="8"/>
  <c r="X56" i="8"/>
  <c r="Y56" i="8"/>
  <c r="X64" i="8"/>
  <c r="Y64" i="8"/>
  <c r="X72" i="8"/>
  <c r="Y72" i="8"/>
  <c r="X80" i="8"/>
  <c r="Y80" i="8"/>
  <c r="X88" i="8"/>
  <c r="Y88" i="8"/>
  <c r="Y92" i="8"/>
  <c r="X92" i="8"/>
  <c r="X100" i="8"/>
  <c r="Y100" i="8"/>
  <c r="Y108" i="8"/>
  <c r="X108" i="8"/>
  <c r="X116" i="8"/>
  <c r="Y116" i="8"/>
  <c r="Y124" i="8"/>
  <c r="X124" i="8"/>
  <c r="Y10" i="8"/>
  <c r="X10" i="8"/>
  <c r="Y14" i="8"/>
  <c r="X14" i="8"/>
  <c r="X18" i="8"/>
  <c r="Y18" i="8"/>
  <c r="X22" i="8"/>
  <c r="Y22" i="8"/>
  <c r="Y26" i="8"/>
  <c r="X26" i="8"/>
  <c r="Y30" i="8"/>
  <c r="X30" i="8"/>
  <c r="Y34" i="8"/>
  <c r="X34" i="8"/>
  <c r="X38" i="8"/>
  <c r="Y38" i="8"/>
  <c r="Y42" i="8"/>
  <c r="X42" i="8"/>
  <c r="Y46" i="8"/>
  <c r="X46" i="8"/>
  <c r="Y50" i="8"/>
  <c r="X50" i="8"/>
  <c r="Y54" i="8"/>
  <c r="X54" i="8"/>
  <c r="Y58" i="8"/>
  <c r="X58" i="8"/>
  <c r="Y62" i="8"/>
  <c r="X62" i="8"/>
  <c r="Y66" i="8"/>
  <c r="X66" i="8"/>
  <c r="Y70" i="8"/>
  <c r="X70" i="8"/>
  <c r="Y74" i="8"/>
  <c r="X74" i="8"/>
  <c r="Y78" i="8"/>
  <c r="X78" i="8"/>
  <c r="Y82" i="8"/>
  <c r="X82" i="8"/>
  <c r="X86" i="8"/>
  <c r="Y86" i="8"/>
  <c r="Y90" i="8"/>
  <c r="X90" i="8"/>
  <c r="Y94" i="8"/>
  <c r="X94" i="8"/>
  <c r="Y98" i="8"/>
  <c r="X98" i="8"/>
  <c r="Y102" i="8"/>
  <c r="X102" i="8"/>
  <c r="Y106" i="8"/>
  <c r="X106" i="8"/>
  <c r="Y110" i="8"/>
  <c r="X110" i="8"/>
  <c r="Y114" i="8"/>
  <c r="X114" i="8"/>
  <c r="Y118" i="8"/>
  <c r="X118" i="8"/>
  <c r="Y122" i="8"/>
  <c r="X122" i="8"/>
  <c r="X126" i="8"/>
  <c r="Y126" i="8"/>
  <c r="K8" i="7"/>
  <c r="L8" i="7" s="1"/>
  <c r="L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tc={078DC317-02D7-406B-9FCB-D80C13845AC7}</author>
    <author>tc={177FCAF9-8CAC-4C1A-A82A-426EDBE77E83}</author>
    <author>tc={97E5144B-E76D-4184-A7DF-1F712958B127}</author>
    <author>tc={E10734C2-FF16-4C53-8628-BDF865269D1B}</author>
    <author>Rainer Schmidt</author>
    <author>tc={24E2F0AA-139C-40DB-923E-F77DD87A5391}</author>
  </authors>
  <commentList>
    <comment ref="S1" authorId="0" shapeId="0" xr:uid="{078DC317-02D7-406B-9FCB-D80C13845AC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177FCAF9-8CAC-4C1A-A82A-426EDBE77E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97E5144B-E76D-4184-A7DF-1F712958B1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K7" authorId="3" shapeId="0" xr:uid="{E10734C2-FF16-4C53-8628-BDF865269D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4" shapeId="0" xr:uid="{5F88E5F1-65CF-4832-9D44-37A922599741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Y7" authorId="4" shapeId="0" xr:uid="{3A95CD57-7964-4C4C-BD48-0628DCC87EB5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  <comment ref="Z7" authorId="5" shapeId="0" xr:uid="{24E2F0AA-139C-40DB-923E-F77DD87A53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Rainer Schmidt</author>
  </authors>
  <commentList>
    <comment ref="W7" authorId="0" shapeId="0" xr:uid="{E1C6391D-8342-4400-8887-B27E3C90E5BC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X7" authorId="0" shapeId="0" xr:uid="{3D0254BD-A96E-4419-89D9-8A9B47207213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Rainer Schmidt</author>
  </authors>
  <commentList>
    <comment ref="V7" authorId="0" shapeId="0" xr:uid="{D1095E8A-A3C5-4AB5-990A-9317CDC37D22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W7" authorId="0" shapeId="0" xr:uid="{6B4EA77D-22C3-452C-9E1D-73AEC67CE0B7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Rainer Schmidt</author>
  </authors>
  <commentList>
    <comment ref="V7" authorId="0" shapeId="0" xr:uid="{3349E49A-DF40-434D-96F8-413D33930FDC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W7" authorId="0" shapeId="0" xr:uid="{22FC8BEF-6A3D-4226-9FCC-C8B2696146BC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Rainer Schmidt</author>
  </authors>
  <commentList>
    <comment ref="V7" authorId="0" shapeId="0" xr:uid="{3A392366-B76B-436B-9CD7-86A6A6784A30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W7" authorId="0" shapeId="0" xr:uid="{F43B3394-6E35-4074-A774-7B32B21FBD6F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Rainer Schmidt</author>
  </authors>
  <commentList>
    <comment ref="V7" authorId="0" shapeId="0" xr:uid="{30C2EE0A-5CB6-4D2F-8A44-3BBF0DE41A45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W7" authorId="0" shapeId="0" xr:uid="{CE88F390-6C4E-4DDE-99E2-D467314A95E3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tc={331BD54A-BFB0-4F24-9EE3-26D9E7CD8283}</author>
    <author>tc={3A5E4438-CD44-4FE8-BB35-D033F47D10D8}</author>
    <author>tc={6F914AB5-F5B5-4168-B7DF-02EB25A2BC87}</author>
    <author>tc={4230CE27-9E46-4825-9EA6-6D138D8465BF}</author>
    <author>Rainer Schmidt</author>
    <author>tc={463E10E9-D393-4129-A4DE-32B62D0229A7}</author>
  </authors>
  <commentList>
    <comment ref="S1" authorId="0" shapeId="0" xr:uid="{331BD54A-BFB0-4F24-9EE3-26D9E7CD82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3A5E4438-CD44-4FE8-BB35-D033F47D10D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6F914AB5-F5B5-4168-B7DF-02EB25A2BC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K7" authorId="3" shapeId="0" xr:uid="{4230CE27-9E46-4825-9EA6-6D138D8465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4" shapeId="0" xr:uid="{247EC4DE-9805-4061-A1D4-D8F08F83EB1C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Y7" authorId="4" shapeId="0" xr:uid="{E347F392-045B-4C9F-A6BD-B9BA5029386A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  <comment ref="Z7" authorId="5" shapeId="0" xr:uid="{463E10E9-D393-4129-A4DE-32B62D0229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tc={B6589227-30FC-4F2D-86DA-D0D105D6A477}</author>
    <author>tc={B7317650-922C-4A74-87BF-1F2A7BE5C987}</author>
    <author>tc={28340402-F7C5-4E4D-A025-5ABED6D3ED21}</author>
    <author>tc={FFB00F43-0CAF-4328-BB94-C935A6ADE5EF}</author>
    <author>Rainer Schmidt</author>
    <author>tc={61F42B3B-C103-45F6-8475-B39F3B4DF48F}</author>
  </authors>
  <commentList>
    <comment ref="S1" authorId="0" shapeId="0" xr:uid="{B6589227-30FC-4F2D-86DA-D0D105D6A47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B7317650-922C-4A74-87BF-1F2A7BE5C9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28340402-F7C5-4E4D-A025-5ABED6D3ED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K7" authorId="3" shapeId="0" xr:uid="{FFB00F43-0CAF-4328-BB94-C935A6ADE5E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4" shapeId="0" xr:uid="{D0EB22EC-8EB6-41CC-BF6A-1022D0EA5EC3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Y7" authorId="4" shapeId="0" xr:uid="{B2934D57-7D25-4B30-8013-C7252ACAD104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  <comment ref="Z7" authorId="5" shapeId="0" xr:uid="{61F42B3B-C103-45F6-8475-B39F3B4DF4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<sst xmlns="http://schemas.openxmlformats.org/spreadsheetml/2006/main" count="358" uniqueCount="80">
  <si>
    <t>x</t>
  </si>
  <si>
    <t>lx</t>
  </si>
  <si>
    <t>dx</t>
  </si>
  <si>
    <t>Dx</t>
  </si>
  <si>
    <t>Nx</t>
  </si>
  <si>
    <t>Sx</t>
  </si>
  <si>
    <t>Cx</t>
  </si>
  <si>
    <t>Mx</t>
  </si>
  <si>
    <t>Rx</t>
  </si>
  <si>
    <t>Zins i</t>
  </si>
  <si>
    <t>Methodik</t>
  </si>
  <si>
    <t>vorliegen.</t>
  </si>
  <si>
    <t>r=1+i</t>
  </si>
  <si>
    <t>v=1/r</t>
  </si>
  <si>
    <t>y</t>
  </si>
  <si>
    <t>dy</t>
  </si>
  <si>
    <t>Dy</t>
  </si>
  <si>
    <t>Ny</t>
  </si>
  <si>
    <t>Sy</t>
  </si>
  <si>
    <t>Cy</t>
  </si>
  <si>
    <t>My</t>
  </si>
  <si>
    <t>Ry</t>
  </si>
  <si>
    <t>ly</t>
  </si>
  <si>
    <t xml:space="preserve">Rechengenauigkeit die Dx, Nx, Sx, Cx, Mx und Rx errechnet und mit (mindestens) fünf gültigen </t>
  </si>
  <si>
    <t>Ziffern ausgegeben.</t>
  </si>
  <si>
    <t>qx in Promille</t>
  </si>
  <si>
    <t>qy in Promille</t>
  </si>
  <si>
    <t>Verwendet wurden die qx der DAV-Sterbetafel 2008 T, die in Promille mit drei Nachkommastellen</t>
  </si>
  <si>
    <t>Hieraus wurden die lx und dx für eine Radix von 1.000.000 errechnet.</t>
  </si>
  <si>
    <t xml:space="preserve">Aus diesen Werten wurden unter Ansatz eines frei wählbaren Zinses und größtmöglicher </t>
  </si>
  <si>
    <t>Andere Vorgehensweisen können auf leicht abweichende Werte führen.</t>
  </si>
  <si>
    <t>qy</t>
  </si>
  <si>
    <t>py</t>
  </si>
  <si>
    <t>qx</t>
  </si>
  <si>
    <t>px</t>
  </si>
  <si>
    <r>
      <t>Zinsstruktur s</t>
    </r>
    <r>
      <rPr>
        <b/>
        <vertAlign val="subscript"/>
        <sz val="10"/>
        <rFont val="Arial"/>
        <family val="2"/>
      </rPr>
      <t>t</t>
    </r>
  </si>
  <si>
    <t xml:space="preserve">Periodenzinssätze </t>
  </si>
  <si>
    <t>t</t>
  </si>
  <si>
    <t>Zins</t>
  </si>
  <si>
    <t>konstanter Wert</t>
  </si>
  <si>
    <t>konstant</t>
  </si>
  <si>
    <t>variabel</t>
  </si>
  <si>
    <t>Abschlussalter</t>
  </si>
  <si>
    <t>Zinsstruktur</t>
  </si>
  <si>
    <t>Männeranteil</t>
  </si>
  <si>
    <t>T(k)</t>
  </si>
  <si>
    <t>E(k)</t>
  </si>
  <si>
    <t>LBW Tod</t>
  </si>
  <si>
    <t>LBW Erleben</t>
  </si>
  <si>
    <t>LBW Gesamt</t>
  </si>
  <si>
    <t>P(k)</t>
  </si>
  <si>
    <t>Nettoprämie</t>
  </si>
  <si>
    <t>mVx</t>
  </si>
  <si>
    <t>Pm,S</t>
  </si>
  <si>
    <t>Pm,R</t>
  </si>
  <si>
    <t>Aufzinsfaktor</t>
  </si>
  <si>
    <t>LBW Erleben Vorwärts</t>
  </si>
  <si>
    <t>LBW Tod Vorwärts</t>
  </si>
  <si>
    <t>LEWx,m</t>
  </si>
  <si>
    <t>Prämie Vorwärts</t>
  </si>
  <si>
    <t>PEWx,m</t>
  </si>
  <si>
    <t>mVx retro</t>
  </si>
  <si>
    <t>LBW Prämie</t>
  </si>
  <si>
    <t>alpha</t>
  </si>
  <si>
    <t>beta</t>
  </si>
  <si>
    <t>gamma</t>
  </si>
  <si>
    <t>Bruttoprämie</t>
  </si>
  <si>
    <t>LBW Aufschubzeit</t>
  </si>
  <si>
    <t>delta</t>
  </si>
  <si>
    <t>AZ</t>
  </si>
  <si>
    <t>mVx a</t>
  </si>
  <si>
    <t>gesamt</t>
  </si>
  <si>
    <t>mVx Gamma</t>
  </si>
  <si>
    <t>5V30</t>
  </si>
  <si>
    <t>3a)</t>
  </si>
  <si>
    <t>3b)</t>
  </si>
  <si>
    <t>3c)</t>
  </si>
  <si>
    <t>C(t) Gamma</t>
  </si>
  <si>
    <t>4)</t>
  </si>
  <si>
    <t>Die ausreichende Deckungsrückstellung ist zu den rot makierten Stellen negativ und wäre somit der optimale Zeitpunkt für den VN den Vertrag zu kündigen bzw ein schlechter Zeitpunkt für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</si>
</sst>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#,##0.000"/>
    <numFmt numFmtId="165" formatCode="#,##0.0"/>
    <numFmt numFmtId="166" formatCode="#,##0.0000"/>
    <numFmt numFmtId="167" formatCode="#,##0.00000"/>
    <numFmt numFmtId="168" formatCode="0.000%"/>
    <numFmt numFmtId="169" formatCode="#,##0.000000"/>
    <numFmt numFmtId="170" formatCode="0.00000000000"/>
    <numFmt numFmtId="171" formatCode="#.000000"/>
    <numFmt numFmtId="172" formatCode="#.##0.000000"/>
    <numFmt numFmtId="173" formatCode="#.##0.00"/>
    <numFmt numFmtId="174" formatCode="_-* #.##0.00_-;\-* #.##0.00_-;_-* &quot;-&quot;??_-;_-@_-"/>
    <numFmt numFmtId="175" formatCode="#.000000000000"/>
    <numFmt numFmtId="196" formatCode="0.000000000000000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bscript"/>
      <sz val="10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7" fontId="4" fillId="0" borderId="1" xfId="0" applyNumberFormat="1" applyFont="1" applyBorder="1" applyAlignment="1">
      <alignment horizontal="right"/>
    </xf>
    <xf numFmtId="0" fontId="2" fillId="0" borderId="0" xfId="0" applyFont="1"/>
    <xf numFmtId="169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9" fontId="4" fillId="0" borderId="1" xfId="0" applyNumberFormat="1" applyFont="1" applyBorder="1" applyAlignment="1">
      <alignment horizontal="right"/>
    </xf>
    <xf numFmtId="168" fontId="6" fillId="2" borderId="0" xfId="1" applyNumberFormat="1" applyFont="1" applyFill="1"/>
    <xf numFmtId="168" fontId="6" fillId="2" borderId="2" xfId="1" applyNumberFormat="1" applyFont="1" applyFill="1" applyBorder="1"/>
    <xf numFmtId="164" fontId="3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8" fontId="4" fillId="0" borderId="1" xfId="0" applyNumberFormat="1" applyFont="1" applyBorder="1" applyAlignment="1">
      <alignment horizontal="right"/>
    </xf>
    <xf numFmtId="9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70" fontId="4" fillId="0" borderId="1" xfId="0" applyNumberFormat="1" applyFont="1" applyBorder="1" applyAlignment="1">
      <alignment horizontal="right"/>
    </xf>
    <xf numFmtId="171" fontId="4" fillId="0" borderId="1" xfId="0" applyNumberFormat="1" applyFont="1" applyBorder="1" applyAlignment="1">
      <alignment horizontal="right"/>
    </xf>
    <xf numFmtId="171" fontId="3" fillId="0" borderId="1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9" fontId="4" fillId="0" borderId="5" xfId="0" applyNumberFormat="1" applyFont="1" applyBorder="1" applyAlignment="1">
      <alignment horizontal="right"/>
    </xf>
    <xf numFmtId="168" fontId="4" fillId="0" borderId="5" xfId="0" applyNumberFormat="1" applyFont="1" applyBorder="1" applyAlignment="1">
      <alignment horizontal="right"/>
    </xf>
    <xf numFmtId="170" fontId="4" fillId="0" borderId="5" xfId="0" applyNumberFormat="1" applyFont="1" applyBorder="1" applyAlignment="1">
      <alignment horizontal="right"/>
    </xf>
    <xf numFmtId="171" fontId="4" fillId="0" borderId="5" xfId="0" applyNumberFormat="1" applyFont="1" applyBorder="1" applyAlignment="1">
      <alignment horizontal="right"/>
    </xf>
    <xf numFmtId="3" fontId="3" fillId="3" borderId="6" xfId="0" applyNumberFormat="1" applyFont="1" applyFill="1" applyBorder="1" applyAlignment="1">
      <alignment horizontal="right"/>
    </xf>
    <xf numFmtId="3" fontId="3" fillId="3" borderId="7" xfId="0" applyNumberFormat="1" applyFont="1" applyFill="1" applyBorder="1" applyAlignment="1">
      <alignment horizontal="right"/>
    </xf>
    <xf numFmtId="164" fontId="3" fillId="3" borderId="7" xfId="0" applyNumberFormat="1" applyFont="1" applyFill="1" applyBorder="1" applyAlignment="1">
      <alignment horizontal="right"/>
    </xf>
    <xf numFmtId="4" fontId="3" fillId="3" borderId="7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1" fontId="3" fillId="3" borderId="8" xfId="0" applyNumberFormat="1" applyFont="1" applyFill="1" applyBorder="1" applyAlignment="1">
      <alignment horizontal="right"/>
    </xf>
    <xf numFmtId="172" fontId="4" fillId="0" borderId="0" xfId="0" applyNumberFormat="1" applyFont="1" applyAlignment="1">
      <alignment horizontal="right"/>
    </xf>
    <xf numFmtId="171" fontId="4" fillId="0" borderId="0" xfId="0" applyNumberFormat="1" applyFont="1" applyAlignment="1">
      <alignment horizontal="right"/>
    </xf>
    <xf numFmtId="0" fontId="3" fillId="4" borderId="7" xfId="0" applyFont="1" applyFill="1" applyBorder="1" applyAlignment="1">
      <alignment horizontal="right"/>
    </xf>
    <xf numFmtId="171" fontId="4" fillId="4" borderId="5" xfId="0" applyNumberFormat="1" applyFont="1" applyFill="1" applyBorder="1" applyAlignment="1">
      <alignment horizontal="right"/>
    </xf>
    <xf numFmtId="171" fontId="4" fillId="4" borderId="1" xfId="0" applyNumberFormat="1" applyFont="1" applyFill="1" applyBorder="1" applyAlignment="1">
      <alignment horizontal="right"/>
    </xf>
    <xf numFmtId="3" fontId="4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171" fontId="4" fillId="5" borderId="1" xfId="0" applyNumberFormat="1" applyFont="1" applyFill="1" applyBorder="1" applyAlignment="1">
      <alignment horizontal="right"/>
    </xf>
    <xf numFmtId="171" fontId="4" fillId="0" borderId="10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173" fontId="4" fillId="0" borderId="1" xfId="0" applyNumberFormat="1" applyFont="1" applyBorder="1" applyAlignment="1">
      <alignment horizontal="right"/>
    </xf>
    <xf numFmtId="171" fontId="3" fillId="3" borderId="11" xfId="0" applyNumberFormat="1" applyFont="1" applyFill="1" applyBorder="1" applyAlignment="1">
      <alignment horizontal="right"/>
    </xf>
    <xf numFmtId="4" fontId="4" fillId="0" borderId="12" xfId="0" applyNumberFormat="1" applyFont="1" applyBorder="1" applyAlignment="1">
      <alignment horizontal="right"/>
    </xf>
    <xf numFmtId="10" fontId="4" fillId="0" borderId="13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10" fontId="4" fillId="0" borderId="15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" fontId="4" fillId="0" borderId="17" xfId="0" applyNumberFormat="1" applyFont="1" applyBorder="1" applyAlignment="1">
      <alignment horizontal="right"/>
    </xf>
    <xf numFmtId="174" fontId="3" fillId="0" borderId="4" xfId="2" applyNumberFormat="1" applyFont="1" applyBorder="1" applyAlignment="1">
      <alignment horizontal="right"/>
    </xf>
    <xf numFmtId="4" fontId="4" fillId="0" borderId="10" xfId="0" applyNumberFormat="1" applyFont="1" applyBorder="1" applyAlignment="1">
      <alignment horizontal="right"/>
    </xf>
    <xf numFmtId="10" fontId="3" fillId="0" borderId="18" xfId="0" applyNumberFormat="1" applyFont="1" applyBorder="1" applyAlignment="1">
      <alignment horizontal="right"/>
    </xf>
    <xf numFmtId="171" fontId="4" fillId="0" borderId="4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171" fontId="4" fillId="5" borderId="5" xfId="0" applyNumberFormat="1" applyFont="1" applyFill="1" applyBorder="1" applyAlignment="1">
      <alignment horizontal="right"/>
    </xf>
    <xf numFmtId="4" fontId="11" fillId="0" borderId="0" xfId="0" applyNumberFormat="1" applyFont="1" applyAlignment="1">
      <alignment horizontal="right"/>
    </xf>
    <xf numFmtId="171" fontId="4" fillId="6" borderId="5" xfId="0" applyNumberFormat="1" applyFont="1" applyFill="1" applyBorder="1" applyAlignment="1">
      <alignment horizontal="right"/>
    </xf>
    <xf numFmtId="175" fontId="4" fillId="0" borderId="1" xfId="0" applyNumberFormat="1" applyFont="1" applyBorder="1" applyAlignment="1">
      <alignment horizontal="right"/>
    </xf>
    <xf numFmtId="4" fontId="10" fillId="5" borderId="0" xfId="0" applyNumberFormat="1" applyFont="1" applyFill="1" applyAlignment="1">
      <alignment horizontal="left"/>
    </xf>
    <xf numFmtId="0" fontId="0" fillId="0" borderId="0" xfId="0" applyAlignment="1">
      <alignment vertical="center" wrapText="1"/>
    </xf>
    <xf numFmtId="196" fontId="4" fillId="0" borderId="5" xfId="0" applyNumberFormat="1" applyFont="1" applyBorder="1" applyAlignment="1">
      <alignment horizontal="right"/>
    </xf>
    <xf numFmtId="196" fontId="4" fillId="0" borderId="1" xfId="0" applyNumberFormat="1" applyFont="1" applyBorder="1" applyAlignment="1">
      <alignment horizontal="right"/>
    </xf>
    <xf numFmtId="196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right"/>
    </xf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Rekursion'!$V$1:$V$6</c:f>
              <c:strCache>
                <c:ptCount val="6"/>
                <c:pt idx="0">
                  <c:v>30,00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Rekursion'!$V$7:$V$129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3119.9961193855561</c:v>
                </c:pt>
                <c:pt idx="3">
                  <c:v>6309.685099691771</c:v>
                </c:pt>
                <c:pt idx="4">
                  <c:v>9570.0378983295668</c:v>
                </c:pt>
                <c:pt idx="5">
                  <c:v>12901.869673328314</c:v>
                </c:pt>
                <c:pt idx="6">
                  <c:v>16306.048060380766</c:v>
                </c:pt>
                <c:pt idx="7">
                  <c:v>19783.753981782844</c:v>
                </c:pt>
                <c:pt idx="8">
                  <c:v>23336.465985587391</c:v>
                </c:pt>
                <c:pt idx="9">
                  <c:v>26966.089110460453</c:v>
                </c:pt>
                <c:pt idx="10">
                  <c:v>30674.354638639932</c:v>
                </c:pt>
                <c:pt idx="11">
                  <c:v>34463.338212422088</c:v>
                </c:pt>
                <c:pt idx="12">
                  <c:v>-2600.5785817292635</c:v>
                </c:pt>
                <c:pt idx="13">
                  <c:v>394.21738006768283</c:v>
                </c:pt>
                <c:pt idx="14">
                  <c:v>3448.5513013222662</c:v>
                </c:pt>
                <c:pt idx="15">
                  <c:v>6562.9303406977197</c:v>
                </c:pt>
                <c:pt idx="16">
                  <c:v>9738.0560921851211</c:v>
                </c:pt>
                <c:pt idx="17">
                  <c:v>12974.66153903721</c:v>
                </c:pt>
                <c:pt idx="18">
                  <c:v>16273.880464330126</c:v>
                </c:pt>
                <c:pt idx="19">
                  <c:v>19637.238239740207</c:v>
                </c:pt>
                <c:pt idx="20">
                  <c:v>23066.950098484504</c:v>
                </c:pt>
                <c:pt idx="21">
                  <c:v>26565.420313100472</c:v>
                </c:pt>
                <c:pt idx="22">
                  <c:v>9633.1941831279073</c:v>
                </c:pt>
                <c:pt idx="23">
                  <c:v>12757.357822302361</c:v>
                </c:pt>
                <c:pt idx="24">
                  <c:v>15939.400253666474</c:v>
                </c:pt>
                <c:pt idx="25">
                  <c:v>19180.97486286303</c:v>
                </c:pt>
                <c:pt idx="26">
                  <c:v>22484.158178204169</c:v>
                </c:pt>
                <c:pt idx="27">
                  <c:v>25851.145302194149</c:v>
                </c:pt>
                <c:pt idx="28">
                  <c:v>29283.934346502956</c:v>
                </c:pt>
                <c:pt idx="29">
                  <c:v>32784.766825787949</c:v>
                </c:pt>
                <c:pt idx="30">
                  <c:v>36355.984547097862</c:v>
                </c:pt>
                <c:pt idx="31">
                  <c:v>40000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D-46BA-BEC8-86F60EA29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1'!$U$1:$U$6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1'!$U$7:$U$129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4616.4464083966013</c:v>
                </c:pt>
                <c:pt idx="3">
                  <c:v>9268.8700571151712</c:v>
                </c:pt>
                <c:pt idx="4">
                  <c:v>13957.555979488476</c:v>
                </c:pt>
                <c:pt idx="5">
                  <c:v>18682.861562956197</c:v>
                </c:pt>
                <c:pt idx="6">
                  <c:v>23445.157242764632</c:v>
                </c:pt>
                <c:pt idx="7">
                  <c:v>28244.873849451455</c:v>
                </c:pt>
                <c:pt idx="8">
                  <c:v>33082.622176372926</c:v>
                </c:pt>
                <c:pt idx="9">
                  <c:v>37959.159239187618</c:v>
                </c:pt>
                <c:pt idx="10">
                  <c:v>42875.496571757161</c:v>
                </c:pt>
                <c:pt idx="11">
                  <c:v>47832.868077521831</c:v>
                </c:pt>
                <c:pt idx="12">
                  <c:v>52832.596152817052</c:v>
                </c:pt>
                <c:pt idx="13">
                  <c:v>57876.055362288178</c:v>
                </c:pt>
                <c:pt idx="14">
                  <c:v>62964.509089776293</c:v>
                </c:pt>
                <c:pt idx="15">
                  <c:v>68099.574090986338</c:v>
                </c:pt>
                <c:pt idx="16">
                  <c:v>73282.794624458635</c:v>
                </c:pt>
                <c:pt idx="17">
                  <c:v>78515.974724700936</c:v>
                </c:pt>
                <c:pt idx="18">
                  <c:v>83801.392599341678</c:v>
                </c:pt>
                <c:pt idx="19">
                  <c:v>89141.625564547649</c:v>
                </c:pt>
                <c:pt idx="20">
                  <c:v>94539.957594442749</c:v>
                </c:pt>
                <c:pt idx="21">
                  <c:v>100000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1E-421B-80DE-82A8EF33A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1e)i)'!$T$1:$T$6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1e)i)'!$T$7:$T$129</c:f>
              <c:numCache>
                <c:formatCode>#.000000</c:formatCode>
                <c:ptCount val="123"/>
                <c:pt idx="0">
                  <c:v>0</c:v>
                </c:pt>
                <c:pt idx="1">
                  <c:v>22714.883819725452</c:v>
                </c:pt>
                <c:pt idx="2">
                  <c:v>22892.364973880263</c:v>
                </c:pt>
                <c:pt idx="3">
                  <c:v>23071.602125079284</c:v>
                </c:pt>
                <c:pt idx="4">
                  <c:v>23252.800874124208</c:v>
                </c:pt>
                <c:pt idx="5">
                  <c:v>23436.243270582592</c:v>
                </c:pt>
                <c:pt idx="6">
                  <c:v>0</c:v>
                </c:pt>
                <c:pt idx="7">
                  <c:v>38657.600893727562</c:v>
                </c:pt>
                <c:pt idx="8">
                  <c:v>53810.145847657477</c:v>
                </c:pt>
                <c:pt idx="9">
                  <c:v>69082.677848774023</c:v>
                </c:pt>
                <c:pt idx="10">
                  <c:v>84478.165442896789</c:v>
                </c:pt>
                <c:pt idx="11">
                  <c:v>100000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B-4115-9C77-E1B6DDDAA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1e)ii) '!$T$1:$T$6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1e)ii) '!$T$7:$T$129</c:f>
              <c:numCache>
                <c:formatCode>#.000000</c:formatCode>
                <c:ptCount val="123"/>
                <c:pt idx="0">
                  <c:v>0</c:v>
                </c:pt>
                <c:pt idx="1">
                  <c:v>22714.883819725423</c:v>
                </c:pt>
                <c:pt idx="2">
                  <c:v>22892.364973880263</c:v>
                </c:pt>
                <c:pt idx="3">
                  <c:v>23071.602125079313</c:v>
                </c:pt>
                <c:pt idx="4">
                  <c:v>23252.800874124223</c:v>
                </c:pt>
                <c:pt idx="5">
                  <c:v>23436.243270582607</c:v>
                </c:pt>
                <c:pt idx="6">
                  <c:v>0</c:v>
                </c:pt>
                <c:pt idx="7">
                  <c:v>34769.095415632852</c:v>
                </c:pt>
                <c:pt idx="8">
                  <c:v>45995.039083812648</c:v>
                </c:pt>
                <c:pt idx="9">
                  <c:v>57301.606285134229</c:v>
                </c:pt>
                <c:pt idx="10">
                  <c:v>68689.968205856028</c:v>
                </c:pt>
                <c:pt idx="11">
                  <c:v>80161.957986374327</c:v>
                </c:pt>
                <c:pt idx="12">
                  <c:v>91719.400194112415</c:v>
                </c:pt>
                <c:pt idx="13">
                  <c:v>103364.01372277783</c:v>
                </c:pt>
                <c:pt idx="14">
                  <c:v>115097.85810976065</c:v>
                </c:pt>
                <c:pt idx="15">
                  <c:v>126923.09796929166</c:v>
                </c:pt>
                <c:pt idx="16">
                  <c:v>138842.55644413995</c:v>
                </c:pt>
                <c:pt idx="17">
                  <c:v>150859.63390541391</c:v>
                </c:pt>
                <c:pt idx="18">
                  <c:v>162978.57080737292</c:v>
                </c:pt>
                <c:pt idx="19">
                  <c:v>175204.37221462364</c:v>
                </c:pt>
                <c:pt idx="20">
                  <c:v>187542.7809371007</c:v>
                </c:pt>
                <c:pt idx="21">
                  <c:v>200000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5-4B40-BE57-FBDDD4446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1560379868280982"/>
          <c:y val="0.14081425774621575"/>
          <c:w val="0.77054688234381952"/>
          <c:h val="0.7052530225966529"/>
        </c:manualLayout>
      </c:layout>
      <c:lineChart>
        <c:grouping val="standard"/>
        <c:varyColors val="0"/>
        <c:ser>
          <c:idx val="0"/>
          <c:order val="0"/>
          <c:tx>
            <c:strRef>
              <c:f>'Frauen Rekursion 1e)iii)  '!$T$1:$T$6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1e)iii)  '!$T$7:$T$129</c:f>
              <c:numCache>
                <c:formatCode>#.000000</c:formatCode>
                <c:ptCount val="123"/>
                <c:pt idx="0">
                  <c:v>0</c:v>
                </c:pt>
                <c:pt idx="1">
                  <c:v>22714.883819725444</c:v>
                </c:pt>
                <c:pt idx="2">
                  <c:v>22892.364973880271</c:v>
                </c:pt>
                <c:pt idx="3">
                  <c:v>23071.602125079291</c:v>
                </c:pt>
                <c:pt idx="4">
                  <c:v>23252.800874124208</c:v>
                </c:pt>
                <c:pt idx="5">
                  <c:v>23436.243270582592</c:v>
                </c:pt>
                <c:pt idx="6">
                  <c:v>0</c:v>
                </c:pt>
                <c:pt idx="7">
                  <c:v>37248.867441837428</c:v>
                </c:pt>
                <c:pt idx="8">
                  <c:v>50981.233676124262</c:v>
                </c:pt>
                <c:pt idx="9">
                  <c:v>64821.846904946666</c:v>
                </c:pt>
                <c:pt idx="10">
                  <c:v>78773.336009058883</c:v>
                </c:pt>
                <c:pt idx="11">
                  <c:v>92838.733901554529</c:v>
                </c:pt>
                <c:pt idx="12">
                  <c:v>93529.382026943684</c:v>
                </c:pt>
                <c:pt idx="13">
                  <c:v>94225.239324769442</c:v>
                </c:pt>
                <c:pt idx="14">
                  <c:v>94926.42886859877</c:v>
                </c:pt>
                <c:pt idx="15">
                  <c:v>95633.080011166821</c:v>
                </c:pt>
                <c:pt idx="16">
                  <c:v>96345.36145747127</c:v>
                </c:pt>
                <c:pt idx="17">
                  <c:v>97063.476406445741</c:v>
                </c:pt>
                <c:pt idx="18">
                  <c:v>97787.678258603264</c:v>
                </c:pt>
                <c:pt idx="19">
                  <c:v>98518.266105942384</c:v>
                </c:pt>
                <c:pt idx="20">
                  <c:v>99255.58312655086</c:v>
                </c:pt>
                <c:pt idx="21">
                  <c:v>100000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A-4B15-ADC6-C7503E6FF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2'!$T$1:$T$6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2'!$T$7:$T$129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8967.1273673889809</c:v>
                </c:pt>
                <c:pt idx="3">
                  <c:v>18003.006396513811</c:v>
                </c:pt>
                <c:pt idx="4">
                  <c:v>27107.882401988478</c:v>
                </c:pt>
                <c:pt idx="5">
                  <c:v>36282.034976281961</c:v>
                </c:pt>
                <c:pt idx="6">
                  <c:v>45526.001588069441</c:v>
                </c:pt>
                <c:pt idx="7">
                  <c:v>54840.757161766953</c:v>
                </c:pt>
                <c:pt idx="8">
                  <c:v>64227.647775773512</c:v>
                </c:pt>
                <c:pt idx="9">
                  <c:v>73688.375271038676</c:v>
                </c:pt>
                <c:pt idx="10">
                  <c:v>83224.717203108565</c:v>
                </c:pt>
                <c:pt idx="11">
                  <c:v>92838.733901554529</c:v>
                </c:pt>
                <c:pt idx="12">
                  <c:v>93529.382026943684</c:v>
                </c:pt>
                <c:pt idx="13">
                  <c:v>94225.239324769442</c:v>
                </c:pt>
                <c:pt idx="14">
                  <c:v>94926.42886859877</c:v>
                </c:pt>
                <c:pt idx="15">
                  <c:v>95633.080011166821</c:v>
                </c:pt>
                <c:pt idx="16">
                  <c:v>96345.36145747127</c:v>
                </c:pt>
                <c:pt idx="17">
                  <c:v>97063.476406445741</c:v>
                </c:pt>
                <c:pt idx="18">
                  <c:v>97787.678258603264</c:v>
                </c:pt>
                <c:pt idx="19">
                  <c:v>98518.266105942384</c:v>
                </c:pt>
                <c:pt idx="20">
                  <c:v>99255.58312655086</c:v>
                </c:pt>
                <c:pt idx="21">
                  <c:v>100000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F-40DA-8B96-6ABF0D06F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3'!$V$1:$V$6</c:f>
              <c:strCache>
                <c:ptCount val="6"/>
                <c:pt idx="0">
                  <c:v>20,00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3'!$V$7:$V$129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-4.6420297843407596E-3</c:v>
                </c:pt>
                <c:pt idx="3">
                  <c:v>-4.596034809992813E-3</c:v>
                </c:pt>
                <c:pt idx="4">
                  <c:v>-4.4803409562898895E-3</c:v>
                </c:pt>
                <c:pt idx="5">
                  <c:v>-4.300451265332756E-3</c:v>
                </c:pt>
                <c:pt idx="6">
                  <c:v>-4.0659371059161772E-3</c:v>
                </c:pt>
                <c:pt idx="7">
                  <c:v>-3.7904606160890021E-3</c:v>
                </c:pt>
                <c:pt idx="8">
                  <c:v>-3.483767032290027E-3</c:v>
                </c:pt>
                <c:pt idx="9">
                  <c:v>-3.1556693238024699E-3</c:v>
                </c:pt>
                <c:pt idx="10">
                  <c:v>-2.8150435601028306E-3</c:v>
                </c:pt>
                <c:pt idx="11">
                  <c:v>-2.4658116389538885E-3</c:v>
                </c:pt>
                <c:pt idx="12">
                  <c:v>-2.1169322901376684E-3</c:v>
                </c:pt>
                <c:pt idx="13">
                  <c:v>-1.7744173794408485E-3</c:v>
                </c:pt>
                <c:pt idx="14">
                  <c:v>-1.4453202022503716E-3</c:v>
                </c:pt>
                <c:pt idx="15">
                  <c:v>-1.1397456216453911E-3</c:v>
                </c:pt>
                <c:pt idx="16">
                  <c:v>-8.6686782175625235E-4</c:v>
                </c:pt>
                <c:pt idx="17">
                  <c:v>-6.3192454601394593E-4</c:v>
                </c:pt>
                <c:pt idx="18">
                  <c:v>-4.3819386744515848E-4</c:v>
                </c:pt>
                <c:pt idx="19">
                  <c:v>-2.8197887169925445E-4</c:v>
                </c:pt>
                <c:pt idx="20">
                  <c:v>-1.3854974015083826E-4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7-4CF6-8A42-75EE2ED20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4'!$V$1:$V$6</c:f>
              <c:strCache>
                <c:ptCount val="6"/>
                <c:pt idx="0">
                  <c:v>30,00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4'!$V$7:$V$129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3119.9961193855561</c:v>
                </c:pt>
                <c:pt idx="3">
                  <c:v>6309.685099691771</c:v>
                </c:pt>
                <c:pt idx="4">
                  <c:v>9570.0378983295668</c:v>
                </c:pt>
                <c:pt idx="5">
                  <c:v>12901.869673328314</c:v>
                </c:pt>
                <c:pt idx="6">
                  <c:v>16306.048060380766</c:v>
                </c:pt>
                <c:pt idx="7">
                  <c:v>19783.753981782844</c:v>
                </c:pt>
                <c:pt idx="8">
                  <c:v>23336.465985587391</c:v>
                </c:pt>
                <c:pt idx="9">
                  <c:v>26966.089110460453</c:v>
                </c:pt>
                <c:pt idx="10">
                  <c:v>30674.354638639932</c:v>
                </c:pt>
                <c:pt idx="11">
                  <c:v>34463.338212422088</c:v>
                </c:pt>
                <c:pt idx="12">
                  <c:v>-2600.5785817292635</c:v>
                </c:pt>
                <c:pt idx="13">
                  <c:v>394.21738006768283</c:v>
                </c:pt>
                <c:pt idx="14">
                  <c:v>3448.5513013222662</c:v>
                </c:pt>
                <c:pt idx="15">
                  <c:v>6562.9303406977197</c:v>
                </c:pt>
                <c:pt idx="16">
                  <c:v>9738.0560921851211</c:v>
                </c:pt>
                <c:pt idx="17">
                  <c:v>12974.66153903721</c:v>
                </c:pt>
                <c:pt idx="18">
                  <c:v>16273.880464330126</c:v>
                </c:pt>
                <c:pt idx="19">
                  <c:v>19637.238239740207</c:v>
                </c:pt>
                <c:pt idx="20">
                  <c:v>23066.950098484504</c:v>
                </c:pt>
                <c:pt idx="21">
                  <c:v>26565.420313100472</c:v>
                </c:pt>
                <c:pt idx="22">
                  <c:v>9633.1941831279073</c:v>
                </c:pt>
                <c:pt idx="23">
                  <c:v>12757.357822302361</c:v>
                </c:pt>
                <c:pt idx="24">
                  <c:v>15939.400253666474</c:v>
                </c:pt>
                <c:pt idx="25">
                  <c:v>19180.97486286303</c:v>
                </c:pt>
                <c:pt idx="26">
                  <c:v>22484.158178204169</c:v>
                </c:pt>
                <c:pt idx="27">
                  <c:v>25851.145302194149</c:v>
                </c:pt>
                <c:pt idx="28">
                  <c:v>29283.934346502956</c:v>
                </c:pt>
                <c:pt idx="29">
                  <c:v>32784.766825787949</c:v>
                </c:pt>
                <c:pt idx="30">
                  <c:v>36355.984547097862</c:v>
                </c:pt>
                <c:pt idx="31">
                  <c:v>40000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4-4746-A141-9A4E3BE29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460466</xdr:colOff>
      <xdr:row>3</xdr:row>
      <xdr:rowOff>39188</xdr:rowOff>
    </xdr:from>
    <xdr:to>
      <xdr:col>47</xdr:col>
      <xdr:colOff>656409</xdr:colOff>
      <xdr:row>24</xdr:row>
      <xdr:rowOff>9797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3354FAC-36E1-4DF0-8CCF-F2B9B7B20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529046</xdr:colOff>
      <xdr:row>3</xdr:row>
      <xdr:rowOff>46808</xdr:rowOff>
    </xdr:from>
    <xdr:to>
      <xdr:col>31</xdr:col>
      <xdr:colOff>724989</xdr:colOff>
      <xdr:row>24</xdr:row>
      <xdr:rowOff>25037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507B678-47B6-420E-859A-CD7EBCA09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239486</xdr:colOff>
      <xdr:row>4</xdr:row>
      <xdr:rowOff>92528</xdr:rowOff>
    </xdr:from>
    <xdr:to>
      <xdr:col>37</xdr:col>
      <xdr:colOff>435429</xdr:colOff>
      <xdr:row>25</xdr:row>
      <xdr:rowOff>70757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C78C89-1C1F-4A3B-83BB-93C14677E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239486</xdr:colOff>
      <xdr:row>4</xdr:row>
      <xdr:rowOff>92528</xdr:rowOff>
    </xdr:from>
    <xdr:to>
      <xdr:col>37</xdr:col>
      <xdr:colOff>435429</xdr:colOff>
      <xdr:row>25</xdr:row>
      <xdr:rowOff>70757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DD2D022-C78E-404D-8AA9-BA61C7123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437606</xdr:colOff>
      <xdr:row>4</xdr:row>
      <xdr:rowOff>115388</xdr:rowOff>
    </xdr:from>
    <xdr:to>
      <xdr:col>30</xdr:col>
      <xdr:colOff>633549</xdr:colOff>
      <xdr:row>25</xdr:row>
      <xdr:rowOff>93617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C9CF45F-2A8C-4B9E-81D7-F1E0AB301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529046</xdr:colOff>
      <xdr:row>3</xdr:row>
      <xdr:rowOff>46808</xdr:rowOff>
    </xdr:from>
    <xdr:to>
      <xdr:col>30</xdr:col>
      <xdr:colOff>724989</xdr:colOff>
      <xdr:row>24</xdr:row>
      <xdr:rowOff>25037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6FC34D7-2EE2-473F-84C3-31FBB0EC2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460466</xdr:colOff>
      <xdr:row>3</xdr:row>
      <xdr:rowOff>39188</xdr:rowOff>
    </xdr:from>
    <xdr:to>
      <xdr:col>47</xdr:col>
      <xdr:colOff>656409</xdr:colOff>
      <xdr:row>24</xdr:row>
      <xdr:rowOff>9797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BECA374-7277-4D86-9F72-59FDE2B9C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460466</xdr:colOff>
      <xdr:row>3</xdr:row>
      <xdr:rowOff>39188</xdr:rowOff>
    </xdr:from>
    <xdr:to>
      <xdr:col>47</xdr:col>
      <xdr:colOff>656409</xdr:colOff>
      <xdr:row>24</xdr:row>
      <xdr:rowOff>9797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576446-C0B7-4259-A8E2-4EA5EB47A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olf\Documents\WS20\DAV_2004_Rselek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läuterungen"/>
      <sheetName val="Übersicht"/>
      <sheetName val="q(x,t)"/>
      <sheetName val="q(x,t) (2)"/>
      <sheetName val="Basistafeln"/>
      <sheetName val="Trends"/>
      <sheetName val="Selektionsfaktoren"/>
      <sheetName val="Gewichte"/>
      <sheetName val="Grundtafeln"/>
      <sheetName val="Altersverschiebunge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>
            <v>3.0179999999999998E-3</v>
          </cell>
          <cell r="C5">
            <v>3.0530000000000002E-3</v>
          </cell>
          <cell r="D5">
            <v>4.0759999999999998E-3</v>
          </cell>
          <cell r="E5">
            <v>3.2260000000000001E-3</v>
          </cell>
        </row>
        <row r="6">
          <cell r="B6">
            <v>2.7799999999999998E-4</v>
          </cell>
          <cell r="C6">
            <v>3.1700000000000001E-4</v>
          </cell>
          <cell r="D6">
            <v>3.7500000000000001E-4</v>
          </cell>
          <cell r="E6">
            <v>3.3500000000000001E-4</v>
          </cell>
        </row>
        <row r="7">
          <cell r="B7">
            <v>1.8699999999999999E-4</v>
          </cell>
          <cell r="C7">
            <v>1.8200000000000001E-4</v>
          </cell>
          <cell r="D7">
            <v>2.5300000000000002E-4</v>
          </cell>
          <cell r="E7">
            <v>1.92E-4</v>
          </cell>
        </row>
        <row r="8">
          <cell r="B8">
            <v>1.3899999999999999E-4</v>
          </cell>
          <cell r="C8">
            <v>1.3999999999999999E-4</v>
          </cell>
          <cell r="D8">
            <v>1.8699999999999999E-4</v>
          </cell>
          <cell r="E8">
            <v>1.4799999999999999E-4</v>
          </cell>
        </row>
        <row r="9">
          <cell r="B9">
            <v>1.07E-4</v>
          </cell>
          <cell r="C9">
            <v>1.1400000000000001E-4</v>
          </cell>
          <cell r="D9">
            <v>1.45E-4</v>
          </cell>
          <cell r="E9">
            <v>1.2E-4</v>
          </cell>
        </row>
        <row r="10">
          <cell r="B10">
            <v>9.5000000000000005E-5</v>
          </cell>
          <cell r="C10">
            <v>8.8999999999999995E-5</v>
          </cell>
          <cell r="D10">
            <v>1.2799999999999999E-4</v>
          </cell>
          <cell r="E10">
            <v>9.3999999999999994E-5</v>
          </cell>
        </row>
        <row r="11">
          <cell r="B11">
            <v>9.0000000000000006E-5</v>
          </cell>
          <cell r="C11">
            <v>9.1000000000000003E-5</v>
          </cell>
          <cell r="D11">
            <v>1.21E-4</v>
          </cell>
          <cell r="E11">
            <v>9.7E-5</v>
          </cell>
        </row>
        <row r="12">
          <cell r="B12">
            <v>7.7000000000000001E-5</v>
          </cell>
          <cell r="C12">
            <v>9.1000000000000003E-5</v>
          </cell>
          <cell r="D12">
            <v>1.0399999999999999E-4</v>
          </cell>
          <cell r="E12">
            <v>9.6000000000000002E-5</v>
          </cell>
        </row>
        <row r="13">
          <cell r="B13">
            <v>8.7000000000000001E-5</v>
          </cell>
          <cell r="C13">
            <v>7.7999999999999999E-5</v>
          </cell>
          <cell r="D13">
            <v>1.17E-4</v>
          </cell>
          <cell r="E13">
            <v>8.2000000000000001E-5</v>
          </cell>
        </row>
        <row r="14">
          <cell r="B14">
            <v>7.3999999999999996E-5</v>
          </cell>
          <cell r="C14">
            <v>7.7000000000000001E-5</v>
          </cell>
          <cell r="D14">
            <v>1E-4</v>
          </cell>
          <cell r="E14">
            <v>8.2000000000000001E-5</v>
          </cell>
        </row>
        <row r="15">
          <cell r="B15">
            <v>7.2999999999999999E-5</v>
          </cell>
          <cell r="C15">
            <v>7.4999999999999993E-5</v>
          </cell>
          <cell r="D15">
            <v>9.7999999999999997E-5</v>
          </cell>
          <cell r="E15">
            <v>7.8999999999999996E-5</v>
          </cell>
        </row>
        <row r="16">
          <cell r="B16">
            <v>8.6000000000000003E-5</v>
          </cell>
          <cell r="C16">
            <v>8.1000000000000004E-5</v>
          </cell>
          <cell r="D16">
            <v>1.17E-4</v>
          </cell>
          <cell r="E16">
            <v>8.5000000000000006E-5</v>
          </cell>
        </row>
        <row r="17">
          <cell r="B17">
            <v>9.1000000000000003E-5</v>
          </cell>
          <cell r="C17">
            <v>8.5000000000000006E-5</v>
          </cell>
          <cell r="D17">
            <v>1.2300000000000001E-4</v>
          </cell>
          <cell r="E17">
            <v>9.0000000000000006E-5</v>
          </cell>
        </row>
        <row r="18">
          <cell r="B18">
            <v>1E-4</v>
          </cell>
          <cell r="C18">
            <v>8.8999999999999995E-5</v>
          </cell>
          <cell r="D18">
            <v>1.35E-4</v>
          </cell>
          <cell r="E18">
            <v>9.3999999999999994E-5</v>
          </cell>
        </row>
        <row r="19">
          <cell r="B19">
            <v>1.22E-4</v>
          </cell>
          <cell r="C19">
            <v>1.0399999999999999E-4</v>
          </cell>
          <cell r="D19">
            <v>1.65E-4</v>
          </cell>
          <cell r="E19">
            <v>1.1E-4</v>
          </cell>
        </row>
        <row r="20">
          <cell r="B20">
            <v>1.6899999999999999E-4</v>
          </cell>
          <cell r="C20">
            <v>1.36E-4</v>
          </cell>
          <cell r="D20">
            <v>2.2800000000000001E-4</v>
          </cell>
          <cell r="E20">
            <v>1.44E-4</v>
          </cell>
        </row>
        <row r="21">
          <cell r="B21">
            <v>2.43E-4</v>
          </cell>
          <cell r="C21">
            <v>1.64E-4</v>
          </cell>
          <cell r="D21">
            <v>3.28E-4</v>
          </cell>
          <cell r="E21">
            <v>1.73E-4</v>
          </cell>
        </row>
        <row r="22">
          <cell r="B22">
            <v>3.2000000000000003E-4</v>
          </cell>
          <cell r="C22">
            <v>1.8799999999999999E-4</v>
          </cell>
          <cell r="D22">
            <v>4.3199999999999998E-4</v>
          </cell>
          <cell r="E22">
            <v>1.9900000000000001E-4</v>
          </cell>
        </row>
        <row r="23">
          <cell r="B23">
            <v>5.2300000000000003E-4</v>
          </cell>
          <cell r="C23">
            <v>2.6699999999999998E-4</v>
          </cell>
          <cell r="D23">
            <v>7.0699999999999995E-4</v>
          </cell>
          <cell r="E23">
            <v>2.8200000000000002E-4</v>
          </cell>
        </row>
        <row r="24">
          <cell r="B24">
            <v>5.53E-4</v>
          </cell>
          <cell r="C24">
            <v>2.6899999999999998E-4</v>
          </cell>
          <cell r="D24">
            <v>7.4700000000000005E-4</v>
          </cell>
          <cell r="E24">
            <v>2.8499999999999999E-4</v>
          </cell>
        </row>
        <row r="25">
          <cell r="B25">
            <v>5.5000000000000003E-4</v>
          </cell>
          <cell r="C25">
            <v>2.5999999999999998E-4</v>
          </cell>
          <cell r="D25">
            <v>7.4299999999999995E-4</v>
          </cell>
          <cell r="E25">
            <v>2.7500000000000002E-4</v>
          </cell>
        </row>
        <row r="26">
          <cell r="B26">
            <v>5.5800000000000001E-4</v>
          </cell>
          <cell r="C26">
            <v>2.3900000000000001E-4</v>
          </cell>
          <cell r="D26">
            <v>7.54E-4</v>
          </cell>
          <cell r="E26">
            <v>2.52E-4</v>
          </cell>
        </row>
        <row r="27">
          <cell r="B27">
            <v>5.4799999999999998E-4</v>
          </cell>
          <cell r="C27">
            <v>2.43E-4</v>
          </cell>
          <cell r="D27">
            <v>7.4100000000000001E-4</v>
          </cell>
          <cell r="E27">
            <v>2.5700000000000001E-4</v>
          </cell>
        </row>
        <row r="28">
          <cell r="B28">
            <v>5.6300000000000002E-4</v>
          </cell>
          <cell r="C28">
            <v>2.2699999999999999E-4</v>
          </cell>
          <cell r="D28">
            <v>7.6099999999999996E-4</v>
          </cell>
          <cell r="E28">
            <v>2.4000000000000001E-4</v>
          </cell>
        </row>
        <row r="29">
          <cell r="B29">
            <v>5.4600000000000004E-4</v>
          </cell>
          <cell r="C29">
            <v>2.5099999999999998E-4</v>
          </cell>
          <cell r="D29">
            <v>7.3700000000000002E-4</v>
          </cell>
          <cell r="E29">
            <v>2.6600000000000001E-4</v>
          </cell>
        </row>
        <row r="30">
          <cell r="B30">
            <v>5.4100000000000003E-4</v>
          </cell>
          <cell r="C30">
            <v>2.5500000000000002E-4</v>
          </cell>
          <cell r="D30">
            <v>7.3099999999999999E-4</v>
          </cell>
          <cell r="E30">
            <v>2.7E-4</v>
          </cell>
        </row>
        <row r="31">
          <cell r="B31">
            <v>5.4000000000000001E-4</v>
          </cell>
          <cell r="C31">
            <v>2.5500000000000002E-4</v>
          </cell>
          <cell r="D31">
            <v>7.2999999999999996E-4</v>
          </cell>
          <cell r="E31">
            <v>2.7E-4</v>
          </cell>
        </row>
        <row r="32">
          <cell r="B32">
            <v>5.5800000000000001E-4</v>
          </cell>
          <cell r="C32">
            <v>2.6600000000000001E-4</v>
          </cell>
          <cell r="D32">
            <v>7.4299999999999995E-4</v>
          </cell>
          <cell r="E32">
            <v>2.81E-4</v>
          </cell>
        </row>
        <row r="33">
          <cell r="B33">
            <v>5.7399999999999997E-4</v>
          </cell>
          <cell r="C33">
            <v>2.9300000000000002E-4</v>
          </cell>
          <cell r="D33">
            <v>7.2599999999999997E-4</v>
          </cell>
          <cell r="E33">
            <v>3.0899999999999998E-4</v>
          </cell>
        </row>
        <row r="34">
          <cell r="B34">
            <v>5.9500000000000004E-4</v>
          </cell>
          <cell r="C34">
            <v>3.1700000000000001E-4</v>
          </cell>
          <cell r="D34">
            <v>7.1500000000000003E-4</v>
          </cell>
          <cell r="E34">
            <v>3.3500000000000001E-4</v>
          </cell>
        </row>
        <row r="35">
          <cell r="B35">
            <v>6.0999999999999997E-4</v>
          </cell>
          <cell r="C35">
            <v>3.2899999999999997E-4</v>
          </cell>
          <cell r="D35">
            <v>7.0899999999999999E-4</v>
          </cell>
          <cell r="E35">
            <v>3.48E-4</v>
          </cell>
        </row>
        <row r="36">
          <cell r="B36">
            <v>6.4700000000000001E-4</v>
          </cell>
          <cell r="C36">
            <v>3.5E-4</v>
          </cell>
          <cell r="D36">
            <v>7.1699999999999997E-4</v>
          </cell>
          <cell r="E36">
            <v>3.6099999999999999E-4</v>
          </cell>
        </row>
        <row r="37">
          <cell r="B37">
            <v>6.7400000000000001E-4</v>
          </cell>
          <cell r="C37">
            <v>3.9399999999999998E-4</v>
          </cell>
          <cell r="D37">
            <v>7.4200000000000004E-4</v>
          </cell>
          <cell r="E37">
            <v>3.8099999999999999E-4</v>
          </cell>
        </row>
        <row r="38">
          <cell r="B38">
            <v>7.1199999999999996E-4</v>
          </cell>
          <cell r="C38">
            <v>4.2700000000000002E-4</v>
          </cell>
          <cell r="D38">
            <v>7.8600000000000002E-4</v>
          </cell>
          <cell r="E38">
            <v>4.1300000000000001E-4</v>
          </cell>
        </row>
        <row r="39">
          <cell r="B39">
            <v>7.7399999999999995E-4</v>
          </cell>
          <cell r="C39">
            <v>4.8000000000000001E-4</v>
          </cell>
          <cell r="D39">
            <v>8.4500000000000005E-4</v>
          </cell>
          <cell r="E39">
            <v>4.6099999999999998E-4</v>
          </cell>
        </row>
        <row r="40">
          <cell r="B40">
            <v>8.2600000000000002E-4</v>
          </cell>
          <cell r="C40">
            <v>5.3300000000000005E-4</v>
          </cell>
          <cell r="D40">
            <v>9.1799999999999998E-4</v>
          </cell>
          <cell r="E40">
            <v>5.1900000000000004E-4</v>
          </cell>
        </row>
        <row r="41">
          <cell r="B41">
            <v>8.8999999999999995E-4</v>
          </cell>
          <cell r="C41">
            <v>5.9599999999999996E-4</v>
          </cell>
          <cell r="D41">
            <v>1.008E-3</v>
          </cell>
          <cell r="E41">
            <v>5.8500000000000002E-4</v>
          </cell>
        </row>
        <row r="42">
          <cell r="B42">
            <v>9.7300000000000002E-4</v>
          </cell>
          <cell r="C42">
            <v>6.7100000000000005E-4</v>
          </cell>
          <cell r="D42">
            <v>1.119E-3</v>
          </cell>
          <cell r="E42">
            <v>6.5600000000000001E-4</v>
          </cell>
        </row>
        <row r="43">
          <cell r="B43">
            <v>1.041E-3</v>
          </cell>
          <cell r="C43">
            <v>7.2499999999999995E-4</v>
          </cell>
          <cell r="D43">
            <v>1.242E-3</v>
          </cell>
          <cell r="E43">
            <v>7.2499999999999995E-4</v>
          </cell>
        </row>
        <row r="44">
          <cell r="B44">
            <v>1.1479999999999999E-3</v>
          </cell>
          <cell r="C44">
            <v>7.85E-4</v>
          </cell>
          <cell r="D44">
            <v>1.3669999999999999E-3</v>
          </cell>
          <cell r="E44">
            <v>7.9799999999999999E-4</v>
          </cell>
        </row>
        <row r="45">
          <cell r="B45">
            <v>1.284E-3</v>
          </cell>
          <cell r="C45">
            <v>8.8999999999999995E-4</v>
          </cell>
          <cell r="D45">
            <v>1.495E-3</v>
          </cell>
          <cell r="E45">
            <v>8.8099999999999995E-4</v>
          </cell>
        </row>
        <row r="46">
          <cell r="B46">
            <v>1.3860000000000001E-3</v>
          </cell>
          <cell r="C46">
            <v>9.859999999999999E-4</v>
          </cell>
          <cell r="D46">
            <v>1.6260000000000001E-3</v>
          </cell>
          <cell r="E46">
            <v>9.68E-4</v>
          </cell>
        </row>
        <row r="47">
          <cell r="B47">
            <v>1.5269999999999999E-3</v>
          </cell>
          <cell r="C47">
            <v>1.0820000000000001E-3</v>
          </cell>
          <cell r="D47">
            <v>1.758E-3</v>
          </cell>
          <cell r="E47">
            <v>1.059E-3</v>
          </cell>
        </row>
        <row r="48">
          <cell r="B48">
            <v>1.663E-3</v>
          </cell>
          <cell r="C48">
            <v>1.1980000000000001E-3</v>
          </cell>
          <cell r="D48">
            <v>1.9E-3</v>
          </cell>
          <cell r="E48">
            <v>1.1490000000000001E-3</v>
          </cell>
        </row>
        <row r="49">
          <cell r="B49">
            <v>1.815E-3</v>
          </cell>
          <cell r="C49">
            <v>1.292E-3</v>
          </cell>
          <cell r="D49">
            <v>2.0530000000000001E-3</v>
          </cell>
          <cell r="E49">
            <v>1.237E-3</v>
          </cell>
        </row>
        <row r="50">
          <cell r="B50">
            <v>2.0379999999999999E-3</v>
          </cell>
          <cell r="C50">
            <v>1.4369999999999999E-3</v>
          </cell>
          <cell r="D50">
            <v>2.2169999999999998E-3</v>
          </cell>
          <cell r="E50">
            <v>1.3320000000000001E-3</v>
          </cell>
        </row>
        <row r="51">
          <cell r="B51">
            <v>2.2190000000000001E-3</v>
          </cell>
          <cell r="C51">
            <v>1.5460000000000001E-3</v>
          </cell>
          <cell r="D51">
            <v>2.3999999999999998E-3</v>
          </cell>
          <cell r="E51">
            <v>1.4400000000000001E-3</v>
          </cell>
        </row>
        <row r="52">
          <cell r="B52">
            <v>2.4580000000000001E-3</v>
          </cell>
          <cell r="C52">
            <v>1.671E-3</v>
          </cell>
          <cell r="D52">
            <v>2.601E-3</v>
          </cell>
          <cell r="E52">
            <v>1.5579999999999999E-3</v>
          </cell>
        </row>
        <row r="53">
          <cell r="B53">
            <v>2.6879999999999999E-3</v>
          </cell>
          <cell r="C53">
            <v>1.8600000000000001E-3</v>
          </cell>
          <cell r="D53">
            <v>2.813E-3</v>
          </cell>
          <cell r="E53">
            <v>1.683E-3</v>
          </cell>
        </row>
        <row r="54">
          <cell r="B54">
            <v>2.9940000000000001E-3</v>
          </cell>
          <cell r="C54">
            <v>1.9759999999999999E-3</v>
          </cell>
          <cell r="D54">
            <v>3.0379999999999999E-3</v>
          </cell>
          <cell r="E54">
            <v>1.8109999999999999E-3</v>
          </cell>
        </row>
        <row r="55">
          <cell r="B55">
            <v>3.3639999999999998E-3</v>
          </cell>
          <cell r="C55">
            <v>2.183E-3</v>
          </cell>
          <cell r="D55">
            <v>3.274E-3</v>
          </cell>
          <cell r="E55">
            <v>1.9350000000000001E-3</v>
          </cell>
        </row>
        <row r="56">
          <cell r="B56">
            <v>3.591E-3</v>
          </cell>
          <cell r="C56">
            <v>2.3530000000000001E-3</v>
          </cell>
          <cell r="D56">
            <v>3.5339999999999998E-3</v>
          </cell>
          <cell r="E56">
            <v>2.0600000000000002E-3</v>
          </cell>
        </row>
        <row r="57">
          <cell r="B57">
            <v>3.98E-3</v>
          </cell>
          <cell r="C57">
            <v>2.5019999999999999E-3</v>
          </cell>
          <cell r="D57">
            <v>3.8070000000000001E-3</v>
          </cell>
          <cell r="E57">
            <v>2.1819999999999999E-3</v>
          </cell>
        </row>
        <row r="58">
          <cell r="B58">
            <v>4.3660000000000001E-3</v>
          </cell>
          <cell r="C58">
            <v>2.709E-3</v>
          </cell>
          <cell r="D58">
            <v>4.0879999999999996E-3</v>
          </cell>
          <cell r="E58">
            <v>2.3119999999999998E-3</v>
          </cell>
        </row>
        <row r="59">
          <cell r="B59">
            <v>4.8050000000000002E-3</v>
          </cell>
          <cell r="C59">
            <v>2.957E-3</v>
          </cell>
          <cell r="D59">
            <v>4.3670000000000002E-3</v>
          </cell>
          <cell r="E59">
            <v>2.4580000000000001E-3</v>
          </cell>
        </row>
        <row r="60">
          <cell r="B60">
            <v>5.2379999999999996E-3</v>
          </cell>
          <cell r="C60">
            <v>3.1410000000000001E-3</v>
          </cell>
          <cell r="D60">
            <v>4.6360000000000004E-3</v>
          </cell>
          <cell r="E60">
            <v>2.6180000000000001E-3</v>
          </cell>
        </row>
        <row r="61">
          <cell r="B61">
            <v>5.7749999999999998E-3</v>
          </cell>
          <cell r="C61">
            <v>3.4450000000000001E-3</v>
          </cell>
          <cell r="D61">
            <v>4.901E-3</v>
          </cell>
          <cell r="E61">
            <v>2.8029999999999999E-3</v>
          </cell>
        </row>
        <row r="62">
          <cell r="B62">
            <v>6.3870000000000003E-3</v>
          </cell>
          <cell r="C62">
            <v>3.7200000000000002E-3</v>
          </cell>
          <cell r="D62">
            <v>5.1789999999999996E-3</v>
          </cell>
          <cell r="E62">
            <v>3.0130000000000001E-3</v>
          </cell>
        </row>
        <row r="63">
          <cell r="B63">
            <v>6.9800000000000001E-3</v>
          </cell>
          <cell r="C63">
            <v>4.0610000000000004E-3</v>
          </cell>
          <cell r="D63">
            <v>5.4850000000000003E-3</v>
          </cell>
          <cell r="E63">
            <v>3.2399999999999998E-3</v>
          </cell>
        </row>
        <row r="64">
          <cell r="B64">
            <v>7.7530000000000003E-3</v>
          </cell>
          <cell r="C64">
            <v>4.4679999999999997E-3</v>
          </cell>
          <cell r="D64">
            <v>5.8459999999999996E-3</v>
          </cell>
          <cell r="E64">
            <v>3.49E-3</v>
          </cell>
        </row>
        <row r="65">
          <cell r="B65">
            <v>8.5649999999999997E-3</v>
          </cell>
          <cell r="C65">
            <v>4.9350000000000002E-3</v>
          </cell>
          <cell r="D65">
            <v>6.2810000000000001E-3</v>
          </cell>
          <cell r="E65">
            <v>3.7659999999999998E-3</v>
          </cell>
        </row>
        <row r="66">
          <cell r="B66">
            <v>9.3900000000000008E-3</v>
          </cell>
          <cell r="C66">
            <v>5.3790000000000001E-3</v>
          </cell>
          <cell r="D66">
            <v>6.8479999999999999E-3</v>
          </cell>
          <cell r="E66">
            <v>4.0740000000000004E-3</v>
          </cell>
        </row>
        <row r="67">
          <cell r="B67">
            <v>1.0182E-2</v>
          </cell>
          <cell r="C67">
            <v>5.8219999999999999E-3</v>
          </cell>
          <cell r="D67">
            <v>7.5659999999999998E-3</v>
          </cell>
          <cell r="E67">
            <v>4.4209999999999996E-3</v>
          </cell>
        </row>
        <row r="68">
          <cell r="B68">
            <v>1.0939000000000001E-2</v>
          </cell>
          <cell r="C68">
            <v>6.221E-3</v>
          </cell>
          <cell r="D68">
            <v>8.4379999999999993E-3</v>
          </cell>
          <cell r="E68">
            <v>4.8149999999999998E-3</v>
          </cell>
        </row>
        <row r="69">
          <cell r="B69">
            <v>1.1774E-2</v>
          </cell>
          <cell r="C69">
            <v>6.5909999999999996E-3</v>
          </cell>
          <cell r="D69">
            <v>9.4389999999999995E-3</v>
          </cell>
          <cell r="E69">
            <v>5.2500000000000003E-3</v>
          </cell>
        </row>
        <row r="70">
          <cell r="B70">
            <v>1.2699E-2</v>
          </cell>
          <cell r="C70">
            <v>6.9769999999999997E-3</v>
          </cell>
          <cell r="D70">
            <v>1.0533000000000001E-2</v>
          </cell>
          <cell r="E70">
            <v>5.7829999999999999E-3</v>
          </cell>
        </row>
        <row r="71">
          <cell r="B71">
            <v>1.3823E-2</v>
          </cell>
          <cell r="C71">
            <v>7.5040000000000003E-3</v>
          </cell>
          <cell r="D71">
            <v>1.1779E-2</v>
          </cell>
          <cell r="E71">
            <v>6.3210000000000002E-3</v>
          </cell>
        </row>
        <row r="72">
          <cell r="B72">
            <v>1.5212E-2</v>
          </cell>
          <cell r="C72">
            <v>8.2679999999999993E-3</v>
          </cell>
          <cell r="D72">
            <v>1.3339E-2</v>
          </cell>
          <cell r="E72">
            <v>7.071E-3</v>
          </cell>
        </row>
        <row r="73">
          <cell r="B73">
            <v>1.6712000000000001E-2</v>
          </cell>
          <cell r="C73">
            <v>9.2219999999999993E-3</v>
          </cell>
          <cell r="D73">
            <v>1.5037999999999999E-2</v>
          </cell>
          <cell r="E73">
            <v>7.9920000000000008E-3</v>
          </cell>
        </row>
        <row r="74">
          <cell r="B74">
            <v>1.8321E-2</v>
          </cell>
          <cell r="C74">
            <v>1.0312999999999999E-2</v>
          </cell>
          <cell r="D74">
            <v>1.6868999999999999E-2</v>
          </cell>
          <cell r="E74">
            <v>9.0390000000000002E-3</v>
          </cell>
        </row>
        <row r="75">
          <cell r="B75">
            <v>2.0056000000000001E-2</v>
          </cell>
          <cell r="C75">
            <v>1.154E-2</v>
          </cell>
          <cell r="D75">
            <v>1.8832000000000002E-2</v>
          </cell>
          <cell r="E75">
            <v>1.0208999999999999E-2</v>
          </cell>
        </row>
        <row r="76">
          <cell r="B76">
            <v>2.1984E-2</v>
          </cell>
          <cell r="C76">
            <v>1.3015000000000001E-2</v>
          </cell>
          <cell r="D76">
            <v>2.0937000000000001E-2</v>
          </cell>
          <cell r="E76">
            <v>1.1591000000000001E-2</v>
          </cell>
        </row>
        <row r="77">
          <cell r="B77">
            <v>2.419E-2</v>
          </cell>
          <cell r="C77">
            <v>1.4689000000000001E-2</v>
          </cell>
          <cell r="D77">
            <v>2.3230000000000001E-2</v>
          </cell>
          <cell r="E77">
            <v>1.3131E-2</v>
          </cell>
        </row>
        <row r="78">
          <cell r="B78">
            <v>2.6682999999999998E-2</v>
          </cell>
          <cell r="C78">
            <v>1.6504000000000001E-2</v>
          </cell>
          <cell r="D78">
            <v>2.5718999999999999E-2</v>
          </cell>
          <cell r="E78">
            <v>1.4777999999999999E-2</v>
          </cell>
        </row>
        <row r="79">
          <cell r="B79">
            <v>2.9482999999999999E-2</v>
          </cell>
          <cell r="C79">
            <v>1.8588E-2</v>
          </cell>
          <cell r="D79">
            <v>2.8435999999999999E-2</v>
          </cell>
          <cell r="E79">
            <v>1.6656000000000001E-2</v>
          </cell>
        </row>
        <row r="80">
          <cell r="B80">
            <v>3.2731000000000003E-2</v>
          </cell>
          <cell r="C80">
            <v>2.0976000000000002E-2</v>
          </cell>
          <cell r="D80">
            <v>3.1542000000000001E-2</v>
          </cell>
          <cell r="E80">
            <v>1.8807999999999998E-2</v>
          </cell>
        </row>
        <row r="81">
          <cell r="B81">
            <v>3.6375999999999999E-2</v>
          </cell>
          <cell r="C81">
            <v>2.3574000000000001E-2</v>
          </cell>
          <cell r="D81">
            <v>3.5006000000000002E-2</v>
          </cell>
          <cell r="E81">
            <v>2.1163000000000001E-2</v>
          </cell>
        </row>
        <row r="82">
          <cell r="B82">
            <v>4.0538999999999999E-2</v>
          </cell>
          <cell r="C82">
            <v>2.6251E-2</v>
          </cell>
          <cell r="D82">
            <v>3.8965E-2</v>
          </cell>
          <cell r="E82">
            <v>2.3618E-2</v>
          </cell>
        </row>
        <row r="83">
          <cell r="B83">
            <v>4.5282999999999997E-2</v>
          </cell>
          <cell r="C83">
            <v>2.9312000000000001E-2</v>
          </cell>
          <cell r="D83">
            <v>4.3496E-2</v>
          </cell>
          <cell r="E83">
            <v>2.6467999999999998E-2</v>
          </cell>
        </row>
        <row r="84">
          <cell r="B84">
            <v>5.0716999999999998E-2</v>
          </cell>
          <cell r="C84">
            <v>3.2944000000000001E-2</v>
          </cell>
          <cell r="D84">
            <v>4.8724000000000003E-2</v>
          </cell>
          <cell r="E84">
            <v>2.9908000000000001E-2</v>
          </cell>
        </row>
        <row r="85">
          <cell r="B85">
            <v>5.6992000000000001E-2</v>
          </cell>
          <cell r="C85">
            <v>3.7376E-2</v>
          </cell>
          <cell r="D85">
            <v>5.4808000000000003E-2</v>
          </cell>
          <cell r="E85">
            <v>3.4171E-2</v>
          </cell>
        </row>
        <row r="86">
          <cell r="B86">
            <v>6.4088000000000006E-2</v>
          </cell>
          <cell r="C86">
            <v>4.2803000000000001E-2</v>
          </cell>
          <cell r="D86">
            <v>6.1747999999999997E-2</v>
          </cell>
          <cell r="E86">
            <v>3.9454000000000003E-2</v>
          </cell>
        </row>
        <row r="87">
          <cell r="B87">
            <v>7.2092000000000003E-2</v>
          </cell>
          <cell r="C87">
            <v>4.9384999999999998E-2</v>
          </cell>
          <cell r="D87">
            <v>6.9627999999999995E-2</v>
          </cell>
          <cell r="E87">
            <v>4.5913000000000002E-2</v>
          </cell>
        </row>
        <row r="88">
          <cell r="B88">
            <v>8.1032999999999994E-2</v>
          </cell>
          <cell r="C88">
            <v>5.7050999999999998E-2</v>
          </cell>
          <cell r="D88">
            <v>7.8478999999999993E-2</v>
          </cell>
          <cell r="E88">
            <v>5.3487E-2</v>
          </cell>
        </row>
        <row r="89">
          <cell r="B89">
            <v>9.1011999999999996E-2</v>
          </cell>
          <cell r="C89">
            <v>6.5553E-2</v>
          </cell>
          <cell r="D89">
            <v>8.8404999999999997E-2</v>
          </cell>
          <cell r="E89">
            <v>6.1955999999999997E-2</v>
          </cell>
        </row>
        <row r="90">
          <cell r="B90">
            <v>0.102071</v>
          </cell>
          <cell r="C90">
            <v>7.4861999999999998E-2</v>
          </cell>
          <cell r="D90">
            <v>9.9446999999999994E-2</v>
          </cell>
          <cell r="E90">
            <v>7.1302000000000004E-2</v>
          </cell>
        </row>
        <row r="91">
          <cell r="B91">
            <v>0.11414100000000001</v>
          </cell>
          <cell r="C91">
            <v>8.5114999999999996E-2</v>
          </cell>
          <cell r="D91">
            <v>0.111543</v>
          </cell>
          <cell r="E91">
            <v>8.1656000000000006E-2</v>
          </cell>
        </row>
        <row r="92">
          <cell r="B92">
            <v>0.127192</v>
          </cell>
          <cell r="C92">
            <v>9.6333000000000002E-2</v>
          </cell>
          <cell r="D92">
            <v>0.12466099999999999</v>
          </cell>
          <cell r="E92">
            <v>9.3028E-2</v>
          </cell>
        </row>
        <row r="93">
          <cell r="B93">
            <v>0.14102100000000001</v>
          </cell>
          <cell r="C93">
            <v>0.108385</v>
          </cell>
          <cell r="D93">
            <v>0.138599</v>
          </cell>
          <cell r="E93">
            <v>0.10527499999999999</v>
          </cell>
        </row>
        <row r="94">
          <cell r="B94">
            <v>0.15542500000000001</v>
          </cell>
          <cell r="C94">
            <v>0.121035</v>
          </cell>
          <cell r="D94">
            <v>0.15315000000000001</v>
          </cell>
          <cell r="E94">
            <v>0.118149</v>
          </cell>
        </row>
        <row r="95">
          <cell r="B95">
            <v>0.17023099999999999</v>
          </cell>
          <cell r="C95">
            <v>0.13389899999999999</v>
          </cell>
          <cell r="D95">
            <v>0.16813800000000001</v>
          </cell>
          <cell r="E95">
            <v>0.13126499999999999</v>
          </cell>
        </row>
        <row r="96">
          <cell r="B96">
            <v>0.185449</v>
          </cell>
          <cell r="C96">
            <v>0.14666999999999999</v>
          </cell>
          <cell r="D96">
            <v>0.183559</v>
          </cell>
          <cell r="E96">
            <v>0.144313</v>
          </cell>
        </row>
        <row r="97">
          <cell r="B97">
            <v>0.200989</v>
          </cell>
          <cell r="C97">
            <v>0.15939500000000001</v>
          </cell>
          <cell r="D97">
            <v>0.199321</v>
          </cell>
          <cell r="E97">
            <v>0.157333</v>
          </cell>
        </row>
        <row r="98">
          <cell r="B98">
            <v>0.21684999999999999</v>
          </cell>
          <cell r="C98">
            <v>0.17211299999999999</v>
          </cell>
          <cell r="D98">
            <v>0.215417</v>
          </cell>
          <cell r="E98">
            <v>0.17036499999999999</v>
          </cell>
        </row>
        <row r="99">
          <cell r="B99">
            <v>0.23299700000000001</v>
          </cell>
          <cell r="C99">
            <v>0.18486</v>
          </cell>
          <cell r="D99">
            <v>0.23180999999999999</v>
          </cell>
          <cell r="E99">
            <v>0.18344199999999999</v>
          </cell>
        </row>
        <row r="100">
          <cell r="B100">
            <v>0.249388</v>
          </cell>
          <cell r="C100">
            <v>0.19761799999999999</v>
          </cell>
          <cell r="D100">
            <v>0.24845999999999999</v>
          </cell>
          <cell r="E100">
            <v>0.196546</v>
          </cell>
        </row>
        <row r="101">
          <cell r="B101">
            <v>0.26599899999999999</v>
          </cell>
          <cell r="C101">
            <v>0.21035799999999999</v>
          </cell>
          <cell r="D101">
            <v>0.26533899999999999</v>
          </cell>
          <cell r="E101">
            <v>0.209643</v>
          </cell>
        </row>
        <row r="102">
          <cell r="B102">
            <v>0.28282299999999999</v>
          </cell>
          <cell r="C102">
            <v>0.22303799999999999</v>
          </cell>
          <cell r="D102">
            <v>0.282439</v>
          </cell>
          <cell r="E102">
            <v>0.222688</v>
          </cell>
        </row>
        <row r="103">
          <cell r="B103">
            <v>0.29982399999999998</v>
          </cell>
          <cell r="C103">
            <v>0.235681</v>
          </cell>
          <cell r="D103">
            <v>0.29971799999999998</v>
          </cell>
          <cell r="E103">
            <v>0.23570099999999999</v>
          </cell>
        </row>
        <row r="104">
          <cell r="B104">
            <v>0.31692900000000002</v>
          </cell>
          <cell r="C104">
            <v>0.24829599999999999</v>
          </cell>
          <cell r="D104">
            <v>0.317104</v>
          </cell>
          <cell r="E104">
            <v>0.24868499999999999</v>
          </cell>
        </row>
        <row r="105">
          <cell r="B105">
            <v>0.33048699999999998</v>
          </cell>
          <cell r="C105">
            <v>0.275117</v>
          </cell>
          <cell r="D105">
            <v>0.33048699999999998</v>
          </cell>
          <cell r="E105">
            <v>0.275117</v>
          </cell>
        </row>
        <row r="106">
          <cell r="B106">
            <v>0.34813100000000002</v>
          </cell>
          <cell r="C106">
            <v>0.29141600000000001</v>
          </cell>
          <cell r="D106">
            <v>0.34813100000000002</v>
          </cell>
          <cell r="E106">
            <v>0.29141600000000001</v>
          </cell>
        </row>
        <row r="107">
          <cell r="B107">
            <v>0.36608600000000002</v>
          </cell>
          <cell r="C107">
            <v>0.30814399999999997</v>
          </cell>
          <cell r="D107">
            <v>0.36608600000000002</v>
          </cell>
          <cell r="E107">
            <v>0.30814399999999997</v>
          </cell>
        </row>
        <row r="108">
          <cell r="B108">
            <v>0.38435399999999997</v>
          </cell>
          <cell r="C108">
            <v>0.32531100000000002</v>
          </cell>
          <cell r="D108">
            <v>0.38435399999999997</v>
          </cell>
          <cell r="E108">
            <v>0.32531100000000002</v>
          </cell>
        </row>
        <row r="109">
          <cell r="B109">
            <v>0.40293400000000001</v>
          </cell>
          <cell r="C109">
            <v>0.34293000000000001</v>
          </cell>
          <cell r="D109">
            <v>0.40293400000000001</v>
          </cell>
          <cell r="E109">
            <v>0.34293000000000001</v>
          </cell>
        </row>
        <row r="110">
          <cell r="B110">
            <v>0.42182399999999998</v>
          </cell>
          <cell r="C110">
            <v>0.361012</v>
          </cell>
          <cell r="D110">
            <v>0.42182399999999998</v>
          </cell>
          <cell r="E110">
            <v>0.361012</v>
          </cell>
        </row>
        <row r="111">
          <cell r="B111">
            <v>0.441023</v>
          </cell>
          <cell r="C111">
            <v>0.37956699999999999</v>
          </cell>
          <cell r="D111">
            <v>0.441023</v>
          </cell>
          <cell r="E111">
            <v>0.37956699999999999</v>
          </cell>
        </row>
        <row r="112">
          <cell r="B112">
            <v>0.46052500000000002</v>
          </cell>
          <cell r="C112">
            <v>0.39860600000000002</v>
          </cell>
          <cell r="D112">
            <v>0.46052500000000002</v>
          </cell>
          <cell r="E112">
            <v>0.39860600000000002</v>
          </cell>
        </row>
        <row r="113">
          <cell r="B113">
            <v>0.480327</v>
          </cell>
          <cell r="C113">
            <v>0.41813600000000001</v>
          </cell>
          <cell r="D113">
            <v>0.480327</v>
          </cell>
          <cell r="E113">
            <v>0.41813600000000001</v>
          </cell>
        </row>
        <row r="114">
          <cell r="B114">
            <v>0.50041899999999995</v>
          </cell>
          <cell r="C114">
            <v>0.43816699999999997</v>
          </cell>
          <cell r="D114">
            <v>0.50041899999999995</v>
          </cell>
          <cell r="E114">
            <v>0.43816699999999997</v>
          </cell>
        </row>
        <row r="115">
          <cell r="B115">
            <v>0.52079299999999995</v>
          </cell>
          <cell r="C115">
            <v>0.45870499999999997</v>
          </cell>
          <cell r="D115">
            <v>0.52079299999999995</v>
          </cell>
          <cell r="E115">
            <v>0.45870499999999997</v>
          </cell>
        </row>
        <row r="116">
          <cell r="B116">
            <v>0.541435</v>
          </cell>
          <cell r="C116">
            <v>0.47975200000000001</v>
          </cell>
          <cell r="D116">
            <v>0.541435</v>
          </cell>
          <cell r="E116">
            <v>0.47975200000000001</v>
          </cell>
        </row>
        <row r="117">
          <cell r="B117">
            <v>0.56233</v>
          </cell>
          <cell r="C117">
            <v>0.50131199999999998</v>
          </cell>
          <cell r="D117">
            <v>0.56233</v>
          </cell>
          <cell r="E117">
            <v>0.50131199999999998</v>
          </cell>
        </row>
        <row r="118">
          <cell r="B118">
            <v>0.58345899999999995</v>
          </cell>
          <cell r="C118">
            <v>0.52338200000000001</v>
          </cell>
          <cell r="D118">
            <v>0.58345899999999995</v>
          </cell>
          <cell r="E118">
            <v>0.52338200000000001</v>
          </cell>
        </row>
        <row r="119">
          <cell r="B119">
            <v>0.60480100000000003</v>
          </cell>
          <cell r="C119">
            <v>0.545956</v>
          </cell>
          <cell r="D119">
            <v>0.60480100000000003</v>
          </cell>
          <cell r="E119">
            <v>0.545956</v>
          </cell>
        </row>
        <row r="120">
          <cell r="B120">
            <v>0.62632600000000005</v>
          </cell>
          <cell r="C120">
            <v>0.56902399999999997</v>
          </cell>
          <cell r="D120">
            <v>0.62632600000000005</v>
          </cell>
          <cell r="E120">
            <v>0.56902399999999997</v>
          </cell>
        </row>
        <row r="121">
          <cell r="B121">
            <v>0.648003</v>
          </cell>
          <cell r="C121">
            <v>0.59257000000000004</v>
          </cell>
          <cell r="D121">
            <v>0.648003</v>
          </cell>
          <cell r="E121">
            <v>0.59257000000000004</v>
          </cell>
        </row>
        <row r="122">
          <cell r="B122">
            <v>0.66979500000000003</v>
          </cell>
          <cell r="C122">
            <v>0.61656900000000003</v>
          </cell>
          <cell r="D122">
            <v>0.66979500000000003</v>
          </cell>
          <cell r="E122">
            <v>0.61656900000000003</v>
          </cell>
        </row>
        <row r="123">
          <cell r="B123">
            <v>0.69165699999999997</v>
          </cell>
          <cell r="C123">
            <v>0.640988</v>
          </cell>
          <cell r="D123">
            <v>0.69165699999999997</v>
          </cell>
          <cell r="E123">
            <v>0.640988</v>
          </cell>
        </row>
        <row r="124">
          <cell r="B124">
            <v>0.71353599999999995</v>
          </cell>
          <cell r="C124">
            <v>0.66578300000000001</v>
          </cell>
          <cell r="D124">
            <v>0.71353599999999995</v>
          </cell>
          <cell r="E124">
            <v>0.66578300000000001</v>
          </cell>
        </row>
        <row r="125">
          <cell r="B125">
            <v>0.735375</v>
          </cell>
          <cell r="C125">
            <v>0.69089800000000001</v>
          </cell>
          <cell r="D125">
            <v>0.735375</v>
          </cell>
          <cell r="E125">
            <v>0.69089800000000001</v>
          </cell>
        </row>
        <row r="126">
          <cell r="B126">
            <v>1</v>
          </cell>
          <cell r="C126">
            <v>1</v>
          </cell>
          <cell r="D126">
            <v>1</v>
          </cell>
          <cell r="E126">
            <v>1</v>
          </cell>
        </row>
      </sheetData>
      <sheetData sheetId="5">
        <row r="5">
          <cell r="B5">
            <v>3.045921E-2</v>
          </cell>
          <cell r="C5">
            <v>3.045921E-2</v>
          </cell>
          <cell r="D5">
            <v>2.2756990000000001E-2</v>
          </cell>
          <cell r="E5">
            <v>2.2756990000000001E-2</v>
          </cell>
        </row>
        <row r="6">
          <cell r="B6">
            <v>3.045921E-2</v>
          </cell>
          <cell r="C6">
            <v>3.045921E-2</v>
          </cell>
          <cell r="D6">
            <v>2.2756990000000001E-2</v>
          </cell>
          <cell r="E6">
            <v>2.2756990000000001E-2</v>
          </cell>
        </row>
        <row r="7">
          <cell r="B7">
            <v>3.045921E-2</v>
          </cell>
          <cell r="C7">
            <v>3.045921E-2</v>
          </cell>
          <cell r="D7">
            <v>2.2756990000000001E-2</v>
          </cell>
          <cell r="E7">
            <v>2.2756990000000001E-2</v>
          </cell>
        </row>
        <row r="8">
          <cell r="B8">
            <v>3.045921E-2</v>
          </cell>
          <cell r="C8">
            <v>3.045921E-2</v>
          </cell>
          <cell r="D8">
            <v>2.2756990000000001E-2</v>
          </cell>
          <cell r="E8">
            <v>2.2756990000000001E-2</v>
          </cell>
        </row>
        <row r="9">
          <cell r="B9">
            <v>3.045921E-2</v>
          </cell>
          <cell r="C9">
            <v>3.045921E-2</v>
          </cell>
          <cell r="D9">
            <v>2.2756990000000001E-2</v>
          </cell>
          <cell r="E9">
            <v>2.2756990000000001E-2</v>
          </cell>
        </row>
        <row r="10">
          <cell r="B10">
            <v>3.045921E-2</v>
          </cell>
          <cell r="C10">
            <v>3.045921E-2</v>
          </cell>
          <cell r="D10">
            <v>2.2756990000000001E-2</v>
          </cell>
          <cell r="E10">
            <v>2.2756990000000001E-2</v>
          </cell>
        </row>
        <row r="11">
          <cell r="B11">
            <v>3.045921E-2</v>
          </cell>
          <cell r="C11">
            <v>3.045921E-2</v>
          </cell>
          <cell r="D11">
            <v>2.2756990000000001E-2</v>
          </cell>
          <cell r="E11">
            <v>2.2756990000000001E-2</v>
          </cell>
        </row>
        <row r="12">
          <cell r="B12">
            <v>3.045921E-2</v>
          </cell>
          <cell r="C12">
            <v>3.045921E-2</v>
          </cell>
          <cell r="D12">
            <v>2.2756990000000001E-2</v>
          </cell>
          <cell r="E12">
            <v>2.2756990000000001E-2</v>
          </cell>
        </row>
        <row r="13">
          <cell r="B13">
            <v>3.045921E-2</v>
          </cell>
          <cell r="C13">
            <v>3.045921E-2</v>
          </cell>
          <cell r="D13">
            <v>2.2756990000000001E-2</v>
          </cell>
          <cell r="E13">
            <v>2.2756990000000001E-2</v>
          </cell>
        </row>
        <row r="14">
          <cell r="B14">
            <v>3.045921E-2</v>
          </cell>
          <cell r="C14">
            <v>3.045921E-2</v>
          </cell>
          <cell r="D14">
            <v>2.2756990000000001E-2</v>
          </cell>
          <cell r="E14">
            <v>2.2756990000000001E-2</v>
          </cell>
        </row>
        <row r="15">
          <cell r="B15">
            <v>3.045921E-2</v>
          </cell>
          <cell r="C15">
            <v>3.045921E-2</v>
          </cell>
          <cell r="D15">
            <v>2.2756990000000001E-2</v>
          </cell>
          <cell r="E15">
            <v>2.2756990000000001E-2</v>
          </cell>
        </row>
        <row r="16">
          <cell r="B16">
            <v>3.045921E-2</v>
          </cell>
          <cell r="C16">
            <v>3.045921E-2</v>
          </cell>
          <cell r="D16">
            <v>2.2756990000000001E-2</v>
          </cell>
          <cell r="E16">
            <v>2.2756990000000001E-2</v>
          </cell>
        </row>
        <row r="17">
          <cell r="B17">
            <v>3.045921E-2</v>
          </cell>
          <cell r="C17">
            <v>3.045921E-2</v>
          </cell>
          <cell r="D17">
            <v>2.2756990000000001E-2</v>
          </cell>
          <cell r="E17">
            <v>2.2756990000000001E-2</v>
          </cell>
        </row>
        <row r="18">
          <cell r="B18">
            <v>3.045921E-2</v>
          </cell>
          <cell r="C18">
            <v>3.045921E-2</v>
          </cell>
          <cell r="D18">
            <v>2.2756990000000001E-2</v>
          </cell>
          <cell r="E18">
            <v>2.2756990000000001E-2</v>
          </cell>
        </row>
        <row r="19">
          <cell r="B19">
            <v>3.045921E-2</v>
          </cell>
          <cell r="C19">
            <v>3.045921E-2</v>
          </cell>
          <cell r="D19">
            <v>2.2756990000000001E-2</v>
          </cell>
          <cell r="E19">
            <v>2.2756990000000001E-2</v>
          </cell>
        </row>
        <row r="20">
          <cell r="B20">
            <v>3.045921E-2</v>
          </cell>
          <cell r="C20">
            <v>3.045921E-2</v>
          </cell>
          <cell r="D20">
            <v>2.2756990000000001E-2</v>
          </cell>
          <cell r="E20">
            <v>2.2756990000000001E-2</v>
          </cell>
        </row>
        <row r="21">
          <cell r="B21">
            <v>3.045921E-2</v>
          </cell>
          <cell r="C21">
            <v>3.045921E-2</v>
          </cell>
          <cell r="D21">
            <v>2.2756990000000001E-2</v>
          </cell>
          <cell r="E21">
            <v>2.2756990000000001E-2</v>
          </cell>
        </row>
        <row r="22">
          <cell r="B22">
            <v>3.045921E-2</v>
          </cell>
          <cell r="C22">
            <v>3.045921E-2</v>
          </cell>
          <cell r="D22">
            <v>2.2756990000000001E-2</v>
          </cell>
          <cell r="E22">
            <v>2.2756990000000001E-2</v>
          </cell>
        </row>
        <row r="23">
          <cell r="B23">
            <v>3.045921E-2</v>
          </cell>
          <cell r="C23">
            <v>3.045921E-2</v>
          </cell>
          <cell r="D23">
            <v>2.2756990000000001E-2</v>
          </cell>
          <cell r="E23">
            <v>2.2756990000000001E-2</v>
          </cell>
        </row>
        <row r="24">
          <cell r="B24">
            <v>3.045921E-2</v>
          </cell>
          <cell r="C24">
            <v>3.045921E-2</v>
          </cell>
          <cell r="D24">
            <v>2.2756990000000001E-2</v>
          </cell>
          <cell r="E24">
            <v>2.2756990000000001E-2</v>
          </cell>
        </row>
        <row r="25">
          <cell r="B25">
            <v>3.045921E-2</v>
          </cell>
          <cell r="C25">
            <v>3.045921E-2</v>
          </cell>
          <cell r="D25">
            <v>2.2756990000000001E-2</v>
          </cell>
          <cell r="E25">
            <v>2.2756990000000001E-2</v>
          </cell>
        </row>
        <row r="26">
          <cell r="B26">
            <v>3.045921E-2</v>
          </cell>
          <cell r="C26">
            <v>3.045921E-2</v>
          </cell>
          <cell r="D26">
            <v>2.2756990000000001E-2</v>
          </cell>
          <cell r="E26">
            <v>2.2756990000000001E-2</v>
          </cell>
        </row>
        <row r="27">
          <cell r="B27">
            <v>3.045921E-2</v>
          </cell>
          <cell r="C27">
            <v>3.045921E-2</v>
          </cell>
          <cell r="D27">
            <v>2.187596E-2</v>
          </cell>
          <cell r="E27">
            <v>2.2756990000000001E-2</v>
          </cell>
        </row>
        <row r="28">
          <cell r="B28">
            <v>3.0433229999999999E-2</v>
          </cell>
          <cell r="C28">
            <v>3.0407650000000001E-2</v>
          </cell>
          <cell r="D28">
            <v>2.043855E-2</v>
          </cell>
          <cell r="E28">
            <v>2.271861E-2</v>
          </cell>
        </row>
        <row r="29">
          <cell r="B29">
            <v>2.881264E-2</v>
          </cell>
          <cell r="C29">
            <v>3.02914E-2</v>
          </cell>
          <cell r="D29">
            <v>1.9234939999999999E-2</v>
          </cell>
          <cell r="E29">
            <v>2.2632099999999999E-2</v>
          </cell>
        </row>
        <row r="30">
          <cell r="B30">
            <v>2.7521830000000001E-2</v>
          </cell>
          <cell r="C30">
            <v>3.0201680000000002E-2</v>
          </cell>
          <cell r="D30">
            <v>1.8275909999999999E-2</v>
          </cell>
          <cell r="E30">
            <v>2.256532E-2</v>
          </cell>
        </row>
        <row r="31">
          <cell r="B31">
            <v>2.6539920000000002E-2</v>
          </cell>
          <cell r="C31">
            <v>3.0105389999999999E-2</v>
          </cell>
          <cell r="D31">
            <v>1.7546160000000002E-2</v>
          </cell>
          <cell r="E31">
            <v>2.249365E-2</v>
          </cell>
        </row>
        <row r="32">
          <cell r="B32">
            <v>2.583092E-2</v>
          </cell>
          <cell r="C32">
            <v>2.9947600000000001E-2</v>
          </cell>
          <cell r="D32">
            <v>1.7019119999999999E-2</v>
          </cell>
          <cell r="E32">
            <v>2.2376199999999999E-2</v>
          </cell>
        </row>
        <row r="33">
          <cell r="B33">
            <v>2.53665E-2</v>
          </cell>
          <cell r="C33">
            <v>2.9690089999999999E-2</v>
          </cell>
          <cell r="D33">
            <v>1.667385E-2</v>
          </cell>
          <cell r="E33">
            <v>2.2184510000000001E-2</v>
          </cell>
        </row>
        <row r="34">
          <cell r="B34">
            <v>2.5089589999999998E-2</v>
          </cell>
          <cell r="C34">
            <v>2.935894E-2</v>
          </cell>
          <cell r="D34">
            <v>1.6467949999999999E-2</v>
          </cell>
          <cell r="E34">
            <v>2.1937999999999999E-2</v>
          </cell>
        </row>
        <row r="35">
          <cell r="B35">
            <v>2.493426E-2</v>
          </cell>
          <cell r="C35">
            <v>2.894826E-2</v>
          </cell>
          <cell r="D35">
            <v>1.6352450000000001E-2</v>
          </cell>
          <cell r="E35">
            <v>2.163226E-2</v>
          </cell>
        </row>
        <row r="36">
          <cell r="B36">
            <v>2.4834160000000001E-2</v>
          </cell>
          <cell r="C36">
            <v>2.8368399999999998E-2</v>
          </cell>
          <cell r="D36">
            <v>1.6278009999999999E-2</v>
          </cell>
          <cell r="E36">
            <v>2.1200500000000001E-2</v>
          </cell>
        </row>
        <row r="37">
          <cell r="B37">
            <v>2.4742119999999999E-2</v>
          </cell>
          <cell r="C37">
            <v>2.7573480000000001E-2</v>
          </cell>
          <cell r="D37">
            <v>1.6209580000000001E-2</v>
          </cell>
          <cell r="E37">
            <v>2.0608499999999998E-2</v>
          </cell>
        </row>
        <row r="38">
          <cell r="B38">
            <v>2.4628279999999999E-2</v>
          </cell>
          <cell r="C38">
            <v>2.657932E-2</v>
          </cell>
          <cell r="D38">
            <v>1.6124920000000001E-2</v>
          </cell>
          <cell r="E38">
            <v>1.9867969999999999E-2</v>
          </cell>
        </row>
        <row r="39">
          <cell r="B39">
            <v>2.4495070000000001E-2</v>
          </cell>
          <cell r="C39">
            <v>2.5442820000000001E-2</v>
          </cell>
          <cell r="D39">
            <v>1.6025850000000001E-2</v>
          </cell>
          <cell r="E39">
            <v>1.902117E-2</v>
          </cell>
        </row>
        <row r="40">
          <cell r="B40">
            <v>2.439063E-2</v>
          </cell>
          <cell r="C40">
            <v>2.426505E-2</v>
          </cell>
          <cell r="D40">
            <v>1.5948190000000001E-2</v>
          </cell>
          <cell r="E40">
            <v>1.8143360000000001E-2</v>
          </cell>
        </row>
        <row r="41">
          <cell r="B41">
            <v>2.434739E-2</v>
          </cell>
          <cell r="C41">
            <v>2.3118199999999998E-2</v>
          </cell>
          <cell r="D41">
            <v>1.5916030000000001E-2</v>
          </cell>
          <cell r="E41">
            <v>1.7288350000000001E-2</v>
          </cell>
        </row>
        <row r="42">
          <cell r="B42">
            <v>2.434472E-2</v>
          </cell>
          <cell r="C42">
            <v>2.2084679999999999E-2</v>
          </cell>
          <cell r="D42">
            <v>1.5914040000000001E-2</v>
          </cell>
          <cell r="E42">
            <v>1.6517609999999999E-2</v>
          </cell>
        </row>
        <row r="43">
          <cell r="B43">
            <v>2.434439E-2</v>
          </cell>
          <cell r="C43">
            <v>2.121613E-2</v>
          </cell>
          <cell r="D43">
            <v>1.5913799999999999E-2</v>
          </cell>
          <cell r="E43">
            <v>1.5869749999999998E-2</v>
          </cell>
        </row>
        <row r="44">
          <cell r="B44">
            <v>2.4321909999999999E-2</v>
          </cell>
          <cell r="C44">
            <v>2.0501450000000001E-2</v>
          </cell>
          <cell r="D44">
            <v>1.5897080000000001E-2</v>
          </cell>
          <cell r="E44">
            <v>1.5336549999999999E-2</v>
          </cell>
        </row>
        <row r="45">
          <cell r="B45">
            <v>2.4285000000000001E-2</v>
          </cell>
          <cell r="C45">
            <v>1.9928560000000001E-2</v>
          </cell>
          <cell r="D45">
            <v>1.5869629999999999E-2</v>
          </cell>
          <cell r="E45">
            <v>1.490906E-2</v>
          </cell>
        </row>
        <row r="46">
          <cell r="B46">
            <v>2.4264500000000001E-2</v>
          </cell>
          <cell r="C46">
            <v>1.9525549999999999E-2</v>
          </cell>
          <cell r="D46">
            <v>1.5854380000000001E-2</v>
          </cell>
          <cell r="E46">
            <v>1.4608299999999999E-2</v>
          </cell>
        </row>
        <row r="47">
          <cell r="B47">
            <v>2.424813E-2</v>
          </cell>
          <cell r="C47">
            <v>1.9301990000000002E-2</v>
          </cell>
          <cell r="D47">
            <v>1.5842209999999999E-2</v>
          </cell>
          <cell r="E47">
            <v>1.444145E-2</v>
          </cell>
        </row>
        <row r="48">
          <cell r="B48">
            <v>2.423142E-2</v>
          </cell>
          <cell r="C48">
            <v>1.9237199999999999E-2</v>
          </cell>
          <cell r="D48">
            <v>1.5829780000000002E-2</v>
          </cell>
          <cell r="E48">
            <v>1.4393100000000001E-2</v>
          </cell>
        </row>
        <row r="49">
          <cell r="B49">
            <v>2.4187239999999999E-2</v>
          </cell>
          <cell r="C49">
            <v>1.9307109999999999E-2</v>
          </cell>
          <cell r="D49">
            <v>1.5796919999999999E-2</v>
          </cell>
          <cell r="E49">
            <v>1.444528E-2</v>
          </cell>
        </row>
        <row r="50">
          <cell r="B50">
            <v>2.410346E-2</v>
          </cell>
          <cell r="C50">
            <v>1.9468119999999998E-2</v>
          </cell>
          <cell r="D50">
            <v>1.573461E-2</v>
          </cell>
          <cell r="E50">
            <v>1.4565440000000001E-2</v>
          </cell>
        </row>
        <row r="51">
          <cell r="B51">
            <v>2.398254E-2</v>
          </cell>
          <cell r="C51">
            <v>1.9700169999999999E-2</v>
          </cell>
          <cell r="D51">
            <v>1.5644680000000001E-2</v>
          </cell>
          <cell r="E51">
            <v>1.4738619999999999E-2</v>
          </cell>
        </row>
        <row r="52">
          <cell r="B52">
            <v>2.382519E-2</v>
          </cell>
          <cell r="C52">
            <v>1.9968E-2</v>
          </cell>
          <cell r="D52">
            <v>1.5527640000000001E-2</v>
          </cell>
          <cell r="E52">
            <v>1.49385E-2</v>
          </cell>
        </row>
        <row r="53">
          <cell r="B53">
            <v>2.3646380000000002E-2</v>
          </cell>
          <cell r="C53">
            <v>2.025161E-2</v>
          </cell>
          <cell r="D53">
            <v>1.5394639999999999E-2</v>
          </cell>
          <cell r="E53">
            <v>1.5150129999999999E-2</v>
          </cell>
        </row>
        <row r="54">
          <cell r="B54">
            <v>2.346664E-2</v>
          </cell>
          <cell r="C54">
            <v>2.0553579999999998E-2</v>
          </cell>
          <cell r="D54">
            <v>1.5260940000000001E-2</v>
          </cell>
          <cell r="E54">
            <v>1.5375440000000001E-2</v>
          </cell>
        </row>
        <row r="55">
          <cell r="B55">
            <v>2.3315820000000001E-2</v>
          </cell>
          <cell r="C55">
            <v>2.085973E-2</v>
          </cell>
          <cell r="D55">
            <v>1.5148740000000001E-2</v>
          </cell>
          <cell r="E55">
            <v>1.5603860000000001E-2</v>
          </cell>
        </row>
        <row r="56">
          <cell r="B56">
            <v>2.3209E-2</v>
          </cell>
          <cell r="C56">
            <v>2.1170830000000002E-2</v>
          </cell>
          <cell r="D56">
            <v>1.5069279999999999E-2</v>
          </cell>
          <cell r="E56">
            <v>1.5835950000000001E-2</v>
          </cell>
        </row>
        <row r="57">
          <cell r="B57">
            <v>2.3113760000000001E-2</v>
          </cell>
          <cell r="C57">
            <v>2.1462149999999999E-2</v>
          </cell>
          <cell r="D57">
            <v>1.499843E-2</v>
          </cell>
          <cell r="E57">
            <v>1.605328E-2</v>
          </cell>
        </row>
        <row r="58">
          <cell r="B58">
            <v>2.3025529999999999E-2</v>
          </cell>
          <cell r="C58">
            <v>2.1698809999999999E-2</v>
          </cell>
          <cell r="D58">
            <v>1.493279E-2</v>
          </cell>
          <cell r="E58">
            <v>1.6229810000000001E-2</v>
          </cell>
        </row>
        <row r="59">
          <cell r="B59">
            <v>2.293885E-2</v>
          </cell>
          <cell r="C59">
            <v>2.186952E-2</v>
          </cell>
          <cell r="D59">
            <v>1.4868299999999999E-2</v>
          </cell>
          <cell r="E59">
            <v>1.6357139999999999E-2</v>
          </cell>
        </row>
        <row r="60">
          <cell r="B60">
            <v>2.2841940000000002E-2</v>
          </cell>
          <cell r="C60">
            <v>2.1976160000000002E-2</v>
          </cell>
          <cell r="D60">
            <v>1.4796200000000001E-2</v>
          </cell>
          <cell r="E60">
            <v>1.6436679999999999E-2</v>
          </cell>
        </row>
        <row r="61">
          <cell r="B61">
            <v>2.272244E-2</v>
          </cell>
          <cell r="C61">
            <v>2.201318E-2</v>
          </cell>
          <cell r="D61">
            <v>1.470729E-2</v>
          </cell>
          <cell r="E61">
            <v>1.6464289999999999E-2</v>
          </cell>
        </row>
        <row r="62">
          <cell r="B62">
            <v>2.2582189999999999E-2</v>
          </cell>
          <cell r="C62">
            <v>2.1991299999999998E-2</v>
          </cell>
          <cell r="D62">
            <v>1.460295E-2</v>
          </cell>
          <cell r="E62">
            <v>1.6447969999999999E-2</v>
          </cell>
        </row>
        <row r="63">
          <cell r="B63">
            <v>2.2436359999999999E-2</v>
          </cell>
          <cell r="C63">
            <v>2.1920240000000001E-2</v>
          </cell>
          <cell r="D63">
            <v>1.4494440000000001E-2</v>
          </cell>
          <cell r="E63">
            <v>1.6394969999999998E-2</v>
          </cell>
        </row>
        <row r="64">
          <cell r="B64">
            <v>2.230882E-2</v>
          </cell>
          <cell r="C64">
            <v>2.1806389999999998E-2</v>
          </cell>
          <cell r="D64">
            <v>1.4399540000000001E-2</v>
          </cell>
          <cell r="E64">
            <v>1.631005E-2</v>
          </cell>
        </row>
        <row r="65">
          <cell r="B65">
            <v>2.2236220000000001E-2</v>
          </cell>
          <cell r="C65">
            <v>2.1690000000000001E-2</v>
          </cell>
          <cell r="D65">
            <v>1.434552E-2</v>
          </cell>
          <cell r="E65">
            <v>1.6223230000000002E-2</v>
          </cell>
        </row>
        <row r="66">
          <cell r="B66">
            <v>2.2247639999999999E-2</v>
          </cell>
          <cell r="C66">
            <v>2.161569E-2</v>
          </cell>
          <cell r="D66">
            <v>1.435402E-2</v>
          </cell>
          <cell r="E66">
            <v>1.6167810000000001E-2</v>
          </cell>
        </row>
        <row r="67">
          <cell r="B67">
            <v>2.236662E-2</v>
          </cell>
          <cell r="C67">
            <v>2.1629120000000002E-2</v>
          </cell>
          <cell r="D67">
            <v>1.444255E-2</v>
          </cell>
          <cell r="E67">
            <v>1.6177819999999999E-2</v>
          </cell>
        </row>
        <row r="68">
          <cell r="B68">
            <v>2.259603E-2</v>
          </cell>
          <cell r="C68">
            <v>2.1767350000000001E-2</v>
          </cell>
          <cell r="D68">
            <v>1.461324E-2</v>
          </cell>
          <cell r="E68">
            <v>1.6280929999999999E-2</v>
          </cell>
        </row>
        <row r="69">
          <cell r="B69">
            <v>2.2928960000000002E-2</v>
          </cell>
          <cell r="C69">
            <v>2.2032220000000002E-2</v>
          </cell>
          <cell r="D69">
            <v>1.486095E-2</v>
          </cell>
          <cell r="E69">
            <v>1.6478489999999998E-2</v>
          </cell>
        </row>
        <row r="70">
          <cell r="B70">
            <v>2.3351219999999999E-2</v>
          </cell>
          <cell r="C70">
            <v>2.2386860000000001E-2</v>
          </cell>
          <cell r="D70">
            <v>1.5175080000000001E-2</v>
          </cell>
          <cell r="E70">
            <v>1.6742989999999999E-2</v>
          </cell>
        </row>
        <row r="71">
          <cell r="B71">
            <v>2.3832590000000001E-2</v>
          </cell>
          <cell r="C71">
            <v>2.2795369999999999E-2</v>
          </cell>
          <cell r="D71">
            <v>1.5533150000000001E-2</v>
          </cell>
          <cell r="E71">
            <v>1.7047630000000001E-2</v>
          </cell>
        </row>
        <row r="72">
          <cell r="B72">
            <v>2.4341069999999999E-2</v>
          </cell>
          <cell r="C72">
            <v>2.3239409999999999E-2</v>
          </cell>
          <cell r="D72">
            <v>1.5911330000000001E-2</v>
          </cell>
          <cell r="E72">
            <v>1.7378729999999998E-2</v>
          </cell>
        </row>
        <row r="73">
          <cell r="B73">
            <v>2.484958E-2</v>
          </cell>
          <cell r="C73">
            <v>2.370775E-2</v>
          </cell>
          <cell r="D73">
            <v>1.6289479999999999E-2</v>
          </cell>
          <cell r="E73">
            <v>1.772791E-2</v>
          </cell>
        </row>
        <row r="74">
          <cell r="B74">
            <v>2.5314380000000001E-2</v>
          </cell>
          <cell r="C74">
            <v>2.4191529999999999E-2</v>
          </cell>
          <cell r="D74">
            <v>1.66351E-2</v>
          </cell>
          <cell r="E74">
            <v>1.808856E-2</v>
          </cell>
        </row>
        <row r="75">
          <cell r="B75">
            <v>2.5692300000000001E-2</v>
          </cell>
          <cell r="C75">
            <v>2.46626E-2</v>
          </cell>
          <cell r="D75">
            <v>1.6916069999999998E-2</v>
          </cell>
          <cell r="E75">
            <v>1.8439690000000002E-2</v>
          </cell>
        </row>
        <row r="76">
          <cell r="B76">
            <v>2.5944180000000001E-2</v>
          </cell>
          <cell r="C76">
            <v>2.5092840000000002E-2</v>
          </cell>
          <cell r="D76">
            <v>1.7103320000000002E-2</v>
          </cell>
          <cell r="E76">
            <v>1.876036E-2</v>
          </cell>
        </row>
        <row r="77">
          <cell r="B77">
            <v>2.6051129999999999E-2</v>
          </cell>
          <cell r="C77">
            <v>2.5456920000000001E-2</v>
          </cell>
          <cell r="D77">
            <v>1.718283E-2</v>
          </cell>
          <cell r="E77">
            <v>1.9031679999999999E-2</v>
          </cell>
        </row>
        <row r="78">
          <cell r="B78">
            <v>2.599425E-2</v>
          </cell>
          <cell r="C78">
            <v>2.5748819999999999E-2</v>
          </cell>
          <cell r="D78">
            <v>1.7140550000000001E-2</v>
          </cell>
          <cell r="E78">
            <v>1.9249189999999999E-2</v>
          </cell>
        </row>
        <row r="79">
          <cell r="B79">
            <v>2.5769210000000001E-2</v>
          </cell>
          <cell r="C79">
            <v>2.5942489999999999E-2</v>
          </cell>
          <cell r="D79">
            <v>1.6973249999999999E-2</v>
          </cell>
          <cell r="E79">
            <v>1.9393500000000001E-2</v>
          </cell>
        </row>
        <row r="80">
          <cell r="B80">
            <v>2.5382700000000001E-2</v>
          </cell>
          <cell r="C80">
            <v>2.602289E-2</v>
          </cell>
          <cell r="D80">
            <v>1.6685889999999998E-2</v>
          </cell>
          <cell r="E80">
            <v>1.9453399999999999E-2</v>
          </cell>
        </row>
        <row r="81">
          <cell r="B81">
            <v>2.485163E-2</v>
          </cell>
          <cell r="C81">
            <v>2.5977429999999999E-2</v>
          </cell>
          <cell r="D81">
            <v>1.6291010000000002E-2</v>
          </cell>
          <cell r="E81">
            <v>1.9419530000000001E-2</v>
          </cell>
        </row>
        <row r="82">
          <cell r="B82">
            <v>2.4193599999999999E-2</v>
          </cell>
          <cell r="C82">
            <v>2.5802950000000002E-2</v>
          </cell>
          <cell r="D82">
            <v>1.580165E-2</v>
          </cell>
          <cell r="E82">
            <v>1.9289520000000001E-2</v>
          </cell>
        </row>
        <row r="83">
          <cell r="B83">
            <v>2.3430960000000001E-2</v>
          </cell>
          <cell r="C83">
            <v>2.5495719999999999E-2</v>
          </cell>
          <cell r="D83">
            <v>1.52344E-2</v>
          </cell>
          <cell r="E83">
            <v>1.9060589999999999E-2</v>
          </cell>
        </row>
        <row r="84">
          <cell r="B84">
            <v>2.258309E-2</v>
          </cell>
          <cell r="C84">
            <v>2.5064860000000001E-2</v>
          </cell>
          <cell r="D84">
            <v>1.460361E-2</v>
          </cell>
          <cell r="E84">
            <v>1.8739499999999999E-2</v>
          </cell>
        </row>
        <row r="85">
          <cell r="B85">
            <v>2.1674450000000001E-2</v>
          </cell>
          <cell r="C85">
            <v>2.4504250000000002E-2</v>
          </cell>
          <cell r="D85">
            <v>1.3927480000000001E-2</v>
          </cell>
          <cell r="E85">
            <v>1.832166E-2</v>
          </cell>
        </row>
        <row r="86">
          <cell r="B86">
            <v>2.071541E-2</v>
          </cell>
          <cell r="C86">
            <v>2.3815200000000002E-2</v>
          </cell>
          <cell r="D86">
            <v>1.321366E-2</v>
          </cell>
          <cell r="E86">
            <v>1.7808020000000001E-2</v>
          </cell>
        </row>
        <row r="87">
          <cell r="B87">
            <v>1.97249E-2</v>
          </cell>
          <cell r="C87">
            <v>2.3007320000000001E-2</v>
          </cell>
          <cell r="D87">
            <v>1.247624E-2</v>
          </cell>
          <cell r="E87">
            <v>1.7205669999999999E-2</v>
          </cell>
        </row>
        <row r="88">
          <cell r="B88">
            <v>1.874172E-2</v>
          </cell>
          <cell r="C88">
            <v>2.2098690000000001E-2</v>
          </cell>
          <cell r="D88">
            <v>1.174408E-2</v>
          </cell>
          <cell r="E88">
            <v>1.6528069999999999E-2</v>
          </cell>
        </row>
        <row r="89">
          <cell r="B89">
            <v>1.77959E-2</v>
          </cell>
          <cell r="C89">
            <v>2.1110980000000001E-2</v>
          </cell>
          <cell r="D89">
            <v>1.103958E-2</v>
          </cell>
          <cell r="E89">
            <v>1.5791309999999999E-2</v>
          </cell>
        </row>
        <row r="90">
          <cell r="B90">
            <v>1.688653E-2</v>
          </cell>
          <cell r="C90">
            <v>2.0058389999999999E-2</v>
          </cell>
          <cell r="D90">
            <v>1.0362059999999999E-2</v>
          </cell>
          <cell r="E90">
            <v>1.5005950000000001E-2</v>
          </cell>
        </row>
        <row r="91">
          <cell r="B91">
            <v>1.6013110000000001E-2</v>
          </cell>
          <cell r="C91">
            <v>1.89655E-2</v>
          </cell>
          <cell r="D91">
            <v>9.7111899999999998E-3</v>
          </cell>
          <cell r="E91">
            <v>1.4190299999999999E-2</v>
          </cell>
        </row>
        <row r="92">
          <cell r="B92">
            <v>1.5159580000000001E-2</v>
          </cell>
          <cell r="C92">
            <v>1.7849429999999999E-2</v>
          </cell>
          <cell r="D92">
            <v>9.0749899999999998E-3</v>
          </cell>
          <cell r="E92">
            <v>1.335712E-2</v>
          </cell>
        </row>
        <row r="93">
          <cell r="B93">
            <v>1.4303369999999999E-2</v>
          </cell>
          <cell r="C93">
            <v>1.6727970000000002E-2</v>
          </cell>
          <cell r="D93">
            <v>8.4366600000000003E-3</v>
          </cell>
          <cell r="E93">
            <v>1.251967E-2</v>
          </cell>
        </row>
        <row r="94">
          <cell r="B94">
            <v>1.3437950000000001E-2</v>
          </cell>
          <cell r="C94">
            <v>1.560419E-2</v>
          </cell>
          <cell r="D94">
            <v>7.79132E-3</v>
          </cell>
          <cell r="E94">
            <v>1.168026E-2</v>
          </cell>
        </row>
        <row r="95">
          <cell r="B95">
            <v>1.262835E-2</v>
          </cell>
          <cell r="C95">
            <v>1.4538239999999999E-2</v>
          </cell>
          <cell r="D95">
            <v>7.5282700000000001E-3</v>
          </cell>
          <cell r="E95">
            <v>1.0883820000000001E-2</v>
          </cell>
        </row>
        <row r="96">
          <cell r="B96">
            <v>1.1929499999999999E-2</v>
          </cell>
          <cell r="C96">
            <v>1.358644E-2</v>
          </cell>
          <cell r="D96">
            <v>7.5282700000000001E-3</v>
          </cell>
          <cell r="E96">
            <v>1.0172489999999999E-2</v>
          </cell>
        </row>
        <row r="97">
          <cell r="B97">
            <v>1.1341169999999999E-2</v>
          </cell>
          <cell r="C97">
            <v>1.274847E-2</v>
          </cell>
          <cell r="D97">
            <v>7.5282700000000001E-3</v>
          </cell>
          <cell r="E97">
            <v>9.5460800000000002E-3</v>
          </cell>
        </row>
        <row r="98">
          <cell r="B98">
            <v>1.086315E-2</v>
          </cell>
          <cell r="C98">
            <v>1.202404E-2</v>
          </cell>
          <cell r="D98">
            <v>7.5282700000000001E-3</v>
          </cell>
          <cell r="E98">
            <v>9.0044500000000006E-3</v>
          </cell>
        </row>
        <row r="99">
          <cell r="B99">
            <v>1.0495289999999999E-2</v>
          </cell>
          <cell r="C99">
            <v>1.14129E-2</v>
          </cell>
          <cell r="D99">
            <v>7.5282700000000001E-3</v>
          </cell>
          <cell r="E99">
            <v>8.5474399999999999E-3</v>
          </cell>
        </row>
        <row r="100">
          <cell r="B100">
            <v>1.023747E-2</v>
          </cell>
          <cell r="C100">
            <v>1.091485E-2</v>
          </cell>
          <cell r="D100">
            <v>7.5282700000000001E-3</v>
          </cell>
          <cell r="E100">
            <v>8.1749500000000003E-3</v>
          </cell>
        </row>
        <row r="101">
          <cell r="B101">
            <v>1.0089610000000001E-2</v>
          </cell>
          <cell r="C101">
            <v>1.0529719999999999E-2</v>
          </cell>
          <cell r="D101">
            <v>7.5282700000000001E-3</v>
          </cell>
          <cell r="E101">
            <v>7.8868800000000006E-3</v>
          </cell>
        </row>
        <row r="102">
          <cell r="B102">
            <v>1.005034E-2</v>
          </cell>
          <cell r="C102">
            <v>1.025737E-2</v>
          </cell>
          <cell r="D102">
            <v>7.5282700000000001E-3</v>
          </cell>
          <cell r="E102">
            <v>7.6831499999999997E-3</v>
          </cell>
        </row>
        <row r="103">
          <cell r="B103">
            <v>1.005034E-2</v>
          </cell>
          <cell r="C103">
            <v>1.0097729999999999E-2</v>
          </cell>
          <cell r="D103">
            <v>7.5282700000000001E-3</v>
          </cell>
          <cell r="E103">
            <v>7.5637200000000003E-3</v>
          </cell>
        </row>
        <row r="104">
          <cell r="B104">
            <v>1.005034E-2</v>
          </cell>
          <cell r="C104">
            <v>1.005034E-2</v>
          </cell>
          <cell r="D104">
            <v>7.5282700000000001E-3</v>
          </cell>
          <cell r="E104">
            <v>7.5282700000000001E-3</v>
          </cell>
        </row>
        <row r="105">
          <cell r="B105">
            <v>1.005034E-2</v>
          </cell>
          <cell r="C105">
            <v>1.005034E-2</v>
          </cell>
          <cell r="D105">
            <v>7.5282700000000001E-3</v>
          </cell>
          <cell r="E105">
            <v>7.5282700000000001E-3</v>
          </cell>
        </row>
        <row r="106">
          <cell r="B106">
            <v>1.005034E-2</v>
          </cell>
          <cell r="C106">
            <v>1.005034E-2</v>
          </cell>
          <cell r="D106">
            <v>7.5282700000000001E-3</v>
          </cell>
          <cell r="E106">
            <v>7.5282700000000001E-3</v>
          </cell>
        </row>
        <row r="107">
          <cell r="B107">
            <v>1.005034E-2</v>
          </cell>
          <cell r="C107">
            <v>1.005034E-2</v>
          </cell>
          <cell r="D107">
            <v>7.5282700000000001E-3</v>
          </cell>
          <cell r="E107">
            <v>7.5282700000000001E-3</v>
          </cell>
        </row>
        <row r="108">
          <cell r="B108">
            <v>1.005034E-2</v>
          </cell>
          <cell r="C108">
            <v>1.005034E-2</v>
          </cell>
          <cell r="D108">
            <v>7.5282700000000001E-3</v>
          </cell>
          <cell r="E108">
            <v>7.5282700000000001E-3</v>
          </cell>
        </row>
        <row r="109">
          <cell r="B109">
            <v>1.005034E-2</v>
          </cell>
          <cell r="C109">
            <v>1.005034E-2</v>
          </cell>
          <cell r="D109">
            <v>7.5282700000000001E-3</v>
          </cell>
          <cell r="E109">
            <v>7.5282700000000001E-3</v>
          </cell>
        </row>
        <row r="110">
          <cell r="B110">
            <v>1.005034E-2</v>
          </cell>
          <cell r="C110">
            <v>1.005034E-2</v>
          </cell>
          <cell r="D110">
            <v>7.5282700000000001E-3</v>
          </cell>
          <cell r="E110">
            <v>7.5282700000000001E-3</v>
          </cell>
        </row>
        <row r="111">
          <cell r="B111">
            <v>1.005034E-2</v>
          </cell>
          <cell r="C111">
            <v>1.005034E-2</v>
          </cell>
          <cell r="D111">
            <v>7.5282700000000001E-3</v>
          </cell>
          <cell r="E111">
            <v>7.5282700000000001E-3</v>
          </cell>
        </row>
        <row r="112">
          <cell r="B112">
            <v>1.005034E-2</v>
          </cell>
          <cell r="C112">
            <v>1.005034E-2</v>
          </cell>
          <cell r="D112">
            <v>7.5282700000000001E-3</v>
          </cell>
          <cell r="E112">
            <v>7.5282700000000001E-3</v>
          </cell>
        </row>
        <row r="113">
          <cell r="B113">
            <v>1.005034E-2</v>
          </cell>
          <cell r="C113">
            <v>1.005034E-2</v>
          </cell>
          <cell r="D113">
            <v>7.5282700000000001E-3</v>
          </cell>
          <cell r="E113">
            <v>7.5282700000000001E-3</v>
          </cell>
        </row>
        <row r="114">
          <cell r="B114">
            <v>1.005034E-2</v>
          </cell>
          <cell r="C114">
            <v>1.005034E-2</v>
          </cell>
          <cell r="D114">
            <v>7.5282700000000001E-3</v>
          </cell>
          <cell r="E114">
            <v>7.5282700000000001E-3</v>
          </cell>
        </row>
        <row r="115">
          <cell r="B115">
            <v>1.005034E-2</v>
          </cell>
          <cell r="C115">
            <v>1.005034E-2</v>
          </cell>
          <cell r="D115">
            <v>7.5282700000000001E-3</v>
          </cell>
          <cell r="E115">
            <v>7.5282700000000001E-3</v>
          </cell>
        </row>
        <row r="116">
          <cell r="B116">
            <v>1.005034E-2</v>
          </cell>
          <cell r="C116">
            <v>1.005034E-2</v>
          </cell>
          <cell r="D116">
            <v>7.5282700000000001E-3</v>
          </cell>
          <cell r="E116">
            <v>7.5282700000000001E-3</v>
          </cell>
        </row>
        <row r="117">
          <cell r="B117">
            <v>1.005034E-2</v>
          </cell>
          <cell r="C117">
            <v>1.005034E-2</v>
          </cell>
          <cell r="D117">
            <v>7.5282700000000001E-3</v>
          </cell>
          <cell r="E117">
            <v>7.5282700000000001E-3</v>
          </cell>
        </row>
        <row r="118">
          <cell r="B118">
            <v>1.005034E-2</v>
          </cell>
          <cell r="C118">
            <v>1.005034E-2</v>
          </cell>
          <cell r="D118">
            <v>7.5282700000000001E-3</v>
          </cell>
          <cell r="E118">
            <v>7.5282700000000001E-3</v>
          </cell>
        </row>
        <row r="119">
          <cell r="B119">
            <v>1.005034E-2</v>
          </cell>
          <cell r="C119">
            <v>1.005034E-2</v>
          </cell>
          <cell r="D119">
            <v>7.5282700000000001E-3</v>
          </cell>
          <cell r="E119">
            <v>7.5282700000000001E-3</v>
          </cell>
        </row>
        <row r="120">
          <cell r="B120">
            <v>1.005034E-2</v>
          </cell>
          <cell r="C120">
            <v>1.005034E-2</v>
          </cell>
          <cell r="D120">
            <v>7.5282700000000001E-3</v>
          </cell>
          <cell r="E120">
            <v>7.5282700000000001E-3</v>
          </cell>
        </row>
        <row r="121">
          <cell r="B121">
            <v>1.005034E-2</v>
          </cell>
          <cell r="C121">
            <v>1.005034E-2</v>
          </cell>
          <cell r="D121">
            <v>7.5282700000000001E-3</v>
          </cell>
          <cell r="E121">
            <v>7.5282700000000001E-3</v>
          </cell>
        </row>
        <row r="122">
          <cell r="B122">
            <v>1.005034E-2</v>
          </cell>
          <cell r="C122">
            <v>1.005034E-2</v>
          </cell>
          <cell r="D122">
            <v>7.5282700000000001E-3</v>
          </cell>
          <cell r="E122">
            <v>7.5282700000000001E-3</v>
          </cell>
        </row>
        <row r="123">
          <cell r="B123">
            <v>1.005034E-2</v>
          </cell>
          <cell r="C123">
            <v>1.005034E-2</v>
          </cell>
          <cell r="D123">
            <v>7.5282700000000001E-3</v>
          </cell>
          <cell r="E123">
            <v>7.5282700000000001E-3</v>
          </cell>
        </row>
        <row r="124">
          <cell r="B124">
            <v>1.005034E-2</v>
          </cell>
          <cell r="C124">
            <v>1.005034E-2</v>
          </cell>
          <cell r="D124">
            <v>7.5282700000000001E-3</v>
          </cell>
          <cell r="E124">
            <v>7.5282700000000001E-3</v>
          </cell>
        </row>
        <row r="125">
          <cell r="B125">
            <v>1.005034E-2</v>
          </cell>
          <cell r="C125">
            <v>1.005034E-2</v>
          </cell>
          <cell r="D125">
            <v>7.5282700000000001E-3</v>
          </cell>
          <cell r="E125">
            <v>7.5282700000000001E-3</v>
          </cell>
        </row>
        <row r="126">
          <cell r="B126">
            <v>0</v>
          </cell>
          <cell r="C126">
            <v>0</v>
          </cell>
          <cell r="D126">
            <v>0</v>
          </cell>
          <cell r="E126">
            <v>0</v>
          </cell>
        </row>
      </sheetData>
      <sheetData sheetId="6">
        <row r="2">
          <cell r="B2">
            <v>0.67053799999999997</v>
          </cell>
          <cell r="C2">
            <v>0.71282299999999998</v>
          </cell>
        </row>
        <row r="3">
          <cell r="B3">
            <v>0.87620900000000002</v>
          </cell>
          <cell r="C3">
            <v>0.79823</v>
          </cell>
        </row>
      </sheetData>
      <sheetData sheetId="7">
        <row r="4">
          <cell r="B4">
            <v>0</v>
          </cell>
        </row>
        <row r="5">
          <cell r="B5">
            <v>1</v>
          </cell>
        </row>
        <row r="6">
          <cell r="B6">
            <v>2</v>
          </cell>
        </row>
        <row r="7">
          <cell r="B7">
            <v>3</v>
          </cell>
        </row>
        <row r="8">
          <cell r="B8">
            <v>4</v>
          </cell>
        </row>
        <row r="9">
          <cell r="B9">
            <v>5</v>
          </cell>
        </row>
        <row r="10">
          <cell r="B10">
            <v>6</v>
          </cell>
        </row>
        <row r="11">
          <cell r="B11">
            <v>6.8</v>
          </cell>
        </row>
        <row r="12">
          <cell r="B12">
            <v>7.4</v>
          </cell>
        </row>
        <row r="13">
          <cell r="B13">
            <v>7.8000000000000007</v>
          </cell>
        </row>
        <row r="14">
          <cell r="B14">
            <v>8</v>
          </cell>
        </row>
        <row r="15">
          <cell r="B15">
            <v>8</v>
          </cell>
        </row>
        <row r="16">
          <cell r="B16">
            <v>8</v>
          </cell>
        </row>
        <row r="17">
          <cell r="B17">
            <v>8</v>
          </cell>
        </row>
        <row r="18">
          <cell r="B18">
            <v>8</v>
          </cell>
        </row>
        <row r="19">
          <cell r="B19">
            <v>8</v>
          </cell>
        </row>
        <row r="20">
          <cell r="B20">
            <v>8</v>
          </cell>
        </row>
        <row r="21">
          <cell r="B21">
            <v>8</v>
          </cell>
        </row>
        <row r="22">
          <cell r="B22">
            <v>8</v>
          </cell>
        </row>
        <row r="23">
          <cell r="B23">
            <v>8</v>
          </cell>
        </row>
        <row r="24">
          <cell r="B24">
            <v>8</v>
          </cell>
        </row>
        <row r="25">
          <cell r="B25">
            <v>8</v>
          </cell>
        </row>
        <row r="26">
          <cell r="B26">
            <v>8</v>
          </cell>
        </row>
        <row r="27">
          <cell r="B27">
            <v>8</v>
          </cell>
        </row>
        <row r="28">
          <cell r="B28">
            <v>8</v>
          </cell>
        </row>
        <row r="29">
          <cell r="B29">
            <v>8</v>
          </cell>
        </row>
        <row r="30">
          <cell r="B30">
            <v>8</v>
          </cell>
        </row>
        <row r="31">
          <cell r="B31">
            <v>8</v>
          </cell>
        </row>
        <row r="32">
          <cell r="B32">
            <v>8</v>
          </cell>
        </row>
        <row r="33">
          <cell r="B33">
            <v>8</v>
          </cell>
        </row>
        <row r="34">
          <cell r="B34">
            <v>8</v>
          </cell>
        </row>
        <row r="35">
          <cell r="B35">
            <v>8</v>
          </cell>
        </row>
        <row r="36">
          <cell r="B36">
            <v>8</v>
          </cell>
        </row>
        <row r="37">
          <cell r="B37">
            <v>8</v>
          </cell>
        </row>
        <row r="38">
          <cell r="B38">
            <v>8</v>
          </cell>
        </row>
        <row r="39">
          <cell r="B39">
            <v>8</v>
          </cell>
        </row>
        <row r="40">
          <cell r="B40">
            <v>8</v>
          </cell>
        </row>
        <row r="41">
          <cell r="B41">
            <v>8</v>
          </cell>
        </row>
        <row r="42">
          <cell r="B42">
            <v>8</v>
          </cell>
        </row>
        <row r="43">
          <cell r="B43">
            <v>8</v>
          </cell>
        </row>
        <row r="44">
          <cell r="B44">
            <v>8</v>
          </cell>
        </row>
        <row r="45">
          <cell r="B45">
            <v>8</v>
          </cell>
        </row>
        <row r="46">
          <cell r="B46">
            <v>8</v>
          </cell>
        </row>
        <row r="47">
          <cell r="B47">
            <v>8</v>
          </cell>
        </row>
        <row r="48">
          <cell r="B48">
            <v>8</v>
          </cell>
        </row>
        <row r="49">
          <cell r="B49">
            <v>8</v>
          </cell>
        </row>
        <row r="50">
          <cell r="B50">
            <v>8</v>
          </cell>
        </row>
        <row r="51">
          <cell r="B51">
            <v>8</v>
          </cell>
        </row>
        <row r="52">
          <cell r="B52">
            <v>8</v>
          </cell>
        </row>
        <row r="53">
          <cell r="B53">
            <v>7.9999999999999991</v>
          </cell>
        </row>
        <row r="54">
          <cell r="B54">
            <v>8</v>
          </cell>
        </row>
        <row r="55">
          <cell r="B55">
            <v>8</v>
          </cell>
        </row>
        <row r="56">
          <cell r="B56">
            <v>8</v>
          </cell>
        </row>
        <row r="57">
          <cell r="B57">
            <v>8</v>
          </cell>
        </row>
        <row r="58">
          <cell r="B58">
            <v>8</v>
          </cell>
        </row>
        <row r="59">
          <cell r="B59">
            <v>8</v>
          </cell>
        </row>
        <row r="60">
          <cell r="B60">
            <v>8</v>
          </cell>
        </row>
        <row r="61">
          <cell r="B61">
            <v>8</v>
          </cell>
        </row>
        <row r="62">
          <cell r="B62">
            <v>8</v>
          </cell>
        </row>
        <row r="63">
          <cell r="B63">
            <v>8</v>
          </cell>
        </row>
        <row r="64">
          <cell r="B64">
            <v>8</v>
          </cell>
        </row>
        <row r="65">
          <cell r="B65">
            <v>8</v>
          </cell>
        </row>
        <row r="66">
          <cell r="B66">
            <v>8</v>
          </cell>
        </row>
        <row r="67">
          <cell r="B67">
            <v>8</v>
          </cell>
        </row>
        <row r="68">
          <cell r="B68">
            <v>8</v>
          </cell>
        </row>
        <row r="69">
          <cell r="B69">
            <v>8</v>
          </cell>
        </row>
        <row r="70">
          <cell r="B70">
            <v>8</v>
          </cell>
        </row>
        <row r="71">
          <cell r="B71">
            <v>8</v>
          </cell>
        </row>
        <row r="72">
          <cell r="B72">
            <v>8</v>
          </cell>
        </row>
        <row r="73">
          <cell r="B73">
            <v>8</v>
          </cell>
        </row>
        <row r="74">
          <cell r="B74">
            <v>8</v>
          </cell>
        </row>
        <row r="75">
          <cell r="B75">
            <v>8</v>
          </cell>
        </row>
        <row r="76">
          <cell r="B76">
            <v>8</v>
          </cell>
        </row>
        <row r="77">
          <cell r="B77">
            <v>8</v>
          </cell>
        </row>
        <row r="78">
          <cell r="B78">
            <v>8</v>
          </cell>
        </row>
        <row r="79">
          <cell r="B79">
            <v>8</v>
          </cell>
        </row>
        <row r="80">
          <cell r="B80">
            <v>8</v>
          </cell>
        </row>
        <row r="81">
          <cell r="B81">
            <v>8</v>
          </cell>
        </row>
        <row r="82">
          <cell r="B82">
            <v>8</v>
          </cell>
        </row>
        <row r="83">
          <cell r="B83">
            <v>8</v>
          </cell>
        </row>
        <row r="84">
          <cell r="B84">
            <v>8</v>
          </cell>
        </row>
        <row r="85">
          <cell r="B85">
            <v>8</v>
          </cell>
        </row>
        <row r="86">
          <cell r="B86">
            <v>8</v>
          </cell>
        </row>
        <row r="87">
          <cell r="B87">
            <v>8</v>
          </cell>
        </row>
        <row r="88">
          <cell r="B88">
            <v>8</v>
          </cell>
        </row>
        <row r="89">
          <cell r="B89">
            <v>8</v>
          </cell>
        </row>
        <row r="90">
          <cell r="B90">
            <v>8</v>
          </cell>
        </row>
        <row r="91">
          <cell r="B91">
            <v>8</v>
          </cell>
        </row>
        <row r="92">
          <cell r="B92">
            <v>8</v>
          </cell>
        </row>
        <row r="93">
          <cell r="B93">
            <v>8</v>
          </cell>
        </row>
        <row r="94">
          <cell r="B94">
            <v>8</v>
          </cell>
        </row>
        <row r="95">
          <cell r="B95">
            <v>8</v>
          </cell>
        </row>
        <row r="96">
          <cell r="B96">
            <v>8</v>
          </cell>
        </row>
        <row r="97">
          <cell r="B97">
            <v>8</v>
          </cell>
        </row>
        <row r="98">
          <cell r="B98">
            <v>8</v>
          </cell>
        </row>
        <row r="99">
          <cell r="B99">
            <v>8</v>
          </cell>
        </row>
        <row r="100">
          <cell r="B100">
            <v>8</v>
          </cell>
        </row>
        <row r="101">
          <cell r="B101">
            <v>8</v>
          </cell>
        </row>
        <row r="102">
          <cell r="B102">
            <v>7.9999999999999991</v>
          </cell>
        </row>
        <row r="103">
          <cell r="B103">
            <v>8</v>
          </cell>
        </row>
        <row r="104">
          <cell r="B104">
            <v>8</v>
          </cell>
        </row>
        <row r="105">
          <cell r="B105">
            <v>8</v>
          </cell>
        </row>
        <row r="106">
          <cell r="B106">
            <v>8</v>
          </cell>
        </row>
        <row r="107">
          <cell r="B107">
            <v>7.9999999999999991</v>
          </cell>
        </row>
        <row r="108">
          <cell r="B108">
            <v>8</v>
          </cell>
        </row>
        <row r="109">
          <cell r="B109">
            <v>8</v>
          </cell>
        </row>
        <row r="110">
          <cell r="B110">
            <v>8</v>
          </cell>
        </row>
        <row r="111">
          <cell r="B111">
            <v>7.9999999999999991</v>
          </cell>
        </row>
        <row r="112">
          <cell r="B112">
            <v>8</v>
          </cell>
        </row>
        <row r="113">
          <cell r="B113">
            <v>8</v>
          </cell>
        </row>
        <row r="114">
          <cell r="B114">
            <v>8</v>
          </cell>
        </row>
        <row r="115">
          <cell r="B115">
            <v>8</v>
          </cell>
        </row>
        <row r="116">
          <cell r="B116">
            <v>8</v>
          </cell>
        </row>
        <row r="117">
          <cell r="B117">
            <v>8</v>
          </cell>
        </row>
        <row r="118">
          <cell r="B118">
            <v>8</v>
          </cell>
        </row>
        <row r="119">
          <cell r="B119">
            <v>8</v>
          </cell>
        </row>
        <row r="120">
          <cell r="B120">
            <v>8</v>
          </cell>
        </row>
        <row r="121">
          <cell r="B121">
            <v>8</v>
          </cell>
        </row>
        <row r="122">
          <cell r="B122">
            <v>8</v>
          </cell>
        </row>
        <row r="123">
          <cell r="B123">
            <v>8</v>
          </cell>
        </row>
        <row r="124">
          <cell r="B124">
            <v>8</v>
          </cell>
        </row>
        <row r="125">
          <cell r="B125">
            <v>8</v>
          </cell>
        </row>
        <row r="126">
          <cell r="B126">
            <v>8</v>
          </cell>
        </row>
        <row r="127">
          <cell r="B127">
            <v>8</v>
          </cell>
        </row>
        <row r="128">
          <cell r="B128">
            <v>8</v>
          </cell>
        </row>
        <row r="129">
          <cell r="B129">
            <v>8</v>
          </cell>
        </row>
        <row r="130">
          <cell r="B130">
            <v>8</v>
          </cell>
        </row>
        <row r="131">
          <cell r="B131">
            <v>8</v>
          </cell>
        </row>
        <row r="132">
          <cell r="B132">
            <v>8</v>
          </cell>
        </row>
        <row r="133">
          <cell r="B133">
            <v>8</v>
          </cell>
        </row>
        <row r="134">
          <cell r="B134">
            <v>8</v>
          </cell>
        </row>
        <row r="135">
          <cell r="B135">
            <v>8</v>
          </cell>
        </row>
        <row r="136">
          <cell r="B136">
            <v>8</v>
          </cell>
        </row>
        <row r="137">
          <cell r="B137">
            <v>8</v>
          </cell>
        </row>
        <row r="138">
          <cell r="B138">
            <v>8</v>
          </cell>
        </row>
        <row r="139">
          <cell r="B139">
            <v>8</v>
          </cell>
        </row>
        <row r="140">
          <cell r="B140">
            <v>8</v>
          </cell>
        </row>
        <row r="141">
          <cell r="B141">
            <v>8</v>
          </cell>
        </row>
        <row r="142">
          <cell r="B142">
            <v>8</v>
          </cell>
        </row>
        <row r="143">
          <cell r="B143">
            <v>8</v>
          </cell>
        </row>
        <row r="144">
          <cell r="B144">
            <v>8</v>
          </cell>
        </row>
        <row r="145">
          <cell r="B145">
            <v>8</v>
          </cell>
        </row>
        <row r="146">
          <cell r="B146">
            <v>8</v>
          </cell>
        </row>
        <row r="147">
          <cell r="B147">
            <v>8</v>
          </cell>
        </row>
        <row r="148">
          <cell r="B148">
            <v>8</v>
          </cell>
        </row>
        <row r="149">
          <cell r="B149">
            <v>8</v>
          </cell>
        </row>
        <row r="150">
          <cell r="B150">
            <v>8</v>
          </cell>
        </row>
        <row r="151">
          <cell r="B151">
            <v>8</v>
          </cell>
        </row>
        <row r="152">
          <cell r="B152">
            <v>8</v>
          </cell>
        </row>
        <row r="153">
          <cell r="B153">
            <v>8</v>
          </cell>
        </row>
        <row r="154">
          <cell r="B154">
            <v>8</v>
          </cell>
        </row>
        <row r="155">
          <cell r="B155">
            <v>8</v>
          </cell>
        </row>
        <row r="156">
          <cell r="B156">
            <v>8</v>
          </cell>
        </row>
        <row r="157">
          <cell r="B157">
            <v>8</v>
          </cell>
        </row>
        <row r="158">
          <cell r="B158">
            <v>8</v>
          </cell>
        </row>
        <row r="159">
          <cell r="B159">
            <v>8</v>
          </cell>
        </row>
        <row r="160">
          <cell r="B160">
            <v>8</v>
          </cell>
        </row>
        <row r="161">
          <cell r="B161">
            <v>8</v>
          </cell>
        </row>
        <row r="162">
          <cell r="B162">
            <v>8</v>
          </cell>
        </row>
        <row r="163">
          <cell r="B163">
            <v>8</v>
          </cell>
        </row>
        <row r="164">
          <cell r="B164">
            <v>8</v>
          </cell>
        </row>
        <row r="165">
          <cell r="B165">
            <v>7.9999999999999991</v>
          </cell>
        </row>
        <row r="166">
          <cell r="B166">
            <v>8</v>
          </cell>
        </row>
        <row r="167">
          <cell r="B167">
            <v>8</v>
          </cell>
        </row>
        <row r="168">
          <cell r="B168">
            <v>8</v>
          </cell>
        </row>
        <row r="169">
          <cell r="B169">
            <v>8</v>
          </cell>
        </row>
        <row r="170">
          <cell r="B170">
            <v>8</v>
          </cell>
        </row>
        <row r="171">
          <cell r="B171">
            <v>8</v>
          </cell>
        </row>
        <row r="172">
          <cell r="B172">
            <v>8</v>
          </cell>
        </row>
        <row r="173">
          <cell r="B173">
            <v>8</v>
          </cell>
        </row>
        <row r="174">
          <cell r="B174">
            <v>8</v>
          </cell>
        </row>
        <row r="175">
          <cell r="B175">
            <v>8</v>
          </cell>
        </row>
        <row r="176">
          <cell r="B176">
            <v>8</v>
          </cell>
        </row>
        <row r="177">
          <cell r="B177">
            <v>8</v>
          </cell>
        </row>
        <row r="178">
          <cell r="B178">
            <v>8</v>
          </cell>
        </row>
        <row r="179">
          <cell r="B179">
            <v>8</v>
          </cell>
        </row>
        <row r="180">
          <cell r="B180">
            <v>8</v>
          </cell>
        </row>
        <row r="181">
          <cell r="B181">
            <v>8</v>
          </cell>
        </row>
        <row r="182">
          <cell r="B182">
            <v>8</v>
          </cell>
        </row>
        <row r="183">
          <cell r="B183">
            <v>8</v>
          </cell>
        </row>
        <row r="184">
          <cell r="B184">
            <v>8</v>
          </cell>
        </row>
        <row r="185">
          <cell r="B185">
            <v>8</v>
          </cell>
        </row>
        <row r="186">
          <cell r="B186">
            <v>8</v>
          </cell>
        </row>
        <row r="187">
          <cell r="B187">
            <v>8</v>
          </cell>
        </row>
        <row r="188">
          <cell r="B188">
            <v>8</v>
          </cell>
        </row>
        <row r="189">
          <cell r="B189">
            <v>8</v>
          </cell>
        </row>
        <row r="190">
          <cell r="B190">
            <v>8</v>
          </cell>
        </row>
        <row r="191">
          <cell r="B191">
            <v>7.9999999999999991</v>
          </cell>
        </row>
        <row r="192">
          <cell r="B192">
            <v>8</v>
          </cell>
        </row>
        <row r="193">
          <cell r="B193">
            <v>8</v>
          </cell>
        </row>
        <row r="194">
          <cell r="B194">
            <v>8</v>
          </cell>
        </row>
        <row r="195">
          <cell r="B195">
            <v>8</v>
          </cell>
        </row>
        <row r="196">
          <cell r="B196">
            <v>8</v>
          </cell>
        </row>
        <row r="197">
          <cell r="B197">
            <v>8</v>
          </cell>
        </row>
        <row r="198">
          <cell r="B198">
            <v>8</v>
          </cell>
        </row>
        <row r="199">
          <cell r="B199">
            <v>8</v>
          </cell>
        </row>
        <row r="200">
          <cell r="B200">
            <v>7.9999999999999991</v>
          </cell>
        </row>
        <row r="201">
          <cell r="B201">
            <v>7.9999999999999991</v>
          </cell>
        </row>
        <row r="202">
          <cell r="B202">
            <v>8</v>
          </cell>
        </row>
        <row r="203">
          <cell r="B203">
            <v>8</v>
          </cell>
        </row>
        <row r="204">
          <cell r="B204">
            <v>8</v>
          </cell>
        </row>
        <row r="205">
          <cell r="B205">
            <v>8</v>
          </cell>
        </row>
      </sheetData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ainer Schmidt" id="{8B811BB1-F5BE-4081-A388-1D20BF38E4AF}" userId="0af21170616c4dd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078DC317-02D7-406B-9FCB-D80C13845AC7}">
    <text>Abschlusskosten</text>
  </threadedComment>
  <threadedComment ref="S2" dT="2020-11-06T15:16:12.68" personId="{8B811BB1-F5BE-4081-A388-1D20BF38E4AF}" id="{177FCAF9-8CAC-4C1A-A82A-426EDBE77E83}">
    <text>Inkassokosten</text>
  </threadedComment>
  <threadedComment ref="S3" dT="2020-11-06T15:16:22.27" personId="{8B811BB1-F5BE-4081-A388-1D20BF38E4AF}" id="{97E5144B-E76D-4184-A7DF-1F712958B127}">
    <text>Verwaltungskosten</text>
  </threadedComment>
  <threadedComment ref="K7" dT="2020-11-06T13:51:23.80" personId="{8B811BB1-F5BE-4081-A388-1D20BF38E4AF}" id="{E10734C2-FF16-4C53-8628-BDF865269D1B}">
    <text>Aufschubszeit</text>
  </threadedComment>
  <threadedComment ref="Z7" dT="2020-11-06T14:43:02.81" personId="{8B811BB1-F5BE-4081-A388-1D20BF38E4AF}" id="{24E2F0AA-139C-40DB-923E-F77DD87A5391}">
    <text>ausreichende Deckungsrückstellung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331BD54A-BFB0-4F24-9EE3-26D9E7CD8283}">
    <text>Abschlusskosten</text>
  </threadedComment>
  <threadedComment ref="S2" dT="2020-11-06T15:16:12.68" personId="{8B811BB1-F5BE-4081-A388-1D20BF38E4AF}" id="{3A5E4438-CD44-4FE8-BB35-D033F47D10D8}">
    <text>Inkassokosten</text>
  </threadedComment>
  <threadedComment ref="S3" dT="2020-11-06T15:16:22.27" personId="{8B811BB1-F5BE-4081-A388-1D20BF38E4AF}" id="{6F914AB5-F5B5-4168-B7DF-02EB25A2BC87}">
    <text>Verwaltungskosten</text>
  </threadedComment>
  <threadedComment ref="K7" dT="2020-11-06T13:51:23.80" personId="{8B811BB1-F5BE-4081-A388-1D20BF38E4AF}" id="{4230CE27-9E46-4825-9EA6-6D138D8465BF}">
    <text>Aufschubszeit</text>
  </threadedComment>
  <threadedComment ref="Z7" dT="2020-11-06T14:43:02.81" personId="{8B811BB1-F5BE-4081-A388-1D20BF38E4AF}" id="{463E10E9-D393-4129-A4DE-32B62D0229A7}">
    <text>ausreichende Deckungsrückstellung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B6589227-30FC-4F2D-86DA-D0D105D6A477}">
    <text>Abschlusskosten</text>
  </threadedComment>
  <threadedComment ref="S2" dT="2020-11-06T15:16:12.68" personId="{8B811BB1-F5BE-4081-A388-1D20BF38E4AF}" id="{B7317650-922C-4A74-87BF-1F2A7BE5C987}">
    <text>Inkassokosten</text>
  </threadedComment>
  <threadedComment ref="S3" dT="2020-11-06T15:16:22.27" personId="{8B811BB1-F5BE-4081-A388-1D20BF38E4AF}" id="{28340402-F7C5-4E4D-A025-5ABED6D3ED21}">
    <text>Verwaltungskosten</text>
  </threadedComment>
  <threadedComment ref="K7" dT="2020-11-06T13:51:23.80" personId="{8B811BB1-F5BE-4081-A388-1D20BF38E4AF}" id="{FFB00F43-0CAF-4328-BB94-C935A6ADE5EF}">
    <text>Aufschubszeit</text>
  </threadedComment>
  <threadedComment ref="Z7" dT="2020-11-06T14:43:02.81" personId="{8B811BB1-F5BE-4081-A388-1D20BF38E4AF}" id="{61F42B3B-C103-45F6-8475-B39F3B4DF48F}">
    <text>ausreichende Deckungsrückstellung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9"/>
  <sheetViews>
    <sheetView workbookViewId="0">
      <selection activeCell="A9" sqref="A9"/>
    </sheetView>
  </sheetViews>
  <sheetFormatPr baseColWidth="10" defaultRowHeight="13.2" x14ac:dyDescent="0.25"/>
  <sheetData>
    <row r="1" spans="1:1" s="17" customFormat="1" x14ac:dyDescent="0.25">
      <c r="A1" s="17" t="s">
        <v>10</v>
      </c>
    </row>
    <row r="2" spans="1:1" x14ac:dyDescent="0.25">
      <c r="A2" t="s">
        <v>27</v>
      </c>
    </row>
    <row r="3" spans="1:1" x14ac:dyDescent="0.25">
      <c r="A3" t="s">
        <v>11</v>
      </c>
    </row>
    <row r="4" spans="1:1" x14ac:dyDescent="0.25">
      <c r="A4" t="s">
        <v>28</v>
      </c>
    </row>
    <row r="6" spans="1:1" x14ac:dyDescent="0.25">
      <c r="A6" t="s">
        <v>29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30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G122"/>
  <sheetViews>
    <sheetView workbookViewId="0">
      <selection activeCell="G2" sqref="G2:G122"/>
    </sheetView>
  </sheetViews>
  <sheetFormatPr baseColWidth="10" defaultColWidth="11.44140625" defaultRowHeight="13.2" x14ac:dyDescent="0.25"/>
  <cols>
    <col min="1" max="4" width="11.44140625" style="1"/>
    <col min="5" max="5" width="9.5546875" style="1" customWidth="1"/>
    <col min="6" max="6" width="14.44140625" style="1" customWidth="1"/>
    <col min="7" max="7" width="25.44140625" style="1" bestFit="1" customWidth="1"/>
    <col min="8" max="16384" width="11.44140625" style="1"/>
  </cols>
  <sheetData>
    <row r="1" spans="1:7" s="2" customFormat="1" ht="15.6" x14ac:dyDescent="0.35">
      <c r="A1" s="2" t="s">
        <v>9</v>
      </c>
      <c r="B1" s="2" t="s">
        <v>12</v>
      </c>
      <c r="C1" s="2" t="s">
        <v>13</v>
      </c>
      <c r="E1" s="2" t="s">
        <v>37</v>
      </c>
      <c r="F1" s="2" t="s">
        <v>35</v>
      </c>
      <c r="G1" s="2" t="s">
        <v>36</v>
      </c>
    </row>
    <row r="2" spans="1:7" x14ac:dyDescent="0.25">
      <c r="A2" s="7">
        <v>8.9999999999999993E-3</v>
      </c>
      <c r="B2" s="1">
        <f>1+A2</f>
        <v>1.0089999999999999</v>
      </c>
      <c r="C2" s="1">
        <f>1/B2</f>
        <v>0.99108027750247785</v>
      </c>
      <c r="E2" s="1">
        <v>0</v>
      </c>
      <c r="G2" s="80">
        <f>F3</f>
        <v>-3.0200000000000001E-3</v>
      </c>
    </row>
    <row r="3" spans="1:7" ht="14.4" x14ac:dyDescent="0.3">
      <c r="E3" s="1">
        <v>1</v>
      </c>
      <c r="F3" s="21">
        <v>-3.0200000000000001E-3</v>
      </c>
      <c r="G3" s="80">
        <f>(1+F4)^E4/(1+F3)^E3-1</f>
        <v>-3.1399963890950122E-3</v>
      </c>
    </row>
    <row r="4" spans="1:7" ht="14.4" x14ac:dyDescent="0.3">
      <c r="E4" s="1">
        <v>2</v>
      </c>
      <c r="F4" s="21">
        <v>-3.0799999999999998E-3</v>
      </c>
      <c r="G4" s="80">
        <f t="shared" ref="G4:G67" si="0">(1+F5)^E5/(1+F4)^E4-1</f>
        <v>-2.6899491411510601E-3</v>
      </c>
    </row>
    <row r="5" spans="1:7" ht="14.4" x14ac:dyDescent="0.3">
      <c r="E5" s="1">
        <v>3</v>
      </c>
      <c r="F5" s="21">
        <v>-2.9499999999999999E-3</v>
      </c>
      <c r="G5" s="80">
        <f t="shared" si="0"/>
        <v>-1.9095931292144597E-3</v>
      </c>
    </row>
    <row r="6" spans="1:7" ht="14.4" x14ac:dyDescent="0.3">
      <c r="E6" s="1">
        <v>4</v>
      </c>
      <c r="F6" s="21">
        <v>-2.6900000000000001E-3</v>
      </c>
      <c r="G6" s="80">
        <f t="shared" si="0"/>
        <v>-3.8787731376332957E-4</v>
      </c>
    </row>
    <row r="7" spans="1:7" ht="14.4" x14ac:dyDescent="0.3">
      <c r="E7" s="1">
        <v>5</v>
      </c>
      <c r="F7" s="22">
        <v>-2.2300000000000002E-3</v>
      </c>
      <c r="G7" s="80">
        <f t="shared" si="0"/>
        <v>1.6161630006175098E-3</v>
      </c>
    </row>
    <row r="8" spans="1:7" ht="14.4" x14ac:dyDescent="0.3">
      <c r="E8" s="1">
        <v>6</v>
      </c>
      <c r="F8" s="21">
        <v>-1.5900000000000001E-3</v>
      </c>
      <c r="G8" s="80">
        <f t="shared" si="0"/>
        <v>4.0234793951654524E-3</v>
      </c>
    </row>
    <row r="9" spans="1:7" ht="14.4" x14ac:dyDescent="0.3">
      <c r="E9" s="1">
        <v>7</v>
      </c>
      <c r="F9" s="21">
        <v>-7.9000000000000001E-4</v>
      </c>
      <c r="G9" s="80">
        <f t="shared" si="0"/>
        <v>6.5937616629816453E-3</v>
      </c>
    </row>
    <row r="10" spans="1:7" ht="14.4" x14ac:dyDescent="0.3">
      <c r="E10" s="1">
        <v>8</v>
      </c>
      <c r="F10" s="21">
        <v>1.2999999999999999E-4</v>
      </c>
      <c r="G10" s="80">
        <f t="shared" si="0"/>
        <v>8.5311999955242079E-3</v>
      </c>
    </row>
    <row r="11" spans="1:7" ht="14.4" x14ac:dyDescent="0.3">
      <c r="E11" s="1">
        <v>9</v>
      </c>
      <c r="F11" s="21">
        <v>1.06E-3</v>
      </c>
      <c r="G11" s="80">
        <f t="shared" si="0"/>
        <v>1.0096498836240642E-2</v>
      </c>
    </row>
    <row r="12" spans="1:7" ht="14.4" x14ac:dyDescent="0.3">
      <c r="E12" s="1">
        <v>10</v>
      </c>
      <c r="F12" s="22">
        <v>1.9599999999999999E-3</v>
      </c>
      <c r="G12" s="80">
        <f t="shared" si="0"/>
        <v>1.0906102397193251E-2</v>
      </c>
    </row>
    <row r="13" spans="1:7" ht="14.4" x14ac:dyDescent="0.3">
      <c r="E13" s="1">
        <v>11</v>
      </c>
      <c r="F13" s="21">
        <v>2.7699999999999999E-3</v>
      </c>
      <c r="G13" s="80">
        <f t="shared" si="0"/>
        <v>1.1686130569130482E-2</v>
      </c>
    </row>
    <row r="14" spans="1:7" ht="14.4" x14ac:dyDescent="0.3">
      <c r="E14" s="1">
        <v>12</v>
      </c>
      <c r="F14" s="21">
        <v>3.5100000000000001E-3</v>
      </c>
      <c r="G14" s="80">
        <f t="shared" si="0"/>
        <v>1.2386030497957501E-2</v>
      </c>
    </row>
    <row r="15" spans="1:7" ht="14.4" x14ac:dyDescent="0.3">
      <c r="E15" s="1">
        <v>13</v>
      </c>
      <c r="F15" s="21">
        <v>4.1900000000000001E-3</v>
      </c>
      <c r="G15" s="80">
        <f t="shared" si="0"/>
        <v>1.2199509489128957E-2</v>
      </c>
    </row>
    <row r="16" spans="1:7" ht="14.4" x14ac:dyDescent="0.3">
      <c r="E16" s="1">
        <v>14</v>
      </c>
      <c r="F16" s="21">
        <v>4.7600000000000003E-3</v>
      </c>
      <c r="G16" s="80">
        <f t="shared" si="0"/>
        <v>1.0927597982335335E-2</v>
      </c>
    </row>
    <row r="17" spans="5:7" ht="14.4" x14ac:dyDescent="0.3">
      <c r="E17" s="1">
        <v>15</v>
      </c>
      <c r="F17" s="22">
        <v>5.1700000000000001E-3</v>
      </c>
      <c r="G17" s="80">
        <f t="shared" si="0"/>
        <v>9.1774700916626983E-3</v>
      </c>
    </row>
    <row r="18" spans="5:7" ht="14.4" x14ac:dyDescent="0.3">
      <c r="E18" s="1">
        <v>16</v>
      </c>
      <c r="F18" s="21">
        <v>5.4200000000000003E-3</v>
      </c>
      <c r="G18" s="80">
        <f t="shared" si="0"/>
        <v>8.4843865716373035E-3</v>
      </c>
    </row>
    <row r="19" spans="5:7" ht="14.4" x14ac:dyDescent="0.3">
      <c r="E19" s="1">
        <v>17</v>
      </c>
      <c r="F19" s="21">
        <v>5.5999999999999999E-3</v>
      </c>
      <c r="G19" s="80">
        <f t="shared" si="0"/>
        <v>9.2060923791690286E-3</v>
      </c>
    </row>
    <row r="20" spans="5:7" ht="14.4" x14ac:dyDescent="0.3">
      <c r="E20" s="1">
        <v>18</v>
      </c>
      <c r="F20" s="21">
        <v>5.7999999999999996E-3</v>
      </c>
      <c r="G20" s="80">
        <f t="shared" si="0"/>
        <v>1.1133350141573128E-2</v>
      </c>
    </row>
    <row r="21" spans="5:7" ht="14.4" x14ac:dyDescent="0.3">
      <c r="E21" s="1">
        <v>19</v>
      </c>
      <c r="F21" s="21">
        <v>6.0800000000000003E-3</v>
      </c>
      <c r="G21" s="80">
        <f t="shared" si="0"/>
        <v>1.4311823742206187E-2</v>
      </c>
    </row>
    <row r="22" spans="5:7" ht="14.4" x14ac:dyDescent="0.3">
      <c r="E22" s="1">
        <v>20</v>
      </c>
      <c r="F22" s="22">
        <v>6.4900000000000001E-3</v>
      </c>
      <c r="G22" s="80">
        <f t="shared" si="0"/>
        <v>1.8103334353582579E-2</v>
      </c>
    </row>
    <row r="23" spans="5:7" ht="14.4" x14ac:dyDescent="0.3">
      <c r="E23" s="1">
        <v>21</v>
      </c>
      <c r="F23" s="21">
        <v>7.0400000000000003E-3</v>
      </c>
      <c r="G23" s="80">
        <f t="shared" si="0"/>
        <v>2.1437333528477875E-2</v>
      </c>
    </row>
    <row r="24" spans="5:7" ht="14.4" x14ac:dyDescent="0.3">
      <c r="E24" s="1">
        <v>22</v>
      </c>
      <c r="F24" s="21">
        <v>7.6899999999999998E-3</v>
      </c>
      <c r="G24" s="80">
        <f t="shared" si="0"/>
        <v>2.4380807617040645E-2</v>
      </c>
    </row>
    <row r="25" spans="5:7" ht="14.4" x14ac:dyDescent="0.3">
      <c r="E25" s="1">
        <v>23</v>
      </c>
      <c r="F25" s="21">
        <v>8.4100000000000008E-3</v>
      </c>
      <c r="G25" s="80">
        <f t="shared" si="0"/>
        <v>2.6808965276299501E-2</v>
      </c>
    </row>
    <row r="26" spans="5:7" ht="14.4" x14ac:dyDescent="0.3">
      <c r="E26" s="1">
        <v>24</v>
      </c>
      <c r="F26" s="21">
        <v>9.1699999999999993E-3</v>
      </c>
      <c r="G26" s="80">
        <f t="shared" si="0"/>
        <v>2.8851937794852622E-2</v>
      </c>
    </row>
    <row r="27" spans="5:7" ht="14.4" x14ac:dyDescent="0.3">
      <c r="E27" s="1">
        <v>25</v>
      </c>
      <c r="F27" s="22">
        <v>9.9500000000000005E-3</v>
      </c>
      <c r="G27" s="80">
        <f t="shared" si="0"/>
        <v>3.0426997003045075E-2</v>
      </c>
    </row>
    <row r="28" spans="5:7" ht="14.4" x14ac:dyDescent="0.3">
      <c r="E28" s="1">
        <v>26</v>
      </c>
      <c r="F28" s="21">
        <v>1.073E-2</v>
      </c>
      <c r="G28" s="80">
        <f t="shared" si="0"/>
        <v>3.2278151875079431E-2</v>
      </c>
    </row>
    <row r="29" spans="5:7" ht="14.4" x14ac:dyDescent="0.3">
      <c r="E29" s="1">
        <v>27</v>
      </c>
      <c r="F29" s="21">
        <v>1.1520000000000001E-2</v>
      </c>
      <c r="G29" s="80">
        <f t="shared" si="0"/>
        <v>3.3303032495003659E-2</v>
      </c>
    </row>
    <row r="30" spans="5:7" ht="14.4" x14ac:dyDescent="0.3">
      <c r="E30" s="1">
        <v>28</v>
      </c>
      <c r="F30" s="21">
        <v>1.2290000000000001E-2</v>
      </c>
      <c r="G30" s="80">
        <f t="shared" si="0"/>
        <v>3.4563231490962076E-2</v>
      </c>
    </row>
    <row r="31" spans="5:7" ht="14.4" x14ac:dyDescent="0.3">
      <c r="E31" s="1">
        <v>29</v>
      </c>
      <c r="F31" s="21">
        <v>1.3050000000000001E-2</v>
      </c>
      <c r="G31" s="80">
        <f t="shared" si="0"/>
        <v>3.5793212802936791E-2</v>
      </c>
    </row>
    <row r="32" spans="5:7" ht="14.4" x14ac:dyDescent="0.3">
      <c r="E32" s="1">
        <v>30</v>
      </c>
      <c r="F32" s="22">
        <v>1.38E-2</v>
      </c>
      <c r="G32" s="80">
        <f t="shared" si="0"/>
        <v>3.6359415240527326E-2</v>
      </c>
    </row>
    <row r="33" spans="5:7" ht="14.4" x14ac:dyDescent="0.3">
      <c r="E33" s="1">
        <v>31</v>
      </c>
      <c r="F33" s="21">
        <v>1.452E-2</v>
      </c>
      <c r="G33" s="80">
        <f t="shared" si="0"/>
        <v>3.7161222797082782E-2</v>
      </c>
    </row>
    <row r="34" spans="5:7" ht="14.4" x14ac:dyDescent="0.3">
      <c r="E34" s="1">
        <v>32</v>
      </c>
      <c r="F34" s="21">
        <v>1.5219999999999999E-2</v>
      </c>
      <c r="G34" s="80">
        <f t="shared" si="0"/>
        <v>3.7565065890218685E-2</v>
      </c>
    </row>
    <row r="35" spans="5:7" ht="14.4" x14ac:dyDescent="0.3">
      <c r="E35" s="1">
        <v>33</v>
      </c>
      <c r="F35" s="21">
        <v>1.5890000000000001E-2</v>
      </c>
      <c r="G35" s="80">
        <f t="shared" si="0"/>
        <v>3.8224915398188841E-2</v>
      </c>
    </row>
    <row r="36" spans="5:7" ht="14.4" x14ac:dyDescent="0.3">
      <c r="E36" s="1">
        <v>34</v>
      </c>
      <c r="F36" s="21">
        <v>1.6539999999999999E-2</v>
      </c>
      <c r="G36" s="80">
        <f t="shared" si="0"/>
        <v>3.8823904659105235E-2</v>
      </c>
    </row>
    <row r="37" spans="5:7" ht="14.4" x14ac:dyDescent="0.3">
      <c r="E37" s="1">
        <v>35</v>
      </c>
      <c r="F37" s="22">
        <v>1.7170000000000001E-2</v>
      </c>
      <c r="G37" s="80">
        <f t="shared" si="0"/>
        <v>3.9362040072763449E-2</v>
      </c>
    </row>
    <row r="38" spans="5:7" ht="14.4" x14ac:dyDescent="0.3">
      <c r="E38" s="1">
        <v>36</v>
      </c>
      <c r="F38" s="21">
        <v>1.7780000000000001E-2</v>
      </c>
      <c r="G38" s="80">
        <f t="shared" si="0"/>
        <v>3.946159914581937E-2</v>
      </c>
    </row>
    <row r="39" spans="5:7" ht="14.4" x14ac:dyDescent="0.3">
      <c r="E39" s="1">
        <v>37</v>
      </c>
      <c r="F39" s="21">
        <v>1.8360000000000001E-2</v>
      </c>
      <c r="G39" s="80">
        <f t="shared" si="0"/>
        <v>3.9857921572812094E-2</v>
      </c>
    </row>
    <row r="40" spans="5:7" ht="14.4" x14ac:dyDescent="0.3">
      <c r="E40" s="1">
        <v>38</v>
      </c>
      <c r="F40" s="21">
        <v>1.8919999999999999E-2</v>
      </c>
      <c r="G40" s="80">
        <f t="shared" si="0"/>
        <v>4.0193456113903681E-2</v>
      </c>
    </row>
    <row r="41" spans="5:7" ht="14.4" x14ac:dyDescent="0.3">
      <c r="E41" s="1">
        <v>39</v>
      </c>
      <c r="F41" s="21">
        <v>1.9460000000000002E-2</v>
      </c>
      <c r="G41" s="80">
        <f t="shared" si="0"/>
        <v>4.0060272247093742E-2</v>
      </c>
    </row>
    <row r="42" spans="5:7" ht="14.4" x14ac:dyDescent="0.3">
      <c r="E42" s="1">
        <v>40</v>
      </c>
      <c r="F42" s="22">
        <v>1.9970000000000002E-2</v>
      </c>
      <c r="G42" s="80">
        <f t="shared" si="0"/>
        <v>4.0672273122797531E-2</v>
      </c>
    </row>
    <row r="43" spans="5:7" ht="14.4" x14ac:dyDescent="0.3">
      <c r="E43" s="1">
        <v>41</v>
      </c>
      <c r="F43" s="21">
        <v>2.0469999999999999E-2</v>
      </c>
      <c r="G43" s="80">
        <f t="shared" si="0"/>
        <v>4.0825619915361155E-2</v>
      </c>
    </row>
    <row r="44" spans="5:7" ht="14.4" x14ac:dyDescent="0.3">
      <c r="E44" s="1">
        <v>42</v>
      </c>
      <c r="F44" s="21">
        <v>2.095E-2</v>
      </c>
      <c r="G44" s="80">
        <f t="shared" si="0"/>
        <v>4.0918311566877197E-2</v>
      </c>
    </row>
    <row r="45" spans="5:7" ht="14.4" x14ac:dyDescent="0.3">
      <c r="E45" s="1">
        <v>43</v>
      </c>
      <c r="F45" s="21">
        <v>2.1409999999999998E-2</v>
      </c>
      <c r="G45" s="80">
        <f t="shared" si="0"/>
        <v>4.095039281267554E-2</v>
      </c>
    </row>
    <row r="46" spans="5:7" ht="14.4" x14ac:dyDescent="0.3">
      <c r="E46" s="1">
        <v>44</v>
      </c>
      <c r="F46" s="21">
        <v>2.1850000000000001E-2</v>
      </c>
      <c r="G46" s="80">
        <f t="shared" si="0"/>
        <v>4.1380222122028965E-2</v>
      </c>
    </row>
    <row r="47" spans="5:7" ht="14.4" x14ac:dyDescent="0.3">
      <c r="E47" s="1">
        <v>45</v>
      </c>
      <c r="F47" s="22">
        <v>2.2280000000000001E-2</v>
      </c>
      <c r="G47" s="80">
        <f t="shared" si="0"/>
        <v>4.1311197075483141E-2</v>
      </c>
    </row>
    <row r="48" spans="5:7" ht="14.4" x14ac:dyDescent="0.3">
      <c r="E48" s="1">
        <v>46</v>
      </c>
      <c r="F48" s="21">
        <v>2.2689999999999998E-2</v>
      </c>
      <c r="G48" s="80">
        <f t="shared" si="0"/>
        <v>4.1181695700081011E-2</v>
      </c>
    </row>
    <row r="49" spans="5:7" ht="14.4" x14ac:dyDescent="0.3">
      <c r="E49" s="1">
        <v>47</v>
      </c>
      <c r="F49" s="21">
        <v>2.308E-2</v>
      </c>
      <c r="G49" s="80">
        <f t="shared" si="0"/>
        <v>4.1480119193792131E-2</v>
      </c>
    </row>
    <row r="50" spans="5:7" ht="14.4" x14ac:dyDescent="0.3">
      <c r="E50" s="1">
        <v>48</v>
      </c>
      <c r="F50" s="21">
        <v>2.3460000000000002E-2</v>
      </c>
      <c r="G50" s="80">
        <f t="shared" si="0"/>
        <v>4.1249739994349222E-2</v>
      </c>
    </row>
    <row r="51" spans="5:7" ht="14.4" x14ac:dyDescent="0.3">
      <c r="E51" s="1">
        <v>49</v>
      </c>
      <c r="F51" s="21">
        <v>2.3820000000000001E-2</v>
      </c>
      <c r="G51" s="80">
        <f t="shared" si="0"/>
        <v>4.197594233775459E-2</v>
      </c>
    </row>
    <row r="52" spans="5:7" ht="14.4" x14ac:dyDescent="0.3">
      <c r="E52" s="1">
        <v>50</v>
      </c>
      <c r="F52" s="22">
        <v>2.418E-2</v>
      </c>
      <c r="G52" s="80">
        <f t="shared" si="0"/>
        <v>4.1664693681998433E-2</v>
      </c>
    </row>
    <row r="53" spans="5:7" ht="14.4" x14ac:dyDescent="0.3">
      <c r="E53" s="1">
        <v>51</v>
      </c>
      <c r="F53" s="21">
        <v>2.452E-2</v>
      </c>
      <c r="G53" s="80">
        <f t="shared" si="0"/>
        <v>4.1293225270058409E-2</v>
      </c>
    </row>
    <row r="54" spans="5:7" ht="14.4" x14ac:dyDescent="0.3">
      <c r="E54" s="1">
        <v>52</v>
      </c>
      <c r="F54" s="21">
        <v>2.4840000000000001E-2</v>
      </c>
      <c r="G54" s="80">
        <f t="shared" si="0"/>
        <v>4.1938420777875907E-2</v>
      </c>
    </row>
    <row r="55" spans="5:7" ht="14.4" x14ac:dyDescent="0.3">
      <c r="E55" s="1">
        <v>53</v>
      </c>
      <c r="F55" s="21">
        <v>2.5159999999999998E-2</v>
      </c>
      <c r="G55" s="80">
        <f t="shared" si="0"/>
        <v>4.1486268793426095E-2</v>
      </c>
    </row>
    <row r="56" spans="5:7" ht="14.4" x14ac:dyDescent="0.3">
      <c r="E56" s="1">
        <v>54</v>
      </c>
      <c r="F56" s="21">
        <v>2.546E-2</v>
      </c>
      <c r="G56" s="80">
        <f t="shared" si="0"/>
        <v>4.2091007931291724E-2</v>
      </c>
    </row>
    <row r="57" spans="5:7" ht="14.4" x14ac:dyDescent="0.3">
      <c r="E57" s="1">
        <v>55</v>
      </c>
      <c r="F57" s="22">
        <v>2.5760000000000002E-2</v>
      </c>
      <c r="G57" s="80">
        <f t="shared" si="0"/>
        <v>4.1558284374127341E-2</v>
      </c>
    </row>
    <row r="58" spans="5:7" ht="14.4" x14ac:dyDescent="0.3">
      <c r="E58" s="1">
        <v>56</v>
      </c>
      <c r="F58" s="21">
        <v>2.6040000000000001E-2</v>
      </c>
      <c r="G58" s="80">
        <f t="shared" si="0"/>
        <v>4.2122563181814954E-2</v>
      </c>
    </row>
    <row r="59" spans="5:7" ht="14.4" x14ac:dyDescent="0.3">
      <c r="E59" s="1">
        <v>57</v>
      </c>
      <c r="F59" s="21">
        <v>2.632E-2</v>
      </c>
      <c r="G59" s="80">
        <f t="shared" si="0"/>
        <v>4.1509393817541929E-2</v>
      </c>
    </row>
    <row r="60" spans="5:7" ht="14.4" x14ac:dyDescent="0.3">
      <c r="E60" s="1">
        <v>58</v>
      </c>
      <c r="F60" s="21">
        <v>2.6579999999999999E-2</v>
      </c>
      <c r="G60" s="80">
        <f t="shared" si="0"/>
        <v>4.2033212962644173E-2</v>
      </c>
    </row>
    <row r="61" spans="5:7" ht="14.4" x14ac:dyDescent="0.3">
      <c r="E61" s="1">
        <v>59</v>
      </c>
      <c r="F61" s="21">
        <v>2.6839999999999999E-2</v>
      </c>
      <c r="G61" s="80">
        <f t="shared" si="0"/>
        <v>4.1948242299762128E-2</v>
      </c>
    </row>
    <row r="62" spans="5:7" ht="14.4" x14ac:dyDescent="0.3">
      <c r="E62" s="1">
        <v>60</v>
      </c>
      <c r="F62" s="22">
        <v>2.7089999999999999E-2</v>
      </c>
      <c r="G62" s="80">
        <f t="shared" si="0"/>
        <v>4.1833101041699461E-2</v>
      </c>
    </row>
    <row r="63" spans="5:7" ht="14.4" x14ac:dyDescent="0.3">
      <c r="E63" s="1">
        <v>61</v>
      </c>
      <c r="F63" s="21">
        <v>2.733E-2</v>
      </c>
      <c r="G63" s="80">
        <f t="shared" si="0"/>
        <v>4.1687810146119553E-2</v>
      </c>
    </row>
    <row r="64" spans="5:7" ht="14.4" x14ac:dyDescent="0.3">
      <c r="E64" s="1">
        <v>62</v>
      </c>
      <c r="F64" s="21">
        <v>2.7560000000000001E-2</v>
      </c>
      <c r="G64" s="80">
        <f t="shared" si="0"/>
        <v>4.2151001876058469E-2</v>
      </c>
    </row>
    <row r="65" spans="5:7" ht="14.4" x14ac:dyDescent="0.3">
      <c r="E65" s="1">
        <v>63</v>
      </c>
      <c r="F65" s="21">
        <v>2.7789999999999999E-2</v>
      </c>
      <c r="G65" s="80">
        <f t="shared" si="0"/>
        <v>4.196535747142871E-2</v>
      </c>
    </row>
    <row r="66" spans="5:7" ht="14.4" x14ac:dyDescent="0.3">
      <c r="E66" s="1">
        <v>64</v>
      </c>
      <c r="F66" s="21">
        <v>2.801E-2</v>
      </c>
      <c r="G66" s="80">
        <f t="shared" si="0"/>
        <v>4.1749612696007521E-2</v>
      </c>
    </row>
    <row r="67" spans="5:7" ht="14.4" x14ac:dyDescent="0.3">
      <c r="E67" s="1">
        <v>65</v>
      </c>
      <c r="F67" s="22">
        <v>2.8219999999999999E-2</v>
      </c>
      <c r="G67" s="80">
        <f t="shared" si="0"/>
        <v>4.2172400441119917E-2</v>
      </c>
    </row>
    <row r="68" spans="5:7" ht="14.4" x14ac:dyDescent="0.3">
      <c r="E68" s="1">
        <v>66</v>
      </c>
      <c r="F68" s="21">
        <v>2.843E-2</v>
      </c>
      <c r="G68" s="80">
        <f t="shared" ref="G68:G101" si="1">(1+F69)^E69/(1+F68)^E68-1</f>
        <v>4.1916358632112072E-2</v>
      </c>
    </row>
    <row r="69" spans="5:7" ht="14.4" x14ac:dyDescent="0.3">
      <c r="E69" s="1">
        <v>67</v>
      </c>
      <c r="F69" s="21">
        <v>2.8629999999999999E-2</v>
      </c>
      <c r="G69" s="80">
        <f t="shared" si="1"/>
        <v>4.1630272774050958E-2</v>
      </c>
    </row>
    <row r="70" spans="5:7" ht="14.4" x14ac:dyDescent="0.3">
      <c r="E70" s="1">
        <v>68</v>
      </c>
      <c r="F70" s="21">
        <v>2.8819999999999998E-2</v>
      </c>
      <c r="G70" s="80">
        <f t="shared" si="1"/>
        <v>4.2012658745417042E-2</v>
      </c>
    </row>
    <row r="71" spans="5:7" ht="14.4" x14ac:dyDescent="0.3">
      <c r="E71" s="1">
        <v>69</v>
      </c>
      <c r="F71" s="21">
        <v>2.9010000000000001E-2</v>
      </c>
      <c r="G71" s="80">
        <f t="shared" si="1"/>
        <v>4.2395079355711296E-2</v>
      </c>
    </row>
    <row r="72" spans="5:7" ht="14.4" x14ac:dyDescent="0.3">
      <c r="E72" s="1">
        <v>70</v>
      </c>
      <c r="F72" s="22">
        <v>2.92E-2</v>
      </c>
      <c r="G72" s="80">
        <f t="shared" si="1"/>
        <v>4.2058545312988027E-2</v>
      </c>
    </row>
    <row r="73" spans="5:7" ht="14.4" x14ac:dyDescent="0.3">
      <c r="E73" s="1">
        <v>71</v>
      </c>
      <c r="F73" s="21">
        <v>2.938E-2</v>
      </c>
      <c r="G73" s="80">
        <f t="shared" si="1"/>
        <v>4.1692037402205173E-2</v>
      </c>
    </row>
    <row r="74" spans="5:7" ht="14.4" x14ac:dyDescent="0.3">
      <c r="E74" s="1">
        <v>72</v>
      </c>
      <c r="F74" s="21">
        <v>2.955E-2</v>
      </c>
      <c r="G74" s="80">
        <f t="shared" si="1"/>
        <v>4.2034058431488441E-2</v>
      </c>
    </row>
    <row r="75" spans="5:7" ht="14.4" x14ac:dyDescent="0.3">
      <c r="E75" s="1">
        <v>73</v>
      </c>
      <c r="F75" s="21">
        <v>2.972E-2</v>
      </c>
      <c r="G75" s="80">
        <f t="shared" si="1"/>
        <v>4.1627401010327247E-2</v>
      </c>
    </row>
    <row r="76" spans="5:7" ht="14.4" x14ac:dyDescent="0.3">
      <c r="E76" s="1">
        <v>74</v>
      </c>
      <c r="F76" s="21">
        <v>2.988E-2</v>
      </c>
      <c r="G76" s="80">
        <f t="shared" si="1"/>
        <v>4.2708184433702945E-2</v>
      </c>
    </row>
    <row r="77" spans="5:7" ht="14.4" x14ac:dyDescent="0.3">
      <c r="E77" s="1">
        <v>75</v>
      </c>
      <c r="F77" s="22">
        <v>3.005E-2</v>
      </c>
      <c r="G77" s="80">
        <f t="shared" si="1"/>
        <v>4.1512478476007697E-2</v>
      </c>
    </row>
    <row r="78" spans="5:7" ht="14.4" x14ac:dyDescent="0.3">
      <c r="E78" s="1">
        <v>76</v>
      </c>
      <c r="F78" s="21">
        <v>3.0200000000000001E-2</v>
      </c>
      <c r="G78" s="80">
        <f t="shared" si="1"/>
        <v>4.1814138313828852E-2</v>
      </c>
    </row>
    <row r="79" spans="5:7" ht="14.4" x14ac:dyDescent="0.3">
      <c r="E79" s="1">
        <v>77</v>
      </c>
      <c r="F79" s="21">
        <v>3.0349999999999999E-2</v>
      </c>
      <c r="G79" s="80">
        <f t="shared" si="1"/>
        <v>4.2115819745854433E-2</v>
      </c>
    </row>
    <row r="80" spans="5:7" ht="14.4" x14ac:dyDescent="0.3">
      <c r="E80" s="1">
        <v>78</v>
      </c>
      <c r="F80" s="21">
        <v>3.0499999999999999E-2</v>
      </c>
      <c r="G80" s="80">
        <f t="shared" si="1"/>
        <v>4.2417522765852089E-2</v>
      </c>
    </row>
    <row r="81" spans="5:7" ht="14.4" x14ac:dyDescent="0.3">
      <c r="E81" s="1">
        <v>79</v>
      </c>
      <c r="F81" s="21">
        <v>3.065E-2</v>
      </c>
      <c r="G81" s="80">
        <f t="shared" si="1"/>
        <v>4.1910306908989003E-2</v>
      </c>
    </row>
    <row r="82" spans="5:7" ht="14.4" x14ac:dyDescent="0.3">
      <c r="E82" s="1">
        <v>80</v>
      </c>
      <c r="F82" s="22">
        <v>3.0790000000000001E-2</v>
      </c>
      <c r="G82" s="80">
        <f t="shared" si="1"/>
        <v>4.2191828042255741E-2</v>
      </c>
    </row>
    <row r="83" spans="5:7" ht="14.4" x14ac:dyDescent="0.3">
      <c r="E83" s="1">
        <v>81</v>
      </c>
      <c r="F83" s="21">
        <v>3.0929999999999999E-2</v>
      </c>
      <c r="G83" s="80">
        <f t="shared" si="1"/>
        <v>4.164462456219753E-2</v>
      </c>
    </row>
    <row r="84" spans="5:7" ht="14.4" x14ac:dyDescent="0.3">
      <c r="E84" s="1">
        <v>82</v>
      </c>
      <c r="F84" s="21">
        <v>3.1060000000000001E-2</v>
      </c>
      <c r="G84" s="80">
        <f t="shared" si="1"/>
        <v>4.1905968591796405E-2</v>
      </c>
    </row>
    <row r="85" spans="5:7" ht="14.4" x14ac:dyDescent="0.3">
      <c r="E85" s="1">
        <v>83</v>
      </c>
      <c r="F85" s="21">
        <v>3.1189999999999999E-2</v>
      </c>
      <c r="G85" s="80">
        <f t="shared" si="1"/>
        <v>4.2167328839933349E-2</v>
      </c>
    </row>
    <row r="86" spans="5:7" ht="14.4" x14ac:dyDescent="0.3">
      <c r="E86" s="1">
        <v>84</v>
      </c>
      <c r="F86" s="21">
        <v>3.1320000000000001E-2</v>
      </c>
      <c r="G86" s="80">
        <f t="shared" si="1"/>
        <v>4.1570007647340868E-2</v>
      </c>
    </row>
    <row r="87" spans="5:7" ht="14.4" x14ac:dyDescent="0.3">
      <c r="E87" s="1">
        <v>85</v>
      </c>
      <c r="F87" s="22">
        <v>3.1440000000000003E-2</v>
      </c>
      <c r="G87" s="80">
        <f t="shared" si="1"/>
        <v>4.2680098560012203E-2</v>
      </c>
    </row>
    <row r="88" spans="5:7" ht="14.4" x14ac:dyDescent="0.3">
      <c r="E88" s="1">
        <v>86</v>
      </c>
      <c r="F88" s="21">
        <v>3.1570000000000001E-2</v>
      </c>
      <c r="G88" s="80">
        <f t="shared" si="1"/>
        <v>4.2062394300495409E-2</v>
      </c>
    </row>
    <row r="89" spans="5:7" ht="14.4" x14ac:dyDescent="0.3">
      <c r="E89" s="1">
        <v>87</v>
      </c>
      <c r="F89" s="21">
        <v>3.1690000000000003E-2</v>
      </c>
      <c r="G89" s="80">
        <f t="shared" si="1"/>
        <v>4.141503357939702E-2</v>
      </c>
    </row>
    <row r="90" spans="5:7" ht="14.4" x14ac:dyDescent="0.3">
      <c r="E90" s="1">
        <v>88</v>
      </c>
      <c r="F90" s="21">
        <v>3.1800000000000002E-2</v>
      </c>
      <c r="G90" s="80">
        <f t="shared" si="1"/>
        <v>4.2534837242716561E-2</v>
      </c>
    </row>
    <row r="91" spans="5:7" ht="14.4" x14ac:dyDescent="0.3">
      <c r="E91" s="1">
        <v>89</v>
      </c>
      <c r="F91" s="21">
        <v>3.1919999999999997E-2</v>
      </c>
      <c r="G91" s="80">
        <f t="shared" si="1"/>
        <v>4.186710867222887E-2</v>
      </c>
    </row>
    <row r="92" spans="5:7" ht="14.4" x14ac:dyDescent="0.3">
      <c r="E92" s="1">
        <v>90</v>
      </c>
      <c r="F92" s="22">
        <v>3.2030000000000003E-2</v>
      </c>
      <c r="G92" s="80">
        <f t="shared" si="1"/>
        <v>4.2088163857841865E-2</v>
      </c>
    </row>
    <row r="93" spans="5:7" ht="14.4" x14ac:dyDescent="0.3">
      <c r="E93" s="1">
        <v>91</v>
      </c>
      <c r="F93" s="21">
        <v>3.2140000000000002E-2</v>
      </c>
      <c r="G93" s="80">
        <f t="shared" si="1"/>
        <v>4.1380674649051041E-2</v>
      </c>
    </row>
    <row r="94" spans="5:7" ht="14.4" x14ac:dyDescent="0.3">
      <c r="E94" s="1">
        <v>92</v>
      </c>
      <c r="F94" s="21">
        <v>3.2239999999999998E-2</v>
      </c>
      <c r="G94" s="80">
        <f t="shared" si="1"/>
        <v>4.2520309546214108E-2</v>
      </c>
    </row>
    <row r="95" spans="5:7" ht="14.4" x14ac:dyDescent="0.3">
      <c r="E95" s="1">
        <v>93</v>
      </c>
      <c r="F95" s="21">
        <v>3.2349999999999997E-2</v>
      </c>
      <c r="G95" s="80">
        <f t="shared" si="1"/>
        <v>4.1792466343967938E-2</v>
      </c>
    </row>
    <row r="96" spans="5:7" ht="14.4" x14ac:dyDescent="0.3">
      <c r="E96" s="1">
        <v>94</v>
      </c>
      <c r="F96" s="21">
        <v>3.245E-2</v>
      </c>
      <c r="G96" s="80">
        <f t="shared" si="1"/>
        <v>4.1993376787049064E-2</v>
      </c>
    </row>
    <row r="97" spans="5:7" ht="14.4" x14ac:dyDescent="0.3">
      <c r="E97" s="1">
        <v>95</v>
      </c>
      <c r="F97" s="22">
        <v>3.2550000000000003E-2</v>
      </c>
      <c r="G97" s="80">
        <f t="shared" si="1"/>
        <v>4.2194296826311151E-2</v>
      </c>
    </row>
    <row r="98" spans="5:7" ht="14.4" x14ac:dyDescent="0.3">
      <c r="E98" s="1">
        <v>96</v>
      </c>
      <c r="F98" s="21">
        <v>3.2649999999999998E-2</v>
      </c>
      <c r="G98" s="80">
        <f t="shared" si="1"/>
        <v>4.1416622184564655E-2</v>
      </c>
    </row>
    <row r="99" spans="5:7" ht="14.4" x14ac:dyDescent="0.3">
      <c r="E99" s="1">
        <v>97</v>
      </c>
      <c r="F99" s="21">
        <v>3.2739999999999998E-2</v>
      </c>
      <c r="G99" s="80">
        <f t="shared" si="1"/>
        <v>4.2586166134305881E-2</v>
      </c>
    </row>
    <row r="100" spans="5:7" ht="14.4" x14ac:dyDescent="0.3">
      <c r="E100" s="1">
        <v>98</v>
      </c>
      <c r="F100" s="21">
        <v>3.2840000000000001E-2</v>
      </c>
      <c r="G100" s="80">
        <f t="shared" si="1"/>
        <v>4.1788151155252473E-2</v>
      </c>
    </row>
    <row r="101" spans="5:7" ht="14.4" x14ac:dyDescent="0.3">
      <c r="E101" s="1">
        <v>99</v>
      </c>
      <c r="F101" s="21">
        <v>3.2930000000000001E-2</v>
      </c>
      <c r="G101" s="80">
        <f t="shared" si="1"/>
        <v>4.1968927480883877E-2</v>
      </c>
    </row>
    <row r="102" spans="5:7" ht="14.4" x14ac:dyDescent="0.3">
      <c r="E102" s="1">
        <v>100</v>
      </c>
      <c r="F102" s="22">
        <v>3.3020000000000001E-2</v>
      </c>
      <c r="G102" s="80">
        <v>0.04</v>
      </c>
    </row>
    <row r="103" spans="5:7" x14ac:dyDescent="0.25">
      <c r="G103" s="80">
        <v>0.04</v>
      </c>
    </row>
    <row r="104" spans="5:7" x14ac:dyDescent="0.25">
      <c r="G104" s="80">
        <v>0.04</v>
      </c>
    </row>
    <row r="105" spans="5:7" x14ac:dyDescent="0.25">
      <c r="G105" s="80">
        <v>0.04</v>
      </c>
    </row>
    <row r="106" spans="5:7" x14ac:dyDescent="0.25">
      <c r="G106" s="80">
        <v>0.04</v>
      </c>
    </row>
    <row r="107" spans="5:7" x14ac:dyDescent="0.25">
      <c r="G107" s="80">
        <v>0.04</v>
      </c>
    </row>
    <row r="108" spans="5:7" x14ac:dyDescent="0.25">
      <c r="G108" s="80">
        <v>0.04</v>
      </c>
    </row>
    <row r="109" spans="5:7" x14ac:dyDescent="0.25">
      <c r="G109" s="80">
        <v>0.04</v>
      </c>
    </row>
    <row r="110" spans="5:7" x14ac:dyDescent="0.25">
      <c r="G110" s="80">
        <v>0.04</v>
      </c>
    </row>
    <row r="111" spans="5:7" x14ac:dyDescent="0.25">
      <c r="G111" s="80">
        <v>0.04</v>
      </c>
    </row>
    <row r="112" spans="5:7" x14ac:dyDescent="0.25">
      <c r="G112" s="80">
        <v>0.04</v>
      </c>
    </row>
    <row r="113" spans="7:7" x14ac:dyDescent="0.25">
      <c r="G113" s="80">
        <v>0.04</v>
      </c>
    </row>
    <row r="114" spans="7:7" x14ac:dyDescent="0.25">
      <c r="G114" s="80">
        <v>0.04</v>
      </c>
    </row>
    <row r="115" spans="7:7" x14ac:dyDescent="0.25">
      <c r="G115" s="80">
        <v>0.04</v>
      </c>
    </row>
    <row r="116" spans="7:7" x14ac:dyDescent="0.25">
      <c r="G116" s="80">
        <v>0.04</v>
      </c>
    </row>
    <row r="117" spans="7:7" x14ac:dyDescent="0.25">
      <c r="G117" s="80">
        <v>0.04</v>
      </c>
    </row>
    <row r="118" spans="7:7" x14ac:dyDescent="0.25">
      <c r="G118" s="80">
        <v>0.04</v>
      </c>
    </row>
    <row r="119" spans="7:7" x14ac:dyDescent="0.25">
      <c r="G119" s="80">
        <v>0.04</v>
      </c>
    </row>
    <row r="120" spans="7:7" x14ac:dyDescent="0.25">
      <c r="G120" s="80">
        <v>0.04</v>
      </c>
    </row>
    <row r="121" spans="7:7" x14ac:dyDescent="0.25">
      <c r="G121" s="80">
        <v>0.04</v>
      </c>
    </row>
    <row r="122" spans="7:7" x14ac:dyDescent="0.25">
      <c r="G122" s="80">
        <v>0.04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pageSetUpPr fitToPage="1"/>
  </sheetPr>
  <dimension ref="B1:M123"/>
  <sheetViews>
    <sheetView zoomScaleNormal="100" workbookViewId="0">
      <pane ySplit="1" topLeftCell="A2" activePane="bottomLeft" state="frozen"/>
      <selection activeCell="A9" sqref="A9"/>
      <selection pane="bottomLeft" activeCell="A9" sqref="A9"/>
    </sheetView>
  </sheetViews>
  <sheetFormatPr baseColWidth="10" defaultColWidth="10.6640625" defaultRowHeight="10.199999999999999" x14ac:dyDescent="0.2"/>
  <cols>
    <col min="1" max="1" width="35.6640625" style="6" customWidth="1"/>
    <col min="2" max="2" width="3.5546875" style="4" bestFit="1" customWidth="1"/>
    <col min="3" max="3" width="11.6640625" style="5" bestFit="1" customWidth="1"/>
    <col min="4" max="4" width="9" style="4" customWidth="1"/>
    <col min="5" max="5" width="10.33203125" style="4" customWidth="1"/>
    <col min="6" max="6" width="13.6640625" style="4" customWidth="1"/>
    <col min="7" max="7" width="12.6640625" style="6" customWidth="1"/>
    <col min="8" max="8" width="16.88671875" style="6" customWidth="1"/>
    <col min="9" max="9" width="12" style="6" customWidth="1"/>
    <col min="10" max="10" width="14.88671875" style="6" customWidth="1"/>
    <col min="11" max="11" width="16.109375" style="6" customWidth="1"/>
    <col min="12" max="16384" width="10.6640625" style="6"/>
  </cols>
  <sheetData>
    <row r="1" spans="2:11" s="3" customFormat="1" x14ac:dyDescent="0.2">
      <c r="B1" s="8" t="s">
        <v>14</v>
      </c>
      <c r="C1" s="9" t="s">
        <v>26</v>
      </c>
      <c r="D1" s="8" t="s">
        <v>22</v>
      </c>
      <c r="E1" s="8" t="s">
        <v>15</v>
      </c>
      <c r="F1" s="8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</row>
    <row r="2" spans="2:11" x14ac:dyDescent="0.2">
      <c r="B2" s="11">
        <v>0</v>
      </c>
      <c r="C2" s="12">
        <v>5.0880000000000001</v>
      </c>
      <c r="D2" s="11">
        <v>1000000</v>
      </c>
      <c r="E2" s="11">
        <f>D2*C2/1000</f>
        <v>5088</v>
      </c>
      <c r="F2" s="11">
        <f>D2*Zins!$C$2^B2</f>
        <v>1000000</v>
      </c>
      <c r="G2" s="11">
        <f t="shared" ref="G2:H17" si="0">G3+F2</f>
        <v>56925774.71279373</v>
      </c>
      <c r="H2" s="11">
        <f t="shared" si="0"/>
        <v>2069753303.0880778</v>
      </c>
      <c r="I2" s="14">
        <f>E2*Zins!$C$2^B3</f>
        <v>5042.6164519326076</v>
      </c>
      <c r="J2" s="13">
        <f t="shared" ref="J2:K17" si="1">J3+I2</f>
        <v>492237.88660541532</v>
      </c>
      <c r="K2" s="11">
        <f t="shared" si="1"/>
        <v>38464149.610918164</v>
      </c>
    </row>
    <row r="3" spans="2:11" x14ac:dyDescent="0.2">
      <c r="B3" s="11">
        <v>1</v>
      </c>
      <c r="C3" s="12">
        <v>0.38700000000000001</v>
      </c>
      <c r="D3" s="11">
        <f>D2-E2</f>
        <v>994912</v>
      </c>
      <c r="E3" s="11">
        <f t="shared" ref="E3:E66" si="2">D3*C3/1000</f>
        <v>385.03094400000003</v>
      </c>
      <c r="F3" s="11">
        <f>D3*Zins!$C$2^B3</f>
        <v>986037.66105054528</v>
      </c>
      <c r="G3" s="11">
        <f t="shared" si="0"/>
        <v>55925774.71279373</v>
      </c>
      <c r="H3" s="11">
        <f t="shared" si="0"/>
        <v>2012827528.375284</v>
      </c>
      <c r="I3" s="12">
        <f>E3*Zins!$C$2^B4</f>
        <v>378.19283927310317</v>
      </c>
      <c r="J3" s="13">
        <f t="shared" si="1"/>
        <v>487195.27015348274</v>
      </c>
      <c r="K3" s="11">
        <f t="shared" si="1"/>
        <v>37971911.724312752</v>
      </c>
    </row>
    <row r="4" spans="2:11" x14ac:dyDescent="0.2">
      <c r="B4" s="11">
        <v>2</v>
      </c>
      <c r="C4" s="12">
        <v>0.318</v>
      </c>
      <c r="D4" s="11">
        <f t="shared" ref="D4:D67" si="3">D3-E3</f>
        <v>994526.969056</v>
      </c>
      <c r="E4" s="11">
        <f t="shared" si="2"/>
        <v>316.25957615980803</v>
      </c>
      <c r="F4" s="11">
        <f>D4*Zins!$C$2^B4</f>
        <v>976864.28590259538</v>
      </c>
      <c r="G4" s="11">
        <f t="shared" si="0"/>
        <v>54939737.051743187</v>
      </c>
      <c r="H4" s="11">
        <f t="shared" si="0"/>
        <v>1956901753.6624901</v>
      </c>
      <c r="I4" s="12">
        <f>E4*Zins!$C$2^B5</f>
        <v>307.87199496236417</v>
      </c>
      <c r="J4" s="13">
        <f t="shared" si="1"/>
        <v>486817.07731420966</v>
      </c>
      <c r="K4" s="11">
        <f t="shared" si="1"/>
        <v>37484716.454159267</v>
      </c>
    </row>
    <row r="5" spans="2:11" x14ac:dyDescent="0.2">
      <c r="B5" s="11">
        <v>3</v>
      </c>
      <c r="C5" s="12">
        <v>0.255</v>
      </c>
      <c r="D5" s="11">
        <f t="shared" si="3"/>
        <v>994210.70947984024</v>
      </c>
      <c r="E5" s="11">
        <f t="shared" si="2"/>
        <v>253.52373091735927</v>
      </c>
      <c r="F5" s="11">
        <f>D5*Zins!$C$2^B5</f>
        <v>967843.0555596418</v>
      </c>
      <c r="G5" s="11">
        <f t="shared" si="0"/>
        <v>53962872.76584059</v>
      </c>
      <c r="H5" s="11">
        <f t="shared" si="0"/>
        <v>1901962016.6107469</v>
      </c>
      <c r="I5" s="12">
        <f>E5*Zins!$C$2^B6</f>
        <v>244.59859184113847</v>
      </c>
      <c r="J5" s="13">
        <f t="shared" si="1"/>
        <v>486509.20531924727</v>
      </c>
      <c r="K5" s="11">
        <f t="shared" si="1"/>
        <v>36997899.376845054</v>
      </c>
    </row>
    <row r="6" spans="2:11" x14ac:dyDescent="0.2">
      <c r="B6" s="11">
        <v>4</v>
      </c>
      <c r="C6" s="12">
        <v>0.20200000000000001</v>
      </c>
      <c r="D6" s="11">
        <f t="shared" si="3"/>
        <v>993957.18574892287</v>
      </c>
      <c r="E6" s="11">
        <f t="shared" si="2"/>
        <v>200.77935152128242</v>
      </c>
      <c r="F6" s="11">
        <f>D6*Zins!$C$2^B6</f>
        <v>958965.56549105467</v>
      </c>
      <c r="G6" s="11">
        <f t="shared" si="0"/>
        <v>52995029.710280947</v>
      </c>
      <c r="H6" s="11">
        <f t="shared" si="0"/>
        <v>1847999143.8449063</v>
      </c>
      <c r="I6" s="12">
        <f>E6*Zins!$C$2^B7</f>
        <v>191.98319546996339</v>
      </c>
      <c r="J6" s="13">
        <f t="shared" si="1"/>
        <v>486264.60672740615</v>
      </c>
      <c r="K6" s="11">
        <f t="shared" si="1"/>
        <v>36511390.171525806</v>
      </c>
    </row>
    <row r="7" spans="2:11" x14ac:dyDescent="0.2">
      <c r="B7" s="11">
        <v>5</v>
      </c>
      <c r="C7" s="12">
        <v>0.16300000000000001</v>
      </c>
      <c r="D7" s="11">
        <f t="shared" si="3"/>
        <v>993756.40639740159</v>
      </c>
      <c r="E7" s="11">
        <f t="shared" si="2"/>
        <v>161.98229424277648</v>
      </c>
      <c r="F7" s="11">
        <f>D7*Zins!$C$2^B7</f>
        <v>950219.87556672515</v>
      </c>
      <c r="G7" s="11">
        <f t="shared" si="0"/>
        <v>52036064.144789889</v>
      </c>
      <c r="H7" s="11">
        <f t="shared" si="0"/>
        <v>1795004114.1346254</v>
      </c>
      <c r="I7" s="12">
        <f>E7*Zins!$C$2^B8</f>
        <v>153.50430100830152</v>
      </c>
      <c r="J7" s="13">
        <f t="shared" si="1"/>
        <v>486072.6235319362</v>
      </c>
      <c r="K7" s="11">
        <f t="shared" si="1"/>
        <v>36025125.5647984</v>
      </c>
    </row>
    <row r="8" spans="2:11" x14ac:dyDescent="0.2">
      <c r="B8" s="11">
        <v>6</v>
      </c>
      <c r="C8" s="12">
        <v>0.13400000000000001</v>
      </c>
      <c r="D8" s="11">
        <f t="shared" si="3"/>
        <v>993594.42410315876</v>
      </c>
      <c r="E8" s="11">
        <f t="shared" si="2"/>
        <v>133.1416528298233</v>
      </c>
      <c r="F8" s="11">
        <f>D8*Zins!$C$2^B8</f>
        <v>941590.67366403155</v>
      </c>
      <c r="G8" s="11">
        <f t="shared" si="0"/>
        <v>51085844.269223161</v>
      </c>
      <c r="H8" s="11">
        <f t="shared" si="0"/>
        <v>1742968049.9898355</v>
      </c>
      <c r="I8" s="12">
        <f>E8*Zins!$C$2^B9</f>
        <v>125.04772078392494</v>
      </c>
      <c r="J8" s="13">
        <f t="shared" si="1"/>
        <v>485919.1192309279</v>
      </c>
      <c r="K8" s="11">
        <f t="shared" si="1"/>
        <v>35539052.941266462</v>
      </c>
    </row>
    <row r="9" spans="2:11" x14ac:dyDescent="0.2">
      <c r="B9" s="11">
        <v>7</v>
      </c>
      <c r="C9" s="12">
        <v>0.115</v>
      </c>
      <c r="D9" s="11">
        <f t="shared" si="3"/>
        <v>993461.28245032893</v>
      </c>
      <c r="E9" s="11">
        <f t="shared" si="2"/>
        <v>114.24804748178782</v>
      </c>
      <c r="F9" s="11">
        <f>D9*Zins!$C$2^B9</f>
        <v>933066.89842790947</v>
      </c>
      <c r="G9" s="11">
        <f t="shared" si="0"/>
        <v>50144253.595559128</v>
      </c>
      <c r="H9" s="11">
        <f t="shared" si="0"/>
        <v>1691882205.7206123</v>
      </c>
      <c r="I9" s="12">
        <f>E9*Zins!$C$2^B10</f>
        <v>106.34558307156551</v>
      </c>
      <c r="J9" s="13">
        <f t="shared" si="1"/>
        <v>485794.07151014399</v>
      </c>
      <c r="K9" s="11">
        <f t="shared" si="1"/>
        <v>35053133.822035536</v>
      </c>
    </row>
    <row r="10" spans="2:11" x14ac:dyDescent="0.2">
      <c r="B10" s="11">
        <v>8</v>
      </c>
      <c r="C10" s="12">
        <v>0.105</v>
      </c>
      <c r="D10" s="11">
        <f t="shared" si="3"/>
        <v>993347.03440284717</v>
      </c>
      <c r="E10" s="11">
        <f t="shared" si="2"/>
        <v>104.30143861229895</v>
      </c>
      <c r="F10" s="11">
        <f>D10*Zins!$C$2^B10</f>
        <v>924637.8550392373</v>
      </c>
      <c r="G10" s="11">
        <f t="shared" si="0"/>
        <v>49211186.697131217</v>
      </c>
      <c r="H10" s="11">
        <f t="shared" si="0"/>
        <v>1641737952.1250532</v>
      </c>
      <c r="I10" s="12">
        <f>E10*Zins!$C$2^B11</f>
        <v>96.220985905966231</v>
      </c>
      <c r="J10" s="13">
        <f t="shared" si="1"/>
        <v>485687.7259270724</v>
      </c>
      <c r="K10" s="11">
        <f t="shared" si="1"/>
        <v>34567339.750525393</v>
      </c>
    </row>
    <row r="11" spans="2:11" x14ac:dyDescent="0.2">
      <c r="B11" s="11">
        <v>9</v>
      </c>
      <c r="C11" s="12">
        <v>9.9000000000000005E-2</v>
      </c>
      <c r="D11" s="11">
        <f t="shared" si="3"/>
        <v>993242.73296423489</v>
      </c>
      <c r="E11" s="11">
        <f t="shared" si="2"/>
        <v>98.331030563459265</v>
      </c>
      <c r="F11" s="11">
        <f>D11*Zins!$C$2^B11</f>
        <v>916294.12097567716</v>
      </c>
      <c r="G11" s="11">
        <f t="shared" si="0"/>
        <v>48286548.842091978</v>
      </c>
      <c r="H11" s="11">
        <f t="shared" si="0"/>
        <v>1592526765.427922</v>
      </c>
      <c r="I11" s="12">
        <f>E11*Zins!$C$2^B12</f>
        <v>89.903982137355868</v>
      </c>
      <c r="J11" s="13">
        <f t="shared" si="1"/>
        <v>485591.50494116644</v>
      </c>
      <c r="K11" s="11">
        <f t="shared" si="1"/>
        <v>34081652.024598323</v>
      </c>
    </row>
    <row r="12" spans="2:11" x14ac:dyDescent="0.2">
      <c r="B12" s="11">
        <v>10</v>
      </c>
      <c r="C12" s="12">
        <v>0.10199999999999999</v>
      </c>
      <c r="D12" s="11">
        <f t="shared" si="3"/>
        <v>993144.40193367144</v>
      </c>
      <c r="E12" s="11">
        <f t="shared" si="2"/>
        <v>101.30072899723447</v>
      </c>
      <c r="F12" s="11">
        <f>D12*Zins!$C$2^B12</f>
        <v>908031.12770832586</v>
      </c>
      <c r="G12" s="11">
        <f t="shared" si="0"/>
        <v>47370254.721116297</v>
      </c>
      <c r="H12" s="11">
        <f t="shared" si="0"/>
        <v>1544240216.58583</v>
      </c>
      <c r="I12" s="12">
        <f>E12*Zins!$C$2^B13</f>
        <v>91.793037687065649</v>
      </c>
      <c r="J12" s="13">
        <f t="shared" si="1"/>
        <v>485501.60095902911</v>
      </c>
      <c r="K12" s="11">
        <f t="shared" si="1"/>
        <v>33596060.519657157</v>
      </c>
    </row>
    <row r="13" spans="2:11" x14ac:dyDescent="0.2">
      <c r="B13" s="11">
        <v>11</v>
      </c>
      <c r="C13" s="12">
        <v>0.111</v>
      </c>
      <c r="D13" s="11">
        <f t="shared" si="3"/>
        <v>993043.10120467423</v>
      </c>
      <c r="E13" s="11">
        <f t="shared" si="2"/>
        <v>110.22778423371884</v>
      </c>
      <c r="F13" s="11">
        <f>D13*Zins!$C$2^B13</f>
        <v>899839.94899236842</v>
      </c>
      <c r="G13" s="11">
        <f t="shared" si="0"/>
        <v>46462223.593407974</v>
      </c>
      <c r="H13" s="11">
        <f t="shared" si="0"/>
        <v>1496869961.8647137</v>
      </c>
      <c r="I13" s="12">
        <f>E13*Zins!$C$2^B14</f>
        <v>98.991312525424092</v>
      </c>
      <c r="J13" s="13">
        <f t="shared" si="1"/>
        <v>485409.80792134203</v>
      </c>
      <c r="K13" s="11">
        <f t="shared" si="1"/>
        <v>33110558.918698128</v>
      </c>
    </row>
    <row r="14" spans="2:11" x14ac:dyDescent="0.2">
      <c r="B14" s="11">
        <v>12</v>
      </c>
      <c r="C14" s="12">
        <v>0.127</v>
      </c>
      <c r="D14" s="11">
        <f t="shared" si="3"/>
        <v>992932.87342044048</v>
      </c>
      <c r="E14" s="11">
        <f t="shared" si="2"/>
        <v>126.10247492439593</v>
      </c>
      <c r="F14" s="11">
        <f>D14*Zins!$C$2^B14</f>
        <v>891714.63504264655</v>
      </c>
      <c r="G14" s="11">
        <f t="shared" si="0"/>
        <v>45562383.644415602</v>
      </c>
      <c r="H14" s="11">
        <f t="shared" si="0"/>
        <v>1450407738.2713058</v>
      </c>
      <c r="I14" s="12">
        <f>E14*Zins!$C$2^B15</f>
        <v>112.23762006978802</v>
      </c>
      <c r="J14" s="13">
        <f t="shared" si="1"/>
        <v>485310.81660881662</v>
      </c>
      <c r="K14" s="11">
        <f t="shared" si="1"/>
        <v>32625149.110776786</v>
      </c>
    </row>
    <row r="15" spans="2:11" x14ac:dyDescent="0.2">
      <c r="B15" s="11">
        <v>13</v>
      </c>
      <c r="C15" s="12">
        <v>0.153</v>
      </c>
      <c r="D15" s="11">
        <f t="shared" si="3"/>
        <v>992806.77094551607</v>
      </c>
      <c r="E15" s="11">
        <f t="shared" si="2"/>
        <v>151.89943595466397</v>
      </c>
      <c r="F15" s="11">
        <f>D15*Zins!$C$2^B15</f>
        <v>883648.550331017</v>
      </c>
      <c r="G15" s="11">
        <f t="shared" si="0"/>
        <v>44670669.009372957</v>
      </c>
      <c r="H15" s="11">
        <f t="shared" si="0"/>
        <v>1404845354.6268902</v>
      </c>
      <c r="I15" s="12">
        <f>E15*Zins!$C$2^B16</f>
        <v>133.9922975229392</v>
      </c>
      <c r="J15" s="13">
        <f t="shared" si="1"/>
        <v>485198.57898874686</v>
      </c>
      <c r="K15" s="11">
        <f t="shared" si="1"/>
        <v>32139838.294167969</v>
      </c>
    </row>
    <row r="16" spans="2:11" x14ac:dyDescent="0.2">
      <c r="B16" s="11">
        <v>14</v>
      </c>
      <c r="C16" s="12">
        <v>0.188</v>
      </c>
      <c r="D16" s="11">
        <f t="shared" si="3"/>
        <v>992654.87150956143</v>
      </c>
      <c r="E16" s="11">
        <f t="shared" si="2"/>
        <v>186.61911584379754</v>
      </c>
      <c r="F16" s="11">
        <f>D16*Zins!$C$2^B16</f>
        <v>875632.65817920375</v>
      </c>
      <c r="G16" s="11">
        <f t="shared" si="0"/>
        <v>43787020.459041938</v>
      </c>
      <c r="H16" s="11">
        <f t="shared" si="0"/>
        <v>1360174685.6175172</v>
      </c>
      <c r="I16" s="12">
        <f>E16*Zins!$C$2^B17</f>
        <v>163.15058447739378</v>
      </c>
      <c r="J16" s="13">
        <f t="shared" si="1"/>
        <v>485064.5866912239</v>
      </c>
      <c r="K16" s="11">
        <f t="shared" si="1"/>
        <v>31654639.715179224</v>
      </c>
    </row>
    <row r="17" spans="2:13" x14ac:dyDescent="0.2">
      <c r="B17" s="11">
        <v>15</v>
      </c>
      <c r="C17" s="12">
        <v>0.22800000000000001</v>
      </c>
      <c r="D17" s="11">
        <f t="shared" si="3"/>
        <v>992468.25239371764</v>
      </c>
      <c r="E17" s="11">
        <f t="shared" si="2"/>
        <v>226.28276154576764</v>
      </c>
      <c r="F17" s="11">
        <f>D17*Zins!$C$2^B17</f>
        <v>867659.10727400018</v>
      </c>
      <c r="G17" s="11">
        <f t="shared" si="0"/>
        <v>42911387.800862737</v>
      </c>
      <c r="H17" s="11">
        <f t="shared" si="0"/>
        <v>1316387665.1584754</v>
      </c>
      <c r="I17" s="12">
        <f>E17*Zins!$C$2^B18</f>
        <v>196.06172096974439</v>
      </c>
      <c r="J17" s="13">
        <f t="shared" si="1"/>
        <v>484901.43610674649</v>
      </c>
      <c r="K17" s="11">
        <f t="shared" si="1"/>
        <v>31169575.128488</v>
      </c>
    </row>
    <row r="18" spans="2:13" x14ac:dyDescent="0.2">
      <c r="B18" s="11">
        <v>16</v>
      </c>
      <c r="C18" s="12">
        <v>0.27100000000000002</v>
      </c>
      <c r="D18" s="11">
        <f t="shared" si="3"/>
        <v>992241.96963217191</v>
      </c>
      <c r="E18" s="11">
        <f t="shared" si="2"/>
        <v>268.89757377031862</v>
      </c>
      <c r="F18" s="11">
        <f>D18*Zins!$C$2^B18</f>
        <v>859723.76709369849</v>
      </c>
      <c r="G18" s="11">
        <f t="shared" ref="G18:H33" si="4">G19+F18</f>
        <v>42043728.693588734</v>
      </c>
      <c r="H18" s="11">
        <f t="shared" si="4"/>
        <v>1273476277.3576126</v>
      </c>
      <c r="I18" s="12">
        <f>E18*Zins!$C$2^B19</f>
        <v>230.9069780796753</v>
      </c>
      <c r="J18" s="13">
        <f t="shared" ref="J18:K33" si="5">J19+I18</f>
        <v>484705.37438577675</v>
      </c>
      <c r="K18" s="11">
        <f t="shared" si="5"/>
        <v>30684673.692381255</v>
      </c>
    </row>
    <row r="19" spans="2:13" x14ac:dyDescent="0.2">
      <c r="B19" s="11">
        <v>17</v>
      </c>
      <c r="C19" s="12">
        <v>0.31</v>
      </c>
      <c r="D19" s="11">
        <f t="shared" si="3"/>
        <v>991973.07205840154</v>
      </c>
      <c r="E19" s="11">
        <f t="shared" si="2"/>
        <v>307.51165233810451</v>
      </c>
      <c r="F19" s="11">
        <f>D19*Zins!$C$2^B19</f>
        <v>851824.36268861871</v>
      </c>
      <c r="G19" s="11">
        <f t="shared" si="4"/>
        <v>41184004.926495038</v>
      </c>
      <c r="H19" s="11">
        <f t="shared" si="4"/>
        <v>1231432548.6640239</v>
      </c>
      <c r="I19" s="12">
        <f>E19*Zins!$C$2^B20</f>
        <v>261.71016098461035</v>
      </c>
      <c r="J19" s="13">
        <f t="shared" si="5"/>
        <v>484474.46740769706</v>
      </c>
      <c r="K19" s="11">
        <f t="shared" si="5"/>
        <v>30199968.317995477</v>
      </c>
    </row>
    <row r="20" spans="2:13" x14ac:dyDescent="0.2">
      <c r="B20" s="11">
        <v>18</v>
      </c>
      <c r="C20" s="12">
        <v>0.32400000000000001</v>
      </c>
      <c r="D20" s="11">
        <f t="shared" si="3"/>
        <v>991665.56040606345</v>
      </c>
      <c r="E20" s="11">
        <f t="shared" si="2"/>
        <v>321.29964157156456</v>
      </c>
      <c r="F20" s="11">
        <f>D20*Zins!$C$2^B20</f>
        <v>843964.6155958228</v>
      </c>
      <c r="G20" s="11">
        <f t="shared" si="4"/>
        <v>40332180.563806422</v>
      </c>
      <c r="H20" s="11">
        <f t="shared" si="4"/>
        <v>1190248543.7375288</v>
      </c>
      <c r="I20" s="12">
        <f>E20*Zins!$C$2^B21</f>
        <v>271.00548607834162</v>
      </c>
      <c r="J20" s="13">
        <f t="shared" si="5"/>
        <v>484212.75724671246</v>
      </c>
      <c r="K20" s="11">
        <f t="shared" si="5"/>
        <v>29715493.850587782</v>
      </c>
    </row>
    <row r="21" spans="2:13" x14ac:dyDescent="0.2">
      <c r="B21" s="11">
        <v>19</v>
      </c>
      <c r="C21" s="12">
        <v>0.33</v>
      </c>
      <c r="D21" s="11">
        <f t="shared" si="3"/>
        <v>991344.26076449186</v>
      </c>
      <c r="E21" s="11">
        <f t="shared" si="2"/>
        <v>327.14360605228234</v>
      </c>
      <c r="F21" s="11">
        <f>D21*Zins!$C$2^B21</f>
        <v>836165.67994090193</v>
      </c>
      <c r="G21" s="11">
        <f t="shared" si="4"/>
        <v>39488215.948210597</v>
      </c>
      <c r="H21" s="11">
        <f t="shared" si="4"/>
        <v>1149916363.1737223</v>
      </c>
      <c r="I21" s="12">
        <f>E21*Zins!$C$2^B22</f>
        <v>273.47341365757944</v>
      </c>
      <c r="J21" s="13">
        <f t="shared" si="5"/>
        <v>483941.75176063413</v>
      </c>
      <c r="K21" s="11">
        <f t="shared" si="5"/>
        <v>29231281.093341067</v>
      </c>
    </row>
    <row r="22" spans="2:13" x14ac:dyDescent="0.2">
      <c r="B22" s="11">
        <v>20</v>
      </c>
      <c r="C22" s="12">
        <v>0.32800000000000001</v>
      </c>
      <c r="D22" s="11">
        <f t="shared" si="3"/>
        <v>991017.11715843959</v>
      </c>
      <c r="E22" s="11">
        <f t="shared" si="2"/>
        <v>325.05361442796823</v>
      </c>
      <c r="F22" s="11">
        <f>D22*Zins!$C$2^B22</f>
        <v>828433.8407002195</v>
      </c>
      <c r="G22" s="11">
        <f t="shared" si="4"/>
        <v>38652050.268269695</v>
      </c>
      <c r="H22" s="11">
        <f t="shared" si="4"/>
        <v>1110428147.2255116</v>
      </c>
      <c r="I22" s="12">
        <f>E22*Zins!$C$2^B23</f>
        <v>269.30257656062645</v>
      </c>
      <c r="J22" s="13">
        <f t="shared" si="5"/>
        <v>483668.27834697656</v>
      </c>
      <c r="K22" s="11">
        <f t="shared" si="5"/>
        <v>28747339.341580432</v>
      </c>
    </row>
    <row r="23" spans="2:13" x14ac:dyDescent="0.2">
      <c r="B23" s="11">
        <v>21</v>
      </c>
      <c r="C23" s="12">
        <v>0.32200000000000001</v>
      </c>
      <c r="D23" s="11">
        <f t="shared" si="3"/>
        <v>990692.06354401167</v>
      </c>
      <c r="E23" s="11">
        <f t="shared" si="2"/>
        <v>319.00284446117178</v>
      </c>
      <c r="F23" s="11">
        <f>D23*Zins!$C$2^B23</f>
        <v>820775.13815705641</v>
      </c>
      <c r="G23" s="11">
        <f t="shared" si="4"/>
        <v>37823616.427569479</v>
      </c>
      <c r="H23" s="11">
        <f t="shared" si="4"/>
        <v>1071776096.9572419</v>
      </c>
      <c r="I23" s="12">
        <f>E23*Zins!$C$2^B24</f>
        <v>261.93220464476929</v>
      </c>
      <c r="J23" s="13">
        <f t="shared" si="5"/>
        <v>483398.97577041591</v>
      </c>
      <c r="K23" s="11">
        <f t="shared" si="5"/>
        <v>28263671.063233454</v>
      </c>
    </row>
    <row r="24" spans="2:13" x14ac:dyDescent="0.2">
      <c r="B24" s="11">
        <v>22</v>
      </c>
      <c r="C24" s="12">
        <v>0.314</v>
      </c>
      <c r="D24" s="11">
        <f t="shared" si="3"/>
        <v>990373.06069955055</v>
      </c>
      <c r="E24" s="11">
        <f t="shared" si="2"/>
        <v>310.97714105965889</v>
      </c>
      <c r="F24" s="11">
        <f>D24*Zins!$C$2^B24</f>
        <v>813192.11948718538</v>
      </c>
      <c r="G24" s="11">
        <f t="shared" si="4"/>
        <v>37002841.289412424</v>
      </c>
      <c r="H24" s="11">
        <f t="shared" si="4"/>
        <v>1033952480.5296724</v>
      </c>
      <c r="I24" s="12">
        <f>E24*Zins!$C$2^B25</f>
        <v>253.06474283347495</v>
      </c>
      <c r="J24" s="13">
        <f t="shared" si="5"/>
        <v>483137.04356577114</v>
      </c>
      <c r="K24" s="11">
        <f t="shared" si="5"/>
        <v>27780272.087463036</v>
      </c>
    </row>
    <row r="25" spans="2:13" x14ac:dyDescent="0.2">
      <c r="B25" s="11">
        <v>23</v>
      </c>
      <c r="C25" s="12">
        <v>0.30399999999999999</v>
      </c>
      <c r="D25" s="11">
        <f t="shared" si="3"/>
        <v>990062.08355849085</v>
      </c>
      <c r="E25" s="11">
        <f t="shared" si="2"/>
        <v>300.97887340178119</v>
      </c>
      <c r="F25" s="11">
        <f>D25*Zins!$C$2^B25</f>
        <v>805685.60670135426</v>
      </c>
      <c r="G25" s="11">
        <f t="shared" si="4"/>
        <v>36189649.169925235</v>
      </c>
      <c r="H25" s="11">
        <f t="shared" si="4"/>
        <v>996949639.24026</v>
      </c>
      <c r="I25" s="12">
        <f>E25*Zins!$C$2^B26</f>
        <v>242.74373085947639</v>
      </c>
      <c r="J25" s="13">
        <f t="shared" si="5"/>
        <v>482883.97882293764</v>
      </c>
      <c r="K25" s="11">
        <f t="shared" si="5"/>
        <v>27297135.043897264</v>
      </c>
    </row>
    <row r="26" spans="2:13" x14ac:dyDescent="0.2">
      <c r="B26" s="11">
        <v>24</v>
      </c>
      <c r="C26" s="12">
        <v>0.29699999999999999</v>
      </c>
      <c r="D26" s="11">
        <f t="shared" si="3"/>
        <v>989761.10468508909</v>
      </c>
      <c r="E26" s="11">
        <f t="shared" si="2"/>
        <v>293.9590480914714</v>
      </c>
      <c r="F26" s="11">
        <f>D26*Zins!$C$2^B26</f>
        <v>798256.37093847082</v>
      </c>
      <c r="G26" s="11">
        <f t="shared" si="4"/>
        <v>35383963.563223884</v>
      </c>
      <c r="H26" s="11">
        <f t="shared" si="4"/>
        <v>960759990.07033479</v>
      </c>
      <c r="I26" s="12">
        <f>E26*Zins!$C$2^B27</f>
        <v>234.96743525146266</v>
      </c>
      <c r="J26" s="13">
        <f t="shared" si="5"/>
        <v>482641.23509207816</v>
      </c>
      <c r="K26" s="11">
        <f t="shared" si="5"/>
        <v>26814251.065074325</v>
      </c>
    </row>
    <row r="27" spans="2:13" x14ac:dyDescent="0.2">
      <c r="B27" s="11">
        <v>25</v>
      </c>
      <c r="C27" s="12">
        <v>0.29299999999999998</v>
      </c>
      <c r="D27" s="11">
        <f t="shared" si="3"/>
        <v>989467.14563699765</v>
      </c>
      <c r="E27" s="11">
        <f t="shared" si="2"/>
        <v>289.91387367164032</v>
      </c>
      <c r="F27" s="11">
        <f>D27*Zins!$C$2^B27</f>
        <v>790901.17819256918</v>
      </c>
      <c r="G27" s="11">
        <f t="shared" si="4"/>
        <v>34585707.192285411</v>
      </c>
      <c r="H27" s="11">
        <f t="shared" si="4"/>
        <v>925376026.50711095</v>
      </c>
      <c r="I27" s="12">
        <f>E27*Zins!$C$2^B28</f>
        <v>229.66704183391755</v>
      </c>
      <c r="J27" s="13">
        <f t="shared" si="5"/>
        <v>482406.26765682671</v>
      </c>
      <c r="K27" s="11">
        <f t="shared" si="5"/>
        <v>26331609.829982247</v>
      </c>
    </row>
    <row r="28" spans="2:13" x14ac:dyDescent="0.2">
      <c r="B28" s="11">
        <v>26</v>
      </c>
      <c r="C28" s="12">
        <v>0.29199999999999998</v>
      </c>
      <c r="D28" s="11">
        <f t="shared" si="3"/>
        <v>989177.23176332598</v>
      </c>
      <c r="E28" s="11">
        <f t="shared" si="2"/>
        <v>288.83975167489115</v>
      </c>
      <c r="F28" s="11">
        <f>D28*Zins!$C$2^B28</f>
        <v>783616.89211829414</v>
      </c>
      <c r="G28" s="11">
        <f t="shared" si="4"/>
        <v>33794806.01409284</v>
      </c>
      <c r="H28" s="11">
        <f t="shared" si="4"/>
        <v>890790319.31482553</v>
      </c>
      <c r="I28" s="12">
        <f>E28*Zins!$C$2^B29</f>
        <v>226.77515609369866</v>
      </c>
      <c r="J28" s="13">
        <f t="shared" si="5"/>
        <v>482176.60061499279</v>
      </c>
      <c r="K28" s="11">
        <f t="shared" si="5"/>
        <v>25849203.562325422</v>
      </c>
      <c r="M28" s="18"/>
    </row>
    <row r="29" spans="2:13" x14ac:dyDescent="0.2">
      <c r="B29" s="11">
        <v>27</v>
      </c>
      <c r="C29" s="12">
        <v>0.29199999999999998</v>
      </c>
      <c r="D29" s="11">
        <f t="shared" si="3"/>
        <v>988888.39201165107</v>
      </c>
      <c r="E29" s="11">
        <f t="shared" si="2"/>
        <v>288.7554104674021</v>
      </c>
      <c r="F29" s="11">
        <f>D29*Zins!$C$2^B29</f>
        <v>776400.47174013464</v>
      </c>
      <c r="G29" s="11">
        <f t="shared" si="4"/>
        <v>33011189.121974546</v>
      </c>
      <c r="H29" s="11">
        <f t="shared" si="4"/>
        <v>856995513.30073273</v>
      </c>
      <c r="I29" s="12">
        <f>E29*Zins!$C$2^B30</f>
        <v>224.68675693569804</v>
      </c>
      <c r="J29" s="13">
        <f t="shared" si="5"/>
        <v>481949.82545889908</v>
      </c>
      <c r="K29" s="11">
        <f t="shared" si="5"/>
        <v>25367026.961710431</v>
      </c>
    </row>
    <row r="30" spans="2:13" x14ac:dyDescent="0.2">
      <c r="B30" s="11">
        <v>28</v>
      </c>
      <c r="C30" s="12">
        <v>0.29599999999999999</v>
      </c>
      <c r="D30" s="11">
        <f t="shared" si="3"/>
        <v>988599.63660118368</v>
      </c>
      <c r="E30" s="11">
        <f t="shared" si="2"/>
        <v>292.62549243395034</v>
      </c>
      <c r="F30" s="11">
        <f>D30*Zins!$C$2^B30</f>
        <v>769250.50822833157</v>
      </c>
      <c r="G30" s="11">
        <f t="shared" si="4"/>
        <v>32234788.650234412</v>
      </c>
      <c r="H30" s="11">
        <f t="shared" si="4"/>
        <v>823984324.17875814</v>
      </c>
      <c r="I30" s="12">
        <f>E30*Zins!$C$2^B31</f>
        <v>225.66714612050163</v>
      </c>
      <c r="J30" s="13">
        <f t="shared" si="5"/>
        <v>481725.13870196341</v>
      </c>
      <c r="K30" s="11">
        <f t="shared" si="5"/>
        <v>24885077.136251532</v>
      </c>
    </row>
    <row r="31" spans="2:13" x14ac:dyDescent="0.2">
      <c r="B31" s="11">
        <v>29</v>
      </c>
      <c r="C31" s="12">
        <v>0.30199999999999999</v>
      </c>
      <c r="D31" s="11">
        <f t="shared" si="3"/>
        <v>988307.01110874978</v>
      </c>
      <c r="E31" s="11">
        <f t="shared" si="2"/>
        <v>298.4687173548424</v>
      </c>
      <c r="F31" s="11">
        <f>D31*Zins!$C$2^B31</f>
        <v>762163.34001773642</v>
      </c>
      <c r="G31" s="11">
        <f t="shared" si="4"/>
        <v>31465538.142006081</v>
      </c>
      <c r="H31" s="11">
        <f t="shared" si="4"/>
        <v>791749535.52852368</v>
      </c>
      <c r="I31" s="12">
        <f>E31*Zins!$C$2^B32</f>
        <v>228.12024646715207</v>
      </c>
      <c r="J31" s="13">
        <f t="shared" si="5"/>
        <v>481499.4715558429</v>
      </c>
      <c r="K31" s="11">
        <f t="shared" si="5"/>
        <v>24403351.997549567</v>
      </c>
    </row>
    <row r="32" spans="2:13" x14ac:dyDescent="0.2">
      <c r="B32" s="11">
        <v>30</v>
      </c>
      <c r="C32" s="12">
        <v>0.311</v>
      </c>
      <c r="D32" s="11">
        <f t="shared" si="3"/>
        <v>988008.54239139496</v>
      </c>
      <c r="E32" s="11">
        <f t="shared" si="2"/>
        <v>307.27065668372387</v>
      </c>
      <c r="F32" s="11">
        <f>D32*Zins!$C$2^B32</f>
        <v>755136.93428052659</v>
      </c>
      <c r="G32" s="11">
        <f t="shared" si="4"/>
        <v>30703374.801988345</v>
      </c>
      <c r="H32" s="11">
        <f t="shared" si="4"/>
        <v>760283997.38651764</v>
      </c>
      <c r="I32" s="12">
        <f>E32*Zins!$C$2^B33</f>
        <v>232.75281125990469</v>
      </c>
      <c r="J32" s="13">
        <f t="shared" si="5"/>
        <v>481271.35130937572</v>
      </c>
      <c r="K32" s="11">
        <f t="shared" si="5"/>
        <v>23921852.525993723</v>
      </c>
      <c r="M32" s="19"/>
    </row>
    <row r="33" spans="2:11" x14ac:dyDescent="0.2">
      <c r="B33" s="11">
        <v>31</v>
      </c>
      <c r="C33" s="12">
        <v>0.32700000000000001</v>
      </c>
      <c r="D33" s="11">
        <f t="shared" si="3"/>
        <v>987701.27173471125</v>
      </c>
      <c r="E33" s="11">
        <f t="shared" si="2"/>
        <v>322.97831585725061</v>
      </c>
      <c r="F33" s="11">
        <f>D33*Zins!$C$2^B33</f>
        <v>748168.56956785475</v>
      </c>
      <c r="G33" s="11">
        <f t="shared" si="4"/>
        <v>29948237.867707819</v>
      </c>
      <c r="H33" s="11">
        <f t="shared" si="4"/>
        <v>729580622.58452928</v>
      </c>
      <c r="I33" s="12">
        <f>E33*Zins!$C$2^B34</f>
        <v>242.46890212952283</v>
      </c>
      <c r="J33" s="13">
        <f t="shared" si="5"/>
        <v>481038.59849811584</v>
      </c>
      <c r="K33" s="11">
        <f t="shared" si="5"/>
        <v>23440581.174684349</v>
      </c>
    </row>
    <row r="34" spans="2:11" x14ac:dyDescent="0.2">
      <c r="B34" s="11">
        <v>32</v>
      </c>
      <c r="C34" s="12">
        <v>0.35099999999999998</v>
      </c>
      <c r="D34" s="11">
        <f t="shared" si="3"/>
        <v>987378.29341885401</v>
      </c>
      <c r="E34" s="11">
        <f t="shared" si="2"/>
        <v>346.56978099001776</v>
      </c>
      <c r="F34" s="11">
        <f>D34*Zins!$C$2^B34</f>
        <v>741252.64464381174</v>
      </c>
      <c r="G34" s="11">
        <f t="shared" ref="G34:H49" si="6">G35+F34</f>
        <v>29200069.298139963</v>
      </c>
      <c r="H34" s="11">
        <f t="shared" si="6"/>
        <v>699632384.71682143</v>
      </c>
      <c r="I34" s="12">
        <f>E34*Zins!$C$2^B35</f>
        <v>257.85894774031516</v>
      </c>
      <c r="J34" s="13">
        <f t="shared" ref="J34:K49" si="7">J35+I34</f>
        <v>480796.12959598633</v>
      </c>
      <c r="K34" s="11">
        <f t="shared" si="7"/>
        <v>22959542.576186232</v>
      </c>
    </row>
    <row r="35" spans="2:11" x14ac:dyDescent="0.2">
      <c r="B35" s="11">
        <v>33</v>
      </c>
      <c r="C35" s="12">
        <v>0.38600000000000001</v>
      </c>
      <c r="D35" s="11">
        <f t="shared" si="3"/>
        <v>987031.72363786399</v>
      </c>
      <c r="E35" s="11">
        <f t="shared" si="2"/>
        <v>380.99424532421551</v>
      </c>
      <c r="F35" s="11">
        <f>D35*Zins!$C$2^B35</f>
        <v>734383.01780529425</v>
      </c>
      <c r="G35" s="11">
        <f t="shared" si="6"/>
        <v>28458816.65349615</v>
      </c>
      <c r="H35" s="11">
        <f t="shared" si="6"/>
        <v>670432315.4186815</v>
      </c>
      <c r="I35" s="12">
        <f>E35*Zins!$C$2^B36</f>
        <v>280.94335468071716</v>
      </c>
      <c r="J35" s="13">
        <f t="shared" si="7"/>
        <v>480538.27064824599</v>
      </c>
      <c r="K35" s="11">
        <f t="shared" si="7"/>
        <v>22478746.446590245</v>
      </c>
    </row>
    <row r="36" spans="2:11" x14ac:dyDescent="0.2">
      <c r="B36" s="11">
        <v>34</v>
      </c>
      <c r="C36" s="12">
        <v>0.433</v>
      </c>
      <c r="D36" s="11">
        <f t="shared" si="3"/>
        <v>986650.72939253983</v>
      </c>
      <c r="E36" s="11">
        <f t="shared" si="2"/>
        <v>427.21976582696976</v>
      </c>
      <c r="F36" s="11">
        <f>D36*Zins!$C$2^B36</f>
        <v>727551.58172489749</v>
      </c>
      <c r="G36" s="11">
        <f t="shared" si="6"/>
        <v>27724433.635690857</v>
      </c>
      <c r="H36" s="11">
        <f t="shared" si="6"/>
        <v>641973498.76518536</v>
      </c>
      <c r="I36" s="12">
        <f>E36*Zins!$C$2^B37</f>
        <v>312.21985618124944</v>
      </c>
      <c r="J36" s="13">
        <f t="shared" si="7"/>
        <v>480257.32729356526</v>
      </c>
      <c r="K36" s="11">
        <f t="shared" si="7"/>
        <v>21998208.175942</v>
      </c>
    </row>
    <row r="37" spans="2:11" x14ac:dyDescent="0.2">
      <c r="B37" s="11">
        <v>35</v>
      </c>
      <c r="C37" s="12">
        <v>0.49</v>
      </c>
      <c r="D37" s="11">
        <f t="shared" si="3"/>
        <v>986223.50962671288</v>
      </c>
      <c r="E37" s="11">
        <f t="shared" si="2"/>
        <v>483.2495197170893</v>
      </c>
      <c r="F37" s="11">
        <f>D37*Zins!$C$2^B37</f>
        <v>720749.80365709693</v>
      </c>
      <c r="G37" s="11">
        <f t="shared" si="6"/>
        <v>26996882.05396596</v>
      </c>
      <c r="H37" s="11">
        <f t="shared" si="6"/>
        <v>614249065.12949455</v>
      </c>
      <c r="I37" s="12">
        <f>E37*Zins!$C$2^B38</f>
        <v>350.01724855498264</v>
      </c>
      <c r="J37" s="13">
        <f t="shared" si="7"/>
        <v>479945.10743738402</v>
      </c>
      <c r="K37" s="11">
        <f t="shared" si="7"/>
        <v>21517950.848648436</v>
      </c>
    </row>
    <row r="38" spans="2:11" x14ac:dyDescent="0.2">
      <c r="B38" s="11">
        <v>36</v>
      </c>
      <c r="C38" s="12">
        <v>0.55500000000000005</v>
      </c>
      <c r="D38" s="11">
        <f t="shared" si="3"/>
        <v>985740.26010699582</v>
      </c>
      <c r="E38" s="11">
        <f t="shared" si="2"/>
        <v>547.0858443593828</v>
      </c>
      <c r="F38" s="11">
        <f>D38*Zins!$C$2^B38</f>
        <v>713970.89816977689</v>
      </c>
      <c r="G38" s="11">
        <f t="shared" si="6"/>
        <v>26276132.250308864</v>
      </c>
      <c r="H38" s="11">
        <f t="shared" si="6"/>
        <v>587252183.07552862</v>
      </c>
      <c r="I38" s="12">
        <f>E38*Zins!$C$2^B39</f>
        <v>392.71937411717175</v>
      </c>
      <c r="J38" s="13">
        <f t="shared" si="7"/>
        <v>479595.09018882905</v>
      </c>
      <c r="K38" s="11">
        <f t="shared" si="7"/>
        <v>21038005.741211053</v>
      </c>
    </row>
    <row r="39" spans="2:11" x14ac:dyDescent="0.2">
      <c r="B39" s="11">
        <v>37</v>
      </c>
      <c r="C39" s="12">
        <v>0.624</v>
      </c>
      <c r="D39" s="11">
        <f t="shared" si="3"/>
        <v>985193.17426263646</v>
      </c>
      <c r="E39" s="11">
        <f t="shared" si="2"/>
        <v>614.76054073988519</v>
      </c>
      <c r="F39" s="11">
        <f>D39*Zins!$C$2^B39</f>
        <v>707209.75651267869</v>
      </c>
      <c r="G39" s="11">
        <f t="shared" si="6"/>
        <v>25562161.352139086</v>
      </c>
      <c r="H39" s="11">
        <f t="shared" si="6"/>
        <v>560976050.82521975</v>
      </c>
      <c r="I39" s="12">
        <f>E39*Zins!$C$2^B40</f>
        <v>437.36262444391639</v>
      </c>
      <c r="J39" s="13">
        <f t="shared" si="7"/>
        <v>479202.3708147119</v>
      </c>
      <c r="K39" s="11">
        <f t="shared" si="7"/>
        <v>20558410.651022226</v>
      </c>
    </row>
    <row r="40" spans="2:11" x14ac:dyDescent="0.2">
      <c r="B40" s="11">
        <v>38</v>
      </c>
      <c r="C40" s="12">
        <v>0.70099999999999996</v>
      </c>
      <c r="D40" s="11">
        <f t="shared" si="3"/>
        <v>984578.41372189659</v>
      </c>
      <c r="E40" s="11">
        <f t="shared" si="2"/>
        <v>690.18946801904951</v>
      </c>
      <c r="F40" s="11">
        <f>D40*Zins!$C$2^B40</f>
        <v>700464.27911260154</v>
      </c>
      <c r="G40" s="11">
        <f t="shared" si="6"/>
        <v>24854951.595626406</v>
      </c>
      <c r="H40" s="11">
        <f t="shared" si="6"/>
        <v>535413889.47308069</v>
      </c>
      <c r="I40" s="12">
        <f>E40*Zins!$C$2^B41</f>
        <v>486.64564881856666</v>
      </c>
      <c r="J40" s="13">
        <f t="shared" si="7"/>
        <v>478765.00819026801</v>
      </c>
      <c r="K40" s="11">
        <f t="shared" si="7"/>
        <v>20079208.280207515</v>
      </c>
    </row>
    <row r="41" spans="2:11" x14ac:dyDescent="0.2">
      <c r="B41" s="11">
        <v>39</v>
      </c>
      <c r="C41" s="12">
        <v>0.78300000000000003</v>
      </c>
      <c r="D41" s="11">
        <f t="shared" si="3"/>
        <v>983888.22425387753</v>
      </c>
      <c r="E41" s="11">
        <f t="shared" si="2"/>
        <v>770.3844795907861</v>
      </c>
      <c r="F41" s="11">
        <f>D41*Zins!$C$2^B41</f>
        <v>693729.68647467159</v>
      </c>
      <c r="G41" s="11">
        <f t="shared" si="6"/>
        <v>24154487.316513807</v>
      </c>
      <c r="H41" s="11">
        <f t="shared" si="6"/>
        <v>510558937.87745428</v>
      </c>
      <c r="I41" s="12">
        <f>E41*Zins!$C$2^B42</f>
        <v>538.34523737330824</v>
      </c>
      <c r="J41" s="13">
        <f t="shared" si="7"/>
        <v>478278.36254144943</v>
      </c>
      <c r="K41" s="11">
        <f t="shared" si="7"/>
        <v>19600443.272017248</v>
      </c>
    </row>
    <row r="42" spans="2:11" x14ac:dyDescent="0.2">
      <c r="B42" s="11">
        <v>40</v>
      </c>
      <c r="C42" s="12">
        <v>0.872</v>
      </c>
      <c r="D42" s="11">
        <f t="shared" si="3"/>
        <v>983117.83977428672</v>
      </c>
      <c r="E42" s="11">
        <f t="shared" si="2"/>
        <v>857.27875628317804</v>
      </c>
      <c r="F42" s="11">
        <f>D42*Zins!$C$2^B42</f>
        <v>687003.46494565124</v>
      </c>
      <c r="G42" s="11">
        <f t="shared" si="6"/>
        <v>23460757.630039133</v>
      </c>
      <c r="H42" s="11">
        <f t="shared" si="6"/>
        <v>486404450.56094044</v>
      </c>
      <c r="I42" s="12">
        <f>E42*Zins!$C$2^B43</f>
        <v>593.7235098440118</v>
      </c>
      <c r="J42" s="13">
        <f t="shared" si="7"/>
        <v>477740.01730407611</v>
      </c>
      <c r="K42" s="11">
        <f t="shared" si="7"/>
        <v>19122164.9094758</v>
      </c>
    </row>
    <row r="43" spans="2:11" x14ac:dyDescent="0.2">
      <c r="B43" s="11">
        <v>41</v>
      </c>
      <c r="C43" s="12">
        <v>0.97199999999999998</v>
      </c>
      <c r="D43" s="11">
        <f t="shared" si="3"/>
        <v>982260.5610180035</v>
      </c>
      <c r="E43" s="11">
        <f t="shared" si="2"/>
        <v>954.7572653094993</v>
      </c>
      <c r="F43" s="11">
        <f>D43*Zins!$C$2^B43</f>
        <v>680281.86117365572</v>
      </c>
      <c r="G43" s="11">
        <f t="shared" si="6"/>
        <v>22773754.165093482</v>
      </c>
      <c r="H43" s="11">
        <f t="shared" si="6"/>
        <v>462943692.93090129</v>
      </c>
      <c r="I43" s="12">
        <f>E43*Zins!$C$2^B44</f>
        <v>655.33594555083585</v>
      </c>
      <c r="J43" s="13">
        <f t="shared" si="7"/>
        <v>477146.29379423213</v>
      </c>
      <c r="K43" s="11">
        <f t="shared" si="7"/>
        <v>18644424.892171722</v>
      </c>
    </row>
    <row r="44" spans="2:11" x14ac:dyDescent="0.2">
      <c r="B44" s="11">
        <v>42</v>
      </c>
      <c r="C44" s="12">
        <v>1.0840000000000001</v>
      </c>
      <c r="D44" s="11">
        <f t="shared" si="3"/>
        <v>981305.80375269405</v>
      </c>
      <c r="E44" s="11">
        <f t="shared" si="2"/>
        <v>1063.7354912679205</v>
      </c>
      <c r="F44" s="11">
        <f>D44*Zins!$C$2^B44</f>
        <v>673558.59980633808</v>
      </c>
      <c r="G44" s="11">
        <f t="shared" si="6"/>
        <v>22093472.303919826</v>
      </c>
      <c r="H44" s="11">
        <f t="shared" si="6"/>
        <v>440169938.76580781</v>
      </c>
      <c r="I44" s="12">
        <f>E44*Zins!$C$2^B45</f>
        <v>723.62489810710667</v>
      </c>
      <c r="J44" s="13">
        <f t="shared" si="7"/>
        <v>476490.95784868131</v>
      </c>
      <c r="K44" s="11">
        <f t="shared" si="7"/>
        <v>18167278.598377489</v>
      </c>
    </row>
    <row r="45" spans="2:11" x14ac:dyDescent="0.2">
      <c r="B45" s="11">
        <v>43</v>
      </c>
      <c r="C45" s="12">
        <v>1.2130000000000001</v>
      </c>
      <c r="D45" s="11">
        <f t="shared" si="3"/>
        <v>980242.06826142618</v>
      </c>
      <c r="E45" s="11">
        <f t="shared" si="2"/>
        <v>1189.0336288011099</v>
      </c>
      <c r="F45" s="11">
        <f>D45*Zins!$C$2^B45</f>
        <v>666827.01911213889</v>
      </c>
      <c r="G45" s="11">
        <f t="shared" si="6"/>
        <v>21419913.704113487</v>
      </c>
      <c r="H45" s="11">
        <f t="shared" si="6"/>
        <v>418076466.46188796</v>
      </c>
      <c r="I45" s="12">
        <f>E45*Zins!$C$2^B46</f>
        <v>801.64635697029189</v>
      </c>
      <c r="J45" s="13">
        <f t="shared" si="7"/>
        <v>475767.33295057423</v>
      </c>
      <c r="K45" s="11">
        <f t="shared" si="7"/>
        <v>17690787.640528806</v>
      </c>
    </row>
    <row r="46" spans="2:11" x14ac:dyDescent="0.2">
      <c r="B46" s="11">
        <v>44</v>
      </c>
      <c r="C46" s="12">
        <v>1.359</v>
      </c>
      <c r="D46" s="11">
        <f t="shared" si="3"/>
        <v>979053.03463262506</v>
      </c>
      <c r="E46" s="11">
        <f t="shared" si="2"/>
        <v>1330.5330740657375</v>
      </c>
      <c r="F46" s="11">
        <f>D46*Zins!$C$2^B46</f>
        <v>660077.46079083835</v>
      </c>
      <c r="G46" s="11">
        <f t="shared" si="6"/>
        <v>20753086.685001347</v>
      </c>
      <c r="H46" s="11">
        <f t="shared" si="6"/>
        <v>396656552.75777447</v>
      </c>
      <c r="I46" s="12">
        <f>E46*Zins!$C$2^B47</f>
        <v>889.04387434563864</v>
      </c>
      <c r="J46" s="13">
        <f t="shared" si="7"/>
        <v>474965.68659360392</v>
      </c>
      <c r="K46" s="11">
        <f t="shared" si="7"/>
        <v>17215020.307578232</v>
      </c>
    </row>
    <row r="47" spans="2:11" x14ac:dyDescent="0.2">
      <c r="B47" s="11">
        <v>45</v>
      </c>
      <c r="C47" s="12">
        <v>1.524</v>
      </c>
      <c r="D47" s="11">
        <f t="shared" si="3"/>
        <v>977722.50155855936</v>
      </c>
      <c r="E47" s="11">
        <f t="shared" si="2"/>
        <v>1490.0490923752445</v>
      </c>
      <c r="F47" s="11">
        <f>D47*Zins!$C$2^B47</f>
        <v>653300.70913936931</v>
      </c>
      <c r="G47" s="11">
        <f t="shared" si="6"/>
        <v>20093009.224210508</v>
      </c>
      <c r="H47" s="11">
        <f t="shared" si="6"/>
        <v>375903466.0727731</v>
      </c>
      <c r="I47" s="12">
        <f>E47*Zins!$C$2^B48</f>
        <v>986.74953491417148</v>
      </c>
      <c r="J47" s="13">
        <f t="shared" si="7"/>
        <v>474076.64271925826</v>
      </c>
      <c r="K47" s="11">
        <f t="shared" si="7"/>
        <v>16740054.620984629</v>
      </c>
    </row>
    <row r="48" spans="2:11" x14ac:dyDescent="0.2">
      <c r="B48" s="11">
        <v>46</v>
      </c>
      <c r="C48" s="12">
        <v>1.706</v>
      </c>
      <c r="D48" s="11">
        <f t="shared" si="3"/>
        <v>976232.45246618416</v>
      </c>
      <c r="E48" s="11">
        <f t="shared" si="2"/>
        <v>1665.4525639073102</v>
      </c>
      <c r="F48" s="11">
        <f>D48*Zins!$C$2^B48</f>
        <v>646486.69857149757</v>
      </c>
      <c r="G48" s="11">
        <f t="shared" si="6"/>
        <v>19439708.515071139</v>
      </c>
      <c r="H48" s="11">
        <f t="shared" si="6"/>
        <v>355810456.8485626</v>
      </c>
      <c r="I48" s="12">
        <f>E48*Zins!$C$2^B49</f>
        <v>1093.0686895569625</v>
      </c>
      <c r="J48" s="13">
        <f t="shared" si="7"/>
        <v>473089.89318434411</v>
      </c>
      <c r="K48" s="11">
        <f t="shared" si="7"/>
        <v>16265977.978265371</v>
      </c>
    </row>
    <row r="49" spans="2:11" x14ac:dyDescent="0.2">
      <c r="B49" s="11">
        <v>47</v>
      </c>
      <c r="C49" s="12">
        <v>1.903</v>
      </c>
      <c r="D49" s="11">
        <f t="shared" si="3"/>
        <v>974566.9999022769</v>
      </c>
      <c r="E49" s="11">
        <f t="shared" si="2"/>
        <v>1854.6010008140329</v>
      </c>
      <c r="F49" s="11">
        <f>D49*Zins!$C$2^B49</f>
        <v>639627.14793234377</v>
      </c>
      <c r="G49" s="11">
        <f t="shared" si="6"/>
        <v>18793221.816499643</v>
      </c>
      <c r="H49" s="11">
        <f t="shared" si="6"/>
        <v>336370748.33349144</v>
      </c>
      <c r="I49" s="12">
        <f>E49*Zins!$C$2^B50</f>
        <v>1206.3532829685332</v>
      </c>
      <c r="J49" s="13">
        <f t="shared" si="7"/>
        <v>471996.82449478714</v>
      </c>
      <c r="K49" s="11">
        <f t="shared" si="7"/>
        <v>15792888.085081028</v>
      </c>
    </row>
    <row r="50" spans="2:11" x14ac:dyDescent="0.2">
      <c r="B50" s="11">
        <v>48</v>
      </c>
      <c r="C50" s="12">
        <v>2.109</v>
      </c>
      <c r="D50" s="11">
        <f t="shared" si="3"/>
        <v>972712.3989014629</v>
      </c>
      <c r="E50" s="11">
        <f t="shared" si="2"/>
        <v>2051.4504492831852</v>
      </c>
      <c r="F50" s="11">
        <f>D50*Zins!$C$2^B50</f>
        <v>632715.49798793707</v>
      </c>
      <c r="G50" s="11">
        <f t="shared" ref="G50:H65" si="8">G51+F50</f>
        <v>18153594.6685673</v>
      </c>
      <c r="H50" s="11">
        <f t="shared" si="8"/>
        <v>317577526.51699179</v>
      </c>
      <c r="I50" s="12">
        <f>E50*Zins!$C$2^B51</f>
        <v>1322.4945344465405</v>
      </c>
      <c r="J50" s="13">
        <f t="shared" ref="J50:K65" si="9">J51+I50</f>
        <v>470790.47121181863</v>
      </c>
      <c r="K50" s="11">
        <f t="shared" si="9"/>
        <v>15320891.260586241</v>
      </c>
    </row>
    <row r="51" spans="2:11" x14ac:dyDescent="0.2">
      <c r="B51" s="11">
        <v>49</v>
      </c>
      <c r="C51" s="12">
        <v>2.3239999999999998</v>
      </c>
      <c r="D51" s="11">
        <f t="shared" si="3"/>
        <v>970660.94845217967</v>
      </c>
      <c r="E51" s="11">
        <f t="shared" si="2"/>
        <v>2255.8160442028657</v>
      </c>
      <c r="F51" s="11">
        <f>D51*Zins!$C$2^B51</f>
        <v>625749.35679155646</v>
      </c>
      <c r="G51" s="11">
        <f t="shared" si="8"/>
        <v>17520879.170579363</v>
      </c>
      <c r="H51" s="11">
        <f t="shared" si="8"/>
        <v>299423931.84842449</v>
      </c>
      <c r="I51" s="12">
        <f>E51*Zins!$C$2^B52</f>
        <v>1441.2700745129609</v>
      </c>
      <c r="J51" s="13">
        <f t="shared" si="9"/>
        <v>469467.97667737206</v>
      </c>
      <c r="K51" s="11">
        <f t="shared" si="9"/>
        <v>14850100.789374422</v>
      </c>
    </row>
    <row r="52" spans="2:11" x14ac:dyDescent="0.2">
      <c r="B52" s="11">
        <v>50</v>
      </c>
      <c r="C52" s="12">
        <v>2.5459999999999998</v>
      </c>
      <c r="D52" s="11">
        <f t="shared" si="3"/>
        <v>968405.13240797678</v>
      </c>
      <c r="E52" s="11">
        <f t="shared" si="2"/>
        <v>2465.5594671107087</v>
      </c>
      <c r="F52" s="11">
        <f>D52*Zins!$C$2^B52</f>
        <v>618726.57610145991</v>
      </c>
      <c r="G52" s="11">
        <f t="shared" si="8"/>
        <v>16895129.813787807</v>
      </c>
      <c r="H52" s="11">
        <f t="shared" si="8"/>
        <v>281903052.67784512</v>
      </c>
      <c r="I52" s="12">
        <f>E52*Zins!$C$2^B53</f>
        <v>1561.2268213620587</v>
      </c>
      <c r="J52" s="13">
        <f t="shared" si="9"/>
        <v>468026.70660285908</v>
      </c>
      <c r="K52" s="11">
        <f t="shared" si="9"/>
        <v>14380632.812697051</v>
      </c>
    </row>
    <row r="53" spans="2:11" x14ac:dyDescent="0.2">
      <c r="B53" s="11">
        <v>51</v>
      </c>
      <c r="C53" s="12">
        <v>2.782</v>
      </c>
      <c r="D53" s="11">
        <f t="shared" si="3"/>
        <v>965939.57294086611</v>
      </c>
      <c r="E53" s="11">
        <f t="shared" si="2"/>
        <v>2687.2438919214896</v>
      </c>
      <c r="F53" s="11">
        <f>D53*Zins!$C$2^B53</f>
        <v>611646.47991943092</v>
      </c>
      <c r="G53" s="11">
        <f t="shared" si="8"/>
        <v>16276403.237686347</v>
      </c>
      <c r="H53" s="11">
        <f t="shared" si="8"/>
        <v>265007922.86405733</v>
      </c>
      <c r="I53" s="12">
        <f>E53*Zins!$C$2^B54</f>
        <v>1686.422702810562</v>
      </c>
      <c r="J53" s="13">
        <f t="shared" si="9"/>
        <v>466465.47978149704</v>
      </c>
      <c r="K53" s="11">
        <f t="shared" si="9"/>
        <v>13912606.106094193</v>
      </c>
    </row>
    <row r="54" spans="2:11" x14ac:dyDescent="0.2">
      <c r="B54" s="11">
        <v>52</v>
      </c>
      <c r="C54" s="12">
        <v>3.0350000000000001</v>
      </c>
      <c r="D54" s="11">
        <f t="shared" si="3"/>
        <v>963252.32904894464</v>
      </c>
      <c r="E54" s="11">
        <f t="shared" si="2"/>
        <v>2923.4708186635471</v>
      </c>
      <c r="F54" s="11">
        <f>D54*Zins!$C$2^B54</f>
        <v>604504.34034915268</v>
      </c>
      <c r="G54" s="11">
        <f t="shared" si="8"/>
        <v>15664756.757766915</v>
      </c>
      <c r="H54" s="11">
        <f t="shared" si="8"/>
        <v>248731519.626371</v>
      </c>
      <c r="I54" s="12">
        <f>E54*Zins!$C$2^B55</f>
        <v>1818.3059196825359</v>
      </c>
      <c r="J54" s="13">
        <f t="shared" si="9"/>
        <v>464779.05707868648</v>
      </c>
      <c r="K54" s="11">
        <f t="shared" si="9"/>
        <v>13446140.626312695</v>
      </c>
    </row>
    <row r="55" spans="2:11" x14ac:dyDescent="0.2">
      <c r="B55" s="11">
        <v>53</v>
      </c>
      <c r="C55" s="12">
        <v>3.306</v>
      </c>
      <c r="D55" s="11">
        <f t="shared" si="3"/>
        <v>960328.85823028104</v>
      </c>
      <c r="E55" s="11">
        <f t="shared" si="2"/>
        <v>3174.8472053093092</v>
      </c>
      <c r="F55" s="11">
        <f>D55*Zins!$C$2^B55</f>
        <v>597294.02346500801</v>
      </c>
      <c r="G55" s="11">
        <f t="shared" si="8"/>
        <v>15060252.417417763</v>
      </c>
      <c r="H55" s="11">
        <f t="shared" si="8"/>
        <v>233066762.86860409</v>
      </c>
      <c r="I55" s="12">
        <f>E55*Zins!$C$2^B56</f>
        <v>1957.040675495854</v>
      </c>
      <c r="J55" s="13">
        <f t="shared" si="9"/>
        <v>462960.75115900394</v>
      </c>
      <c r="K55" s="11">
        <f t="shared" si="9"/>
        <v>12981361.56923401</v>
      </c>
    </row>
    <row r="56" spans="2:11" x14ac:dyDescent="0.2">
      <c r="B56" s="11">
        <v>54</v>
      </c>
      <c r="C56" s="12">
        <v>3.593</v>
      </c>
      <c r="D56" s="11">
        <f t="shared" si="3"/>
        <v>957154.01102497173</v>
      </c>
      <c r="E56" s="11">
        <f t="shared" si="2"/>
        <v>3439.0543616127234</v>
      </c>
      <c r="F56" s="11">
        <f>D56*Zins!$C$2^B56</f>
        <v>590009.28585077578</v>
      </c>
      <c r="G56" s="11">
        <f t="shared" si="8"/>
        <v>14462958.393952755</v>
      </c>
      <c r="H56" s="11">
        <f t="shared" si="8"/>
        <v>218006510.45118633</v>
      </c>
      <c r="I56" s="12">
        <f>E56*Zins!$C$2^B57</f>
        <v>2100.9944143328416</v>
      </c>
      <c r="J56" s="13">
        <f t="shared" si="9"/>
        <v>461003.71048350807</v>
      </c>
      <c r="K56" s="11">
        <f t="shared" si="9"/>
        <v>12518400.818075005</v>
      </c>
    </row>
    <row r="57" spans="2:11" x14ac:dyDescent="0.2">
      <c r="B57" s="11">
        <v>55</v>
      </c>
      <c r="C57" s="12">
        <v>3.8980000000000001</v>
      </c>
      <c r="D57" s="11">
        <f t="shared" si="3"/>
        <v>953714.95666335896</v>
      </c>
      <c r="E57" s="11">
        <f t="shared" si="2"/>
        <v>3717.5809010737735</v>
      </c>
      <c r="F57" s="11">
        <f>D57*Zins!$C$2^B57</f>
        <v>582645.5723356927</v>
      </c>
      <c r="G57" s="11">
        <f t="shared" si="8"/>
        <v>13872949.108101979</v>
      </c>
      <c r="H57" s="11">
        <f t="shared" si="8"/>
        <v>203543552.05723357</v>
      </c>
      <c r="I57" s="12">
        <f>E57*Zins!$C$2^B58</f>
        <v>2250.8943914415568</v>
      </c>
      <c r="J57" s="13">
        <f t="shared" si="9"/>
        <v>458902.71606917522</v>
      </c>
      <c r="K57" s="11">
        <f t="shared" si="9"/>
        <v>12057397.107591497</v>
      </c>
    </row>
    <row r="58" spans="2:11" x14ac:dyDescent="0.2">
      <c r="B58" s="11">
        <v>56</v>
      </c>
      <c r="C58" s="12">
        <v>4.2279999999999998</v>
      </c>
      <c r="D58" s="11">
        <f t="shared" si="3"/>
        <v>949997.3757622852</v>
      </c>
      <c r="E58" s="11">
        <f t="shared" si="2"/>
        <v>4016.5889047229416</v>
      </c>
      <c r="F58" s="11">
        <f>D58*Zins!$C$2^B58</f>
        <v>575197.64112460683</v>
      </c>
      <c r="G58" s="11">
        <f t="shared" si="8"/>
        <v>13290303.535766287</v>
      </c>
      <c r="H58" s="11">
        <f t="shared" si="8"/>
        <v>189670602.94913158</v>
      </c>
      <c r="I58" s="12">
        <f>E58*Zins!$C$2^B59</f>
        <v>2410.2434357530601</v>
      </c>
      <c r="J58" s="13">
        <f t="shared" si="9"/>
        <v>456651.82167773368</v>
      </c>
      <c r="K58" s="11">
        <f t="shared" si="9"/>
        <v>11598494.391522322</v>
      </c>
    </row>
    <row r="59" spans="2:11" x14ac:dyDescent="0.2">
      <c r="B59" s="11">
        <v>57</v>
      </c>
      <c r="C59" s="12">
        <v>4.585</v>
      </c>
      <c r="D59" s="11">
        <f t="shared" si="3"/>
        <v>945980.78685756226</v>
      </c>
      <c r="E59" s="11">
        <f t="shared" si="2"/>
        <v>4337.3219077419226</v>
      </c>
      <c r="F59" s="13">
        <f>D59*Zins!$C$2^B59</f>
        <v>567656.79434879287</v>
      </c>
      <c r="G59" s="11">
        <f t="shared" si="8"/>
        <v>12715105.894641681</v>
      </c>
      <c r="H59" s="11">
        <f t="shared" si="8"/>
        <v>176380299.4133653</v>
      </c>
      <c r="I59" s="12">
        <f>E59*Zins!$C$2^B60</f>
        <v>2579.4909832400549</v>
      </c>
      <c r="J59" s="13">
        <f t="shared" si="9"/>
        <v>454241.57824198063</v>
      </c>
      <c r="K59" s="11">
        <f t="shared" si="9"/>
        <v>11141842.569844589</v>
      </c>
    </row>
    <row r="60" spans="2:11" x14ac:dyDescent="0.2">
      <c r="B60" s="11">
        <v>58</v>
      </c>
      <c r="C60" s="12">
        <v>4.9740000000000002</v>
      </c>
      <c r="D60" s="11">
        <f t="shared" si="3"/>
        <v>941643.46494982031</v>
      </c>
      <c r="E60" s="11">
        <f t="shared" si="2"/>
        <v>4683.7345946604064</v>
      </c>
      <c r="F60" s="13">
        <f>D60*Zins!$C$2^B60</f>
        <v>560013.96228612855</v>
      </c>
      <c r="G60" s="11">
        <f t="shared" si="8"/>
        <v>12147449.100292888</v>
      </c>
      <c r="H60" s="11">
        <f t="shared" si="8"/>
        <v>163665193.51872364</v>
      </c>
      <c r="I60" s="12">
        <f>E60*Zins!$C$2^B61</f>
        <v>2760.6634771171503</v>
      </c>
      <c r="J60" s="13">
        <f t="shared" si="9"/>
        <v>451662.08725874056</v>
      </c>
      <c r="K60" s="11">
        <f t="shared" si="9"/>
        <v>10687600.991602607</v>
      </c>
    </row>
    <row r="61" spans="2:11" x14ac:dyDescent="0.2">
      <c r="B61" s="11">
        <v>59</v>
      </c>
      <c r="C61" s="12">
        <v>5.4020000000000001</v>
      </c>
      <c r="D61" s="11">
        <f t="shared" si="3"/>
        <v>936959.73035515985</v>
      </c>
      <c r="E61" s="11">
        <f t="shared" si="2"/>
        <v>5061.456463378574</v>
      </c>
      <c r="F61" s="13">
        <f>D61*Zins!$C$2^B61</f>
        <v>552258.12967068143</v>
      </c>
      <c r="G61" s="11">
        <f t="shared" si="8"/>
        <v>11587435.13800676</v>
      </c>
      <c r="H61" s="11">
        <f t="shared" si="8"/>
        <v>151517744.41843075</v>
      </c>
      <c r="I61" s="12">
        <f>E61*Zins!$C$2^B62</f>
        <v>2956.6882224787128</v>
      </c>
      <c r="J61" s="13">
        <f t="shared" si="9"/>
        <v>448901.42378162342</v>
      </c>
      <c r="K61" s="11">
        <f t="shared" si="9"/>
        <v>10235938.904343866</v>
      </c>
    </row>
    <row r="62" spans="2:11" x14ac:dyDescent="0.2">
      <c r="B62" s="11">
        <v>60</v>
      </c>
      <c r="C62" s="12">
        <v>5.8840000000000003</v>
      </c>
      <c r="D62" s="11">
        <f t="shared" si="3"/>
        <v>931898.27389178122</v>
      </c>
      <c r="E62" s="11">
        <f t="shared" si="2"/>
        <v>5483.2894435792405</v>
      </c>
      <c r="F62" s="13">
        <f>D62*Zins!$C$2^B62</f>
        <v>544375.45218453952</v>
      </c>
      <c r="G62" s="11">
        <f t="shared" si="8"/>
        <v>11035177.008336078</v>
      </c>
      <c r="H62" s="11">
        <f t="shared" si="8"/>
        <v>139930309.280424</v>
      </c>
      <c r="I62" s="12">
        <f>E62*Zins!$C$2^B63</f>
        <v>3174.5343514904166</v>
      </c>
      <c r="J62" s="13">
        <f t="shared" si="9"/>
        <v>445944.7355591447</v>
      </c>
      <c r="K62" s="11">
        <f t="shared" si="9"/>
        <v>9787037.4805622417</v>
      </c>
    </row>
    <row r="63" spans="2:11" x14ac:dyDescent="0.2">
      <c r="B63" s="11">
        <v>61</v>
      </c>
      <c r="C63" s="12">
        <v>6.4489999999999998</v>
      </c>
      <c r="D63" s="11">
        <f t="shared" si="3"/>
        <v>926414.98444820195</v>
      </c>
      <c r="E63" s="11">
        <f t="shared" si="2"/>
        <v>5974.4502347064536</v>
      </c>
      <c r="F63" s="13">
        <f>D63*Zins!$C$2^B63</f>
        <v>536345.23986509978</v>
      </c>
      <c r="G63" s="11">
        <f t="shared" si="8"/>
        <v>10490801.556151539</v>
      </c>
      <c r="H63" s="11">
        <f t="shared" si="8"/>
        <v>128895132.27208793</v>
      </c>
      <c r="I63" s="12">
        <f>E63*Zins!$C$2^B64</f>
        <v>3428.03810890984</v>
      </c>
      <c r="J63" s="13">
        <f t="shared" si="9"/>
        <v>442770.20120765426</v>
      </c>
      <c r="K63" s="11">
        <f t="shared" si="9"/>
        <v>9341092.7450030968</v>
      </c>
    </row>
    <row r="64" spans="2:11" x14ac:dyDescent="0.2">
      <c r="B64" s="11">
        <v>62</v>
      </c>
      <c r="C64" s="12">
        <v>7.1260000000000003</v>
      </c>
      <c r="D64" s="11">
        <f t="shared" si="3"/>
        <v>920440.53421349556</v>
      </c>
      <c r="E64" s="11">
        <f t="shared" si="2"/>
        <v>6559.0592468053701</v>
      </c>
      <c r="F64" s="13">
        <f>D64*Zins!$C$2^B64</f>
        <v>528133.15105372632</v>
      </c>
      <c r="G64" s="11">
        <f t="shared" si="8"/>
        <v>9954456.3162864391</v>
      </c>
      <c r="H64" s="11">
        <f t="shared" si="8"/>
        <v>118404330.71593639</v>
      </c>
      <c r="I64" s="12">
        <f>E64*Zins!$C$2^B65</f>
        <v>3729.9076654200744</v>
      </c>
      <c r="J64" s="13">
        <f t="shared" si="9"/>
        <v>439342.16309874441</v>
      </c>
      <c r="K64" s="11">
        <f t="shared" si="9"/>
        <v>8898322.5437954422</v>
      </c>
    </row>
    <row r="65" spans="2:11" x14ac:dyDescent="0.2">
      <c r="B65" s="11">
        <v>63</v>
      </c>
      <c r="C65" s="12">
        <v>7.9349999999999996</v>
      </c>
      <c r="D65" s="11">
        <f t="shared" si="3"/>
        <v>913881.47496669018</v>
      </c>
      <c r="E65" s="11">
        <f t="shared" si="2"/>
        <v>7251.6495038606863</v>
      </c>
      <c r="F65" s="13">
        <f>D65*Zins!$C$2^B65</f>
        <v>519692.44223916507</v>
      </c>
      <c r="G65" s="11">
        <f t="shared" si="8"/>
        <v>9426323.1652327124</v>
      </c>
      <c r="H65" s="11">
        <f t="shared" si="8"/>
        <v>108449874.39964995</v>
      </c>
      <c r="I65" s="12">
        <f>E65*Zins!$C$2^B66</f>
        <v>4086.9767385210853</v>
      </c>
      <c r="J65" s="13">
        <f t="shared" si="9"/>
        <v>435612.25543332432</v>
      </c>
      <c r="K65" s="11">
        <f t="shared" si="9"/>
        <v>8458980.3806966972</v>
      </c>
    </row>
    <row r="66" spans="2:11" x14ac:dyDescent="0.2">
      <c r="B66" s="11">
        <v>64</v>
      </c>
      <c r="C66" s="12">
        <v>8.8979999999999997</v>
      </c>
      <c r="D66" s="11">
        <f t="shared" si="3"/>
        <v>906629.82546282944</v>
      </c>
      <c r="E66" s="11">
        <f t="shared" si="2"/>
        <v>8067.1921869682556</v>
      </c>
      <c r="F66" s="13">
        <f>D66*Zins!$C$2^B66</f>
        <v>510969.95313181099</v>
      </c>
      <c r="G66" s="11">
        <f t="shared" ref="G66:H81" si="10">G67+F66</f>
        <v>8906630.7229935471</v>
      </c>
      <c r="H66" s="11">
        <f t="shared" si="10"/>
        <v>99023551.23441723</v>
      </c>
      <c r="I66" s="12">
        <f>E66*Zins!$C$2^B67</f>
        <v>4506.0561377273089</v>
      </c>
      <c r="J66" s="13">
        <f t="shared" ref="J66:K81" si="11">J67+I66</f>
        <v>431525.27869480324</v>
      </c>
      <c r="K66" s="11">
        <f t="shared" si="11"/>
        <v>8023368.1252633734</v>
      </c>
    </row>
    <row r="67" spans="2:11" x14ac:dyDescent="0.2">
      <c r="B67" s="11">
        <v>65</v>
      </c>
      <c r="C67" s="12">
        <v>10.025</v>
      </c>
      <c r="D67" s="11">
        <f t="shared" si="3"/>
        <v>898562.63327586115</v>
      </c>
      <c r="E67" s="11">
        <f t="shared" ref="E67:E123" si="12">D67*C67/1000</f>
        <v>9008.0903985905097</v>
      </c>
      <c r="F67" s="13">
        <f>D67*Zins!$C$2^B67</f>
        <v>501906.18680757598</v>
      </c>
      <c r="G67" s="11">
        <f t="shared" si="10"/>
        <v>8395660.7698617354</v>
      </c>
      <c r="H67" s="11">
        <f t="shared" si="10"/>
        <v>90116920.511423677</v>
      </c>
      <c r="I67" s="12">
        <f>E67*Zins!$C$2^B68</f>
        <v>4986.728962087167</v>
      </c>
      <c r="J67" s="13">
        <f t="shared" si="11"/>
        <v>427019.22255707596</v>
      </c>
      <c r="K67" s="11">
        <f t="shared" si="11"/>
        <v>7591842.8465685705</v>
      </c>
    </row>
    <row r="68" spans="2:11" x14ac:dyDescent="0.2">
      <c r="B68" s="11">
        <v>66</v>
      </c>
      <c r="C68" s="12">
        <v>11.323</v>
      </c>
      <c r="D68" s="11">
        <f t="shared" ref="D68:D123" si="13">D67-E67</f>
        <v>889554.54287727061</v>
      </c>
      <c r="E68" s="11">
        <f t="shared" si="12"/>
        <v>10072.426088999335</v>
      </c>
      <c r="F68" s="13">
        <f>D68*Zins!$C$2^B68</f>
        <v>492442.59393937571</v>
      </c>
      <c r="G68" s="11">
        <f t="shared" si="10"/>
        <v>7893754.5830541588</v>
      </c>
      <c r="H68" s="11">
        <f t="shared" si="10"/>
        <v>81721259.741561934</v>
      </c>
      <c r="I68" s="12">
        <f>E68*Zins!$C$2^B69</f>
        <v>5526.1917652879602</v>
      </c>
      <c r="J68" s="13">
        <f t="shared" si="11"/>
        <v>422032.49359498877</v>
      </c>
      <c r="K68" s="11">
        <f t="shared" si="11"/>
        <v>7164823.6240114942</v>
      </c>
    </row>
    <row r="69" spans="2:11" x14ac:dyDescent="0.2">
      <c r="B69" s="11">
        <v>67</v>
      </c>
      <c r="C69" s="12">
        <v>12.797000000000001</v>
      </c>
      <c r="D69" s="11">
        <f t="shared" si="13"/>
        <v>879482.11678827123</v>
      </c>
      <c r="E69" s="11">
        <f t="shared" si="12"/>
        <v>11254.732648539508</v>
      </c>
      <c r="F69" s="13">
        <f>D69*Zins!$C$2^B69</f>
        <v>482523.95089018851</v>
      </c>
      <c r="G69" s="11">
        <f t="shared" si="10"/>
        <v>7401311.9891147828</v>
      </c>
      <c r="H69" s="11">
        <f t="shared" si="10"/>
        <v>73827505.158507779</v>
      </c>
      <c r="I69" s="12">
        <f>E69*Zins!$C$2^B70</f>
        <v>6119.7809708045033</v>
      </c>
      <c r="J69" s="13">
        <f t="shared" si="11"/>
        <v>416506.30182970082</v>
      </c>
      <c r="K69" s="11">
        <f t="shared" si="11"/>
        <v>6742791.130416505</v>
      </c>
    </row>
    <row r="70" spans="2:11" x14ac:dyDescent="0.2">
      <c r="B70" s="11">
        <v>68</v>
      </c>
      <c r="C70" s="12">
        <v>14.46</v>
      </c>
      <c r="D70" s="11">
        <f t="shared" si="13"/>
        <v>868227.38413973176</v>
      </c>
      <c r="E70" s="11">
        <f t="shared" si="12"/>
        <v>12554.567974660522</v>
      </c>
      <c r="F70" s="13">
        <f>D70*Zins!$C$2^B70</f>
        <v>472100.19017903553</v>
      </c>
      <c r="G70" s="11">
        <f t="shared" si="10"/>
        <v>6918788.0382245947</v>
      </c>
      <c r="H70" s="11">
        <f t="shared" si="10"/>
        <v>66426193.169392996</v>
      </c>
      <c r="I70" s="12">
        <f>E70*Zins!$C$2^B71</f>
        <v>6765.6776511286962</v>
      </c>
      <c r="J70" s="13">
        <f t="shared" si="11"/>
        <v>410386.52085889631</v>
      </c>
      <c r="K70" s="11">
        <f t="shared" si="11"/>
        <v>6326284.8285868047</v>
      </c>
    </row>
    <row r="71" spans="2:11" x14ac:dyDescent="0.2">
      <c r="B71" s="11">
        <v>69</v>
      </c>
      <c r="C71" s="12">
        <v>16.332000000000001</v>
      </c>
      <c r="D71" s="11">
        <f t="shared" si="13"/>
        <v>855672.81616507121</v>
      </c>
      <c r="E71" s="11">
        <f t="shared" si="12"/>
        <v>13974.848433607944</v>
      </c>
      <c r="F71" s="13">
        <f>D71*Zins!$C$2^B71</f>
        <v>461123.50984048232</v>
      </c>
      <c r="G71" s="11">
        <f t="shared" si="10"/>
        <v>6446687.8480455587</v>
      </c>
      <c r="H71" s="11">
        <f t="shared" si="10"/>
        <v>59507405.131168403</v>
      </c>
      <c r="I71" s="14">
        <f>E71*Zins!$C$2^B72</f>
        <v>7463.8941156736964</v>
      </c>
      <c r="J71" s="13">
        <f t="shared" si="11"/>
        <v>403620.84320776764</v>
      </c>
      <c r="K71" s="11">
        <f t="shared" si="11"/>
        <v>5915898.3077279087</v>
      </c>
    </row>
    <row r="72" spans="2:11" x14ac:dyDescent="0.2">
      <c r="B72" s="11">
        <v>70</v>
      </c>
      <c r="C72" s="12">
        <v>18.440000000000001</v>
      </c>
      <c r="D72" s="11">
        <f t="shared" si="13"/>
        <v>841697.96773146326</v>
      </c>
      <c r="E72" s="11">
        <f t="shared" si="12"/>
        <v>15520.910524968183</v>
      </c>
      <c r="F72" s="13">
        <f>D72*Zins!$C$2^B72</f>
        <v>449546.52197994816</v>
      </c>
      <c r="G72" s="11">
        <f t="shared" si="10"/>
        <v>5985564.3382050768</v>
      </c>
      <c r="H72" s="11">
        <f t="shared" si="10"/>
        <v>53060717.283122845</v>
      </c>
      <c r="I72" s="14">
        <f>E72*Zins!$C$2^B73</f>
        <v>8215.6965959467252</v>
      </c>
      <c r="J72" s="13">
        <f t="shared" si="11"/>
        <v>396156.94909209397</v>
      </c>
      <c r="K72" s="11">
        <f t="shared" si="11"/>
        <v>5512277.4645201415</v>
      </c>
    </row>
    <row r="73" spans="2:11" x14ac:dyDescent="0.2">
      <c r="B73" s="11">
        <v>71</v>
      </c>
      <c r="C73" s="12">
        <v>20.812999999999999</v>
      </c>
      <c r="D73" s="11">
        <f t="shared" si="13"/>
        <v>826177.05720649508</v>
      </c>
      <c r="E73" s="11">
        <f t="shared" si="12"/>
        <v>17195.223091638782</v>
      </c>
      <c r="F73" s="13">
        <f>D73*Zins!$C$2^B73</f>
        <v>437320.99515821401</v>
      </c>
      <c r="G73" s="11">
        <f t="shared" si="10"/>
        <v>5536017.8162251282</v>
      </c>
      <c r="H73" s="11">
        <f t="shared" si="10"/>
        <v>47075152.944917768</v>
      </c>
      <c r="I73" s="14">
        <f>E73*Zins!$C$2^B74</f>
        <v>9020.7748981446075</v>
      </c>
      <c r="J73" s="13">
        <f t="shared" si="11"/>
        <v>387941.25249614724</v>
      </c>
      <c r="K73" s="11">
        <f t="shared" si="11"/>
        <v>5116120.5154280476</v>
      </c>
    </row>
    <row r="74" spans="2:11" x14ac:dyDescent="0.2">
      <c r="B74" s="11">
        <v>72</v>
      </c>
      <c r="C74" s="12">
        <v>23.475000000000001</v>
      </c>
      <c r="D74" s="11">
        <f t="shared" si="13"/>
        <v>808981.83411485632</v>
      </c>
      <c r="E74" s="11">
        <f t="shared" si="12"/>
        <v>18990.848555846253</v>
      </c>
      <c r="F74" s="13">
        <f>D74*Zins!$C$2^B74</f>
        <v>424399.43834091793</v>
      </c>
      <c r="G74" s="11">
        <f t="shared" si="10"/>
        <v>5098696.8210669141</v>
      </c>
      <c r="H74" s="11">
        <f t="shared" si="10"/>
        <v>41539135.128692642</v>
      </c>
      <c r="I74" s="14">
        <f>E74*Zins!$C$2^B75</f>
        <v>9873.911610558027</v>
      </c>
      <c r="J74" s="13">
        <f t="shared" si="11"/>
        <v>378920.47759800265</v>
      </c>
      <c r="K74" s="11">
        <f t="shared" si="11"/>
        <v>4728179.2629319001</v>
      </c>
    </row>
    <row r="75" spans="2:11" x14ac:dyDescent="0.2">
      <c r="B75" s="11">
        <v>73</v>
      </c>
      <c r="C75" s="12">
        <v>27.035</v>
      </c>
      <c r="D75" s="11">
        <f t="shared" si="13"/>
        <v>789990.98555901006</v>
      </c>
      <c r="E75" s="11">
        <f t="shared" si="12"/>
        <v>21357.406294587836</v>
      </c>
      <c r="F75" s="13">
        <f>D75*Zins!$C$2^B75</f>
        <v>410740.00151225459</v>
      </c>
      <c r="G75" s="11">
        <f t="shared" si="10"/>
        <v>4674297.382725996</v>
      </c>
      <c r="H75" s="11">
        <f t="shared" si="10"/>
        <v>36440438.307625726</v>
      </c>
      <c r="I75" s="14">
        <f>E75*Zins!$C$2^B76</f>
        <v>11005.308167377409</v>
      </c>
      <c r="J75" s="13">
        <f t="shared" si="11"/>
        <v>369046.5659874446</v>
      </c>
      <c r="K75" s="11">
        <f t="shared" si="11"/>
        <v>4349258.7853338979</v>
      </c>
    </row>
    <row r="76" spans="2:11" x14ac:dyDescent="0.2">
      <c r="B76" s="11">
        <v>74</v>
      </c>
      <c r="C76" s="12">
        <v>30.413</v>
      </c>
      <c r="D76" s="11">
        <f t="shared" si="13"/>
        <v>768633.57926442218</v>
      </c>
      <c r="E76" s="11">
        <f t="shared" si="12"/>
        <v>23376.45304616887</v>
      </c>
      <c r="F76" s="13">
        <f>D76*Zins!$C$2^B76</f>
        <v>396071.00651275611</v>
      </c>
      <c r="G76" s="11">
        <f t="shared" si="10"/>
        <v>4263557.3812137414</v>
      </c>
      <c r="H76" s="11">
        <f t="shared" si="10"/>
        <v>31766140.924899727</v>
      </c>
      <c r="I76" s="14">
        <f>E76*Zins!$C$2^B77</f>
        <v>11938.26315269817</v>
      </c>
      <c r="J76" s="13">
        <f t="shared" si="11"/>
        <v>358041.25782006717</v>
      </c>
      <c r="K76" s="11">
        <f t="shared" si="11"/>
        <v>3980212.2193464534</v>
      </c>
    </row>
    <row r="77" spans="2:11" x14ac:dyDescent="0.2">
      <c r="B77" s="11">
        <v>75</v>
      </c>
      <c r="C77" s="12">
        <v>34.286999999999999</v>
      </c>
      <c r="D77" s="11">
        <f t="shared" si="13"/>
        <v>745257.12621825328</v>
      </c>
      <c r="E77" s="11">
        <f t="shared" si="12"/>
        <v>25552.631086645248</v>
      </c>
      <c r="F77" s="13">
        <f>D77*Zins!$C$2^B77</f>
        <v>380599.89989264985</v>
      </c>
      <c r="G77" s="11">
        <f t="shared" si="10"/>
        <v>3867486.3747009849</v>
      </c>
      <c r="H77" s="11">
        <f t="shared" si="10"/>
        <v>27502583.543685984</v>
      </c>
      <c r="I77" s="14">
        <f>E77*Zins!$C$2^B78</f>
        <v>12933.229700316439</v>
      </c>
      <c r="J77" s="13">
        <f t="shared" si="11"/>
        <v>346102.994667369</v>
      </c>
      <c r="K77" s="11">
        <f t="shared" si="11"/>
        <v>3622170.9615263864</v>
      </c>
    </row>
    <row r="78" spans="2:11" x14ac:dyDescent="0.2">
      <c r="B78" s="11">
        <v>76</v>
      </c>
      <c r="C78" s="12">
        <v>38.749000000000002</v>
      </c>
      <c r="D78" s="11">
        <f t="shared" si="13"/>
        <v>719704.49513160798</v>
      </c>
      <c r="E78" s="11">
        <f t="shared" si="12"/>
        <v>27887.829481854682</v>
      </c>
      <c r="F78" s="13">
        <f>D78*Zins!$C$2^B78</f>
        <v>364271.82470270625</v>
      </c>
      <c r="G78" s="11">
        <f t="shared" si="10"/>
        <v>3486886.4748083353</v>
      </c>
      <c r="H78" s="11">
        <f t="shared" si="10"/>
        <v>23635097.168984998</v>
      </c>
      <c r="I78" s="14">
        <f>E78*Zins!$C$2^B79</f>
        <v>13989.265545495704</v>
      </c>
      <c r="J78" s="13">
        <f t="shared" si="11"/>
        <v>333169.76496705256</v>
      </c>
      <c r="K78" s="11">
        <f t="shared" si="11"/>
        <v>3276067.9668590175</v>
      </c>
    </row>
    <row r="79" spans="2:11" x14ac:dyDescent="0.2">
      <c r="B79" s="11">
        <v>77</v>
      </c>
      <c r="C79" s="12">
        <v>43.396999999999998</v>
      </c>
      <c r="D79" s="11">
        <f t="shared" si="13"/>
        <v>691816.6656497533</v>
      </c>
      <c r="E79" s="11">
        <f t="shared" si="12"/>
        <v>30022.767839202344</v>
      </c>
      <c r="F79" s="13">
        <f>D79*Zins!$C$2^B79</f>
        <v>347033.35556719627</v>
      </c>
      <c r="G79" s="11">
        <f t="shared" si="10"/>
        <v>3122614.6501056291</v>
      </c>
      <c r="H79" s="11">
        <f t="shared" si="10"/>
        <v>20148210.694176663</v>
      </c>
      <c r="I79" s="14">
        <f>E79*Zins!$C$2^B80</f>
        <v>14925.873668532826</v>
      </c>
      <c r="J79" s="13">
        <f t="shared" si="11"/>
        <v>319180.49942155683</v>
      </c>
      <c r="K79" s="11">
        <f t="shared" si="11"/>
        <v>2942898.2018919648</v>
      </c>
    </row>
    <row r="80" spans="2:11" x14ac:dyDescent="0.2">
      <c r="B80" s="11">
        <v>78</v>
      </c>
      <c r="C80" s="12">
        <v>49.993000000000002</v>
      </c>
      <c r="D80" s="11">
        <f t="shared" si="13"/>
        <v>661793.89781055099</v>
      </c>
      <c r="E80" s="11">
        <f t="shared" si="12"/>
        <v>33085.06233324288</v>
      </c>
      <c r="F80" s="13">
        <f>D80*Zins!$C$2^B80</f>
        <v>329012.04066962021</v>
      </c>
      <c r="G80" s="11">
        <f t="shared" si="10"/>
        <v>2775581.2945384327</v>
      </c>
      <c r="H80" s="11">
        <f t="shared" si="10"/>
        <v>17025596.044071034</v>
      </c>
      <c r="I80" s="14">
        <f>E80*Zins!$C$2^B81</f>
        <v>16301.584687013208</v>
      </c>
      <c r="J80" s="13">
        <f t="shared" si="11"/>
        <v>304254.62575302401</v>
      </c>
      <c r="K80" s="11">
        <f t="shared" si="11"/>
        <v>2623717.7024704078</v>
      </c>
    </row>
    <row r="81" spans="2:11" x14ac:dyDescent="0.2">
      <c r="B81" s="11">
        <v>79</v>
      </c>
      <c r="C81" s="12">
        <v>57.024000000000001</v>
      </c>
      <c r="D81" s="11">
        <f t="shared" si="13"/>
        <v>628708.83547730814</v>
      </c>
      <c r="E81" s="11">
        <f t="shared" si="12"/>
        <v>35851.492634258015</v>
      </c>
      <c r="F81" s="13">
        <f>D81*Zins!$C$2^B81</f>
        <v>309775.75988149049</v>
      </c>
      <c r="G81" s="11">
        <f t="shared" si="10"/>
        <v>2446569.2538688127</v>
      </c>
      <c r="H81" s="11">
        <f t="shared" si="10"/>
        <v>14250014.749532603</v>
      </c>
      <c r="I81" s="14">
        <f>E81*Zins!$C$2^B82</f>
        <v>17507.08912931825</v>
      </c>
      <c r="J81" s="13">
        <f t="shared" si="11"/>
        <v>287953.04106601083</v>
      </c>
      <c r="K81" s="11">
        <f t="shared" si="11"/>
        <v>2319463.0767173837</v>
      </c>
    </row>
    <row r="82" spans="2:11" x14ac:dyDescent="0.2">
      <c r="B82" s="11">
        <v>80</v>
      </c>
      <c r="C82" s="12">
        <v>65.113</v>
      </c>
      <c r="D82" s="11">
        <f t="shared" si="13"/>
        <v>592857.34284305014</v>
      </c>
      <c r="E82" s="11">
        <f t="shared" si="12"/>
        <v>38602.720164539525</v>
      </c>
      <c r="F82" s="13">
        <f>D82*Zins!$C$2^B82</f>
        <v>289505.55693757028</v>
      </c>
      <c r="G82" s="11">
        <f t="shared" ref="G82:H97" si="14">G83+F82</f>
        <v>2136793.4939873223</v>
      </c>
      <c r="H82" s="11">
        <f t="shared" si="14"/>
        <v>11803445.49566379</v>
      </c>
      <c r="I82" s="14">
        <f>E82*Zins!$C$2^B83</f>
        <v>18682.433428023804</v>
      </c>
      <c r="J82" s="13">
        <f t="shared" ref="J82:K97" si="15">J83+I82</f>
        <v>270445.95193669258</v>
      </c>
      <c r="K82" s="11">
        <f t="shared" si="15"/>
        <v>2031510.0356513727</v>
      </c>
    </row>
    <row r="83" spans="2:11" x14ac:dyDescent="0.2">
      <c r="B83" s="11">
        <v>81</v>
      </c>
      <c r="C83" s="12">
        <v>74.287999999999997</v>
      </c>
      <c r="D83" s="11">
        <f t="shared" si="13"/>
        <v>554254.62267851061</v>
      </c>
      <c r="E83" s="11">
        <f t="shared" si="12"/>
        <v>41174.467409541197</v>
      </c>
      <c r="F83" s="13">
        <f>D83*Zins!$C$2^B83</f>
        <v>268240.81428017275</v>
      </c>
      <c r="G83" s="11">
        <f t="shared" si="14"/>
        <v>1847287.9370497519</v>
      </c>
      <c r="H83" s="11">
        <f t="shared" si="14"/>
        <v>9666652.0016764682</v>
      </c>
      <c r="I83" s="14">
        <f>E83*Zins!$C$2^B84</f>
        <v>19749.329644445465</v>
      </c>
      <c r="J83" s="13">
        <f t="shared" si="15"/>
        <v>251763.51850866876</v>
      </c>
      <c r="K83" s="11">
        <f t="shared" si="15"/>
        <v>1761064.0837146803</v>
      </c>
    </row>
    <row r="84" spans="2:11" x14ac:dyDescent="0.2">
      <c r="B84" s="11">
        <v>82</v>
      </c>
      <c r="C84" s="12">
        <v>84.59</v>
      </c>
      <c r="D84" s="11">
        <f t="shared" si="13"/>
        <v>513080.15526896942</v>
      </c>
      <c r="E84" s="11">
        <f t="shared" si="12"/>
        <v>43401.450334202127</v>
      </c>
      <c r="F84" s="13">
        <f>D84*Zins!$C$2^B84</f>
        <v>246098.85100983875</v>
      </c>
      <c r="G84" s="11">
        <f t="shared" si="14"/>
        <v>1579047.1227695791</v>
      </c>
      <c r="H84" s="11">
        <f t="shared" si="14"/>
        <v>7819364.064626717</v>
      </c>
      <c r="I84" s="14">
        <f>E84*Zins!$C$2^B85</f>
        <v>20631.815467712851</v>
      </c>
      <c r="J84" s="13">
        <f t="shared" si="15"/>
        <v>232014.18886422328</v>
      </c>
      <c r="K84" s="13">
        <f t="shared" si="15"/>
        <v>1509300.5652060115</v>
      </c>
    </row>
    <row r="85" spans="2:11" x14ac:dyDescent="0.2">
      <c r="B85" s="11">
        <v>83</v>
      </c>
      <c r="C85" s="12">
        <v>96.094999999999999</v>
      </c>
      <c r="D85" s="11">
        <f t="shared" si="13"/>
        <v>469678.70493476727</v>
      </c>
      <c r="E85" s="11">
        <f t="shared" si="12"/>
        <v>45133.77515070646</v>
      </c>
      <c r="F85" s="13">
        <f>D85*Zins!$C$2^B85</f>
        <v>223271.90208415911</v>
      </c>
      <c r="G85" s="13">
        <f t="shared" si="14"/>
        <v>1332948.2717597403</v>
      </c>
      <c r="H85" s="11">
        <f t="shared" si="14"/>
        <v>6240316.9418571377</v>
      </c>
      <c r="I85" s="14">
        <f>E85*Zins!$C$2^B86</f>
        <v>21263.937988877376</v>
      </c>
      <c r="J85" s="13">
        <f t="shared" si="15"/>
        <v>211382.37339651043</v>
      </c>
      <c r="K85" s="13">
        <f t="shared" si="15"/>
        <v>1277286.3763417883</v>
      </c>
    </row>
    <row r="86" spans="2:11" x14ac:dyDescent="0.2">
      <c r="B86" s="11">
        <v>84</v>
      </c>
      <c r="C86" s="12">
        <v>109.02800000000001</v>
      </c>
      <c r="D86" s="11">
        <f t="shared" si="13"/>
        <v>424544.92978406081</v>
      </c>
      <c r="E86" s="11">
        <f t="shared" si="12"/>
        <v>46287.284604496585</v>
      </c>
      <c r="F86" s="13">
        <f>D86*Zins!$C$2^B86</f>
        <v>200016.44068719709</v>
      </c>
      <c r="G86" s="13">
        <f t="shared" si="14"/>
        <v>1109676.3696755811</v>
      </c>
      <c r="H86" s="11">
        <f t="shared" si="14"/>
        <v>4907368.6700973976</v>
      </c>
      <c r="I86" s="14">
        <f>E86*Zins!$C$2^B87</f>
        <v>21612.876605791604</v>
      </c>
      <c r="J86" s="13">
        <f t="shared" si="15"/>
        <v>190118.43540763305</v>
      </c>
      <c r="K86" s="13">
        <f t="shared" si="15"/>
        <v>1065904.0029452778</v>
      </c>
    </row>
    <row r="87" spans="2:11" x14ac:dyDescent="0.2">
      <c r="B87" s="11">
        <v>85</v>
      </c>
      <c r="C87" s="12">
        <v>123.611</v>
      </c>
      <c r="D87" s="11">
        <f t="shared" si="13"/>
        <v>378257.64517956425</v>
      </c>
      <c r="E87" s="11">
        <f t="shared" si="12"/>
        <v>46756.80577829112</v>
      </c>
      <c r="F87" s="13">
        <f>D87*Zins!$C$2^B87</f>
        <v>176619.47293553359</v>
      </c>
      <c r="G87" s="13">
        <f t="shared" si="14"/>
        <v>909659.92898838408</v>
      </c>
      <c r="H87" s="11">
        <f t="shared" si="14"/>
        <v>3797692.3004218163</v>
      </c>
      <c r="I87" s="14">
        <f>E87*Zins!$C$2^B88</f>
        <v>21637.373309250986</v>
      </c>
      <c r="J87" s="14">
        <f t="shared" si="15"/>
        <v>168505.55880184146</v>
      </c>
      <c r="K87" s="13">
        <f t="shared" si="15"/>
        <v>875785.56753764488</v>
      </c>
    </row>
    <row r="88" spans="2:11" x14ac:dyDescent="0.2">
      <c r="B88" s="11">
        <v>86</v>
      </c>
      <c r="C88" s="12">
        <v>140.02199999999999</v>
      </c>
      <c r="D88" s="11">
        <f t="shared" si="13"/>
        <v>331500.83940127312</v>
      </c>
      <c r="E88" s="11">
        <f t="shared" si="12"/>
        <v>46417.41053464506</v>
      </c>
      <c r="F88" s="14">
        <f>D88*Zins!$C$2^B88</f>
        <v>153406.70294003899</v>
      </c>
      <c r="G88" s="13">
        <f t="shared" si="14"/>
        <v>733040.45605285047</v>
      </c>
      <c r="H88" s="11">
        <f t="shared" si="14"/>
        <v>2888032.3714334322</v>
      </c>
      <c r="I88" s="14">
        <f>E88*Zins!$C$2^B89</f>
        <v>21288.714924747415</v>
      </c>
      <c r="J88" s="14">
        <f t="shared" si="15"/>
        <v>146868.18549259048</v>
      </c>
      <c r="K88" s="13">
        <f t="shared" si="15"/>
        <v>707280.00873580342</v>
      </c>
    </row>
    <row r="89" spans="2:11" x14ac:dyDescent="0.2">
      <c r="B89" s="11">
        <v>87</v>
      </c>
      <c r="C89" s="12">
        <v>158.25700000000001</v>
      </c>
      <c r="D89" s="11">
        <f t="shared" si="13"/>
        <v>285083.42886662803</v>
      </c>
      <c r="E89" s="11">
        <f t="shared" si="12"/>
        <v>45116.448202145955</v>
      </c>
      <c r="F89" s="14">
        <f>D89*Zins!$C$2^B89</f>
        <v>130749.64279580661</v>
      </c>
      <c r="G89" s="13">
        <f t="shared" si="14"/>
        <v>579633.75311281148</v>
      </c>
      <c r="H89" s="11">
        <f t="shared" si="14"/>
        <v>2154991.9153805817</v>
      </c>
      <c r="I89" s="14">
        <f>E89*Zins!$C$2^B90</f>
        <v>20507.478909748235</v>
      </c>
      <c r="J89" s="14">
        <f t="shared" si="15"/>
        <v>125579.47056784306</v>
      </c>
      <c r="K89" s="13">
        <f t="shared" si="15"/>
        <v>560411.823243213</v>
      </c>
    </row>
    <row r="90" spans="2:11" x14ac:dyDescent="0.2">
      <c r="B90" s="11">
        <v>88</v>
      </c>
      <c r="C90" s="12">
        <v>178.185</v>
      </c>
      <c r="D90" s="11">
        <f t="shared" si="13"/>
        <v>239966.98066448208</v>
      </c>
      <c r="E90" s="11">
        <f t="shared" si="12"/>
        <v>42758.516449700743</v>
      </c>
      <c r="F90" s="14">
        <f>D90*Zins!$C$2^B90</f>
        <v>109075.91335566962</v>
      </c>
      <c r="G90" s="13">
        <f t="shared" si="14"/>
        <v>448884.11031700484</v>
      </c>
      <c r="H90" s="13">
        <f t="shared" si="14"/>
        <v>1575358.1622677702</v>
      </c>
      <c r="I90" s="14">
        <f>E90*Zins!$C$2^B91</f>
        <v>19262.33064547076</v>
      </c>
      <c r="J90" s="14">
        <f t="shared" si="15"/>
        <v>105071.99165809483</v>
      </c>
      <c r="K90" s="13">
        <f t="shared" si="15"/>
        <v>434832.35267536994</v>
      </c>
    </row>
    <row r="91" spans="2:11" x14ac:dyDescent="0.2">
      <c r="B91" s="11">
        <v>89</v>
      </c>
      <c r="C91" s="12">
        <v>199.66900000000001</v>
      </c>
      <c r="D91" s="11">
        <f t="shared" si="13"/>
        <v>197208.46421478133</v>
      </c>
      <c r="E91" s="11">
        <f t="shared" si="12"/>
        <v>39376.416841301172</v>
      </c>
      <c r="F91" s="14">
        <f>D91*Zins!$C$2^B91</f>
        <v>88840.655831902521</v>
      </c>
      <c r="G91" s="13">
        <f t="shared" si="14"/>
        <v>339808.19696133526</v>
      </c>
      <c r="H91" s="13">
        <f t="shared" si="14"/>
        <v>1126474.0519507653</v>
      </c>
      <c r="I91" s="12">
        <f>E91*Zins!$C$2^B92</f>
        <v>17580.500405649302</v>
      </c>
      <c r="J91" s="14">
        <f t="shared" si="15"/>
        <v>85809.66101262407</v>
      </c>
      <c r="K91" s="13">
        <f t="shared" si="15"/>
        <v>329760.36101727508</v>
      </c>
    </row>
    <row r="92" spans="2:11" x14ac:dyDescent="0.2">
      <c r="B92" s="11">
        <v>90</v>
      </c>
      <c r="C92" s="12">
        <v>222.50399999999999</v>
      </c>
      <c r="D92" s="11">
        <f t="shared" si="13"/>
        <v>157832.04737348016</v>
      </c>
      <c r="E92" s="11">
        <f t="shared" si="12"/>
        <v>35118.261868788832</v>
      </c>
      <c r="F92" s="14">
        <f>D92*Zins!$C$2^B92</f>
        <v>70467.721429734782</v>
      </c>
      <c r="G92" s="13">
        <f t="shared" si="14"/>
        <v>250967.54112943274</v>
      </c>
      <c r="H92" s="13">
        <f t="shared" si="14"/>
        <v>786665.85498942994</v>
      </c>
      <c r="I92" s="12">
        <f>E92*Zins!$C$2^B93</f>
        <v>15539.494439050259</v>
      </c>
      <c r="J92" s="14">
        <f t="shared" si="15"/>
        <v>68229.160606974765</v>
      </c>
      <c r="K92" s="13">
        <f t="shared" si="15"/>
        <v>243950.70000465101</v>
      </c>
    </row>
    <row r="93" spans="2:11" x14ac:dyDescent="0.2">
      <c r="B93" s="11">
        <v>91</v>
      </c>
      <c r="C93" s="12">
        <v>246.453</v>
      </c>
      <c r="D93" s="11">
        <f t="shared" si="13"/>
        <v>122713.78550469133</v>
      </c>
      <c r="E93" s="11">
        <f t="shared" si="12"/>
        <v>30243.180578987693</v>
      </c>
      <c r="F93" s="14">
        <f>D93*Zins!$C$2^B93</f>
        <v>54299.67447049859</v>
      </c>
      <c r="G93" s="13">
        <f t="shared" si="14"/>
        <v>180499.81969969795</v>
      </c>
      <c r="H93" s="13">
        <f t="shared" si="14"/>
        <v>535698.3138599972</v>
      </c>
      <c r="I93" s="12">
        <f>E93*Zins!$C$2^B94</f>
        <v>13262.951112267385</v>
      </c>
      <c r="J93" s="14">
        <f t="shared" si="15"/>
        <v>52689.666167924501</v>
      </c>
      <c r="K93" s="14">
        <f t="shared" si="15"/>
        <v>175721.53939767624</v>
      </c>
    </row>
    <row r="94" spans="2:11" x14ac:dyDescent="0.2">
      <c r="B94" s="11">
        <v>92</v>
      </c>
      <c r="C94" s="12">
        <v>271.19499999999999</v>
      </c>
      <c r="D94" s="11">
        <f t="shared" si="13"/>
        <v>92470.604925703636</v>
      </c>
      <c r="E94" s="11">
        <f t="shared" si="12"/>
        <v>25077.565702826199</v>
      </c>
      <c r="F94" s="14">
        <f>D94*Zins!$C$2^B94</f>
        <v>40552.385330248566</v>
      </c>
      <c r="G94" s="14">
        <f t="shared" si="14"/>
        <v>126200.14522919935</v>
      </c>
      <c r="H94" s="13">
        <f t="shared" si="14"/>
        <v>355198.49416029925</v>
      </c>
      <c r="I94" s="12">
        <f>E94*Zins!$C$2^B95</f>
        <v>10899.508562573601</v>
      </c>
      <c r="J94" s="14">
        <f t="shared" si="15"/>
        <v>39426.715055657114</v>
      </c>
      <c r="K94" s="14">
        <f t="shared" si="15"/>
        <v>123031.87322975173</v>
      </c>
    </row>
    <row r="95" spans="2:11" x14ac:dyDescent="0.2">
      <c r="B95" s="11">
        <v>93</v>
      </c>
      <c r="C95" s="12">
        <v>295.584</v>
      </c>
      <c r="D95" s="11">
        <f t="shared" si="13"/>
        <v>67393.039222877444</v>
      </c>
      <c r="E95" s="11">
        <f t="shared" si="12"/>
        <v>19920.304105655006</v>
      </c>
      <c r="F95" s="14">
        <f>D95*Zins!$C$2^B95</f>
        <v>29291.160743916564</v>
      </c>
      <c r="G95" s="14">
        <f t="shared" si="14"/>
        <v>85647.759898950782</v>
      </c>
      <c r="H95" s="13">
        <f t="shared" si="14"/>
        <v>228998.3489310999</v>
      </c>
      <c r="I95" s="12">
        <f>E95*Zins!$C$2^B96</f>
        <v>8580.771513706477</v>
      </c>
      <c r="J95" s="14">
        <f t="shared" si="15"/>
        <v>28527.206493083515</v>
      </c>
      <c r="K95" s="14">
        <f t="shared" si="15"/>
        <v>83605.158174094613</v>
      </c>
    </row>
    <row r="96" spans="2:11" x14ac:dyDescent="0.2">
      <c r="B96" s="11">
        <v>94</v>
      </c>
      <c r="C96" s="12">
        <v>319.36200000000002</v>
      </c>
      <c r="D96" s="11">
        <f t="shared" si="13"/>
        <v>47472.735117222437</v>
      </c>
      <c r="E96" s="11">
        <f t="shared" si="12"/>
        <v>15160.987632506392</v>
      </c>
      <c r="F96" s="14">
        <f>D96*Zins!$C$2^B96</f>
        <v>20449.120204744038</v>
      </c>
      <c r="G96" s="14">
        <f t="shared" si="14"/>
        <v>56356.599155034222</v>
      </c>
      <c r="H96" s="14">
        <f t="shared" si="14"/>
        <v>143350.58903214912</v>
      </c>
      <c r="I96" s="12">
        <f>E96*Zins!$C$2^B97</f>
        <v>6472.4201455178063</v>
      </c>
      <c r="J96" s="14">
        <f t="shared" si="15"/>
        <v>19946.434979377038</v>
      </c>
      <c r="K96" s="14">
        <f t="shared" si="15"/>
        <v>55077.951681011102</v>
      </c>
    </row>
    <row r="97" spans="2:11" x14ac:dyDescent="0.2">
      <c r="B97" s="11">
        <v>95</v>
      </c>
      <c r="C97" s="12">
        <v>343.44099999999997</v>
      </c>
      <c r="D97" s="11">
        <f t="shared" si="13"/>
        <v>32311.747484716045</v>
      </c>
      <c r="E97" s="11">
        <f t="shared" si="12"/>
        <v>11097.178867898361</v>
      </c>
      <c r="F97" s="12">
        <f>D97*Zins!$C$2^B97</f>
        <v>13794.299581681442</v>
      </c>
      <c r="G97" s="14">
        <f t="shared" si="14"/>
        <v>35907.478950290184</v>
      </c>
      <c r="H97" s="14">
        <f t="shared" si="14"/>
        <v>86993.989877114887</v>
      </c>
      <c r="I97" s="12">
        <f>E97*Zins!$C$2^B98</f>
        <v>4695.2706071677458</v>
      </c>
      <c r="J97" s="12">
        <f t="shared" si="15"/>
        <v>13474.014833859233</v>
      </c>
      <c r="K97" s="14">
        <f t="shared" si="15"/>
        <v>35131.516701634064</v>
      </c>
    </row>
    <row r="98" spans="2:11" x14ac:dyDescent="0.2">
      <c r="B98" s="11">
        <v>96</v>
      </c>
      <c r="C98" s="12">
        <v>367.81799999999998</v>
      </c>
      <c r="D98" s="11">
        <f t="shared" si="13"/>
        <v>21214.568616817684</v>
      </c>
      <c r="E98" s="11">
        <f t="shared" si="12"/>
        <v>7803.1001995006463</v>
      </c>
      <c r="F98" s="12">
        <f>D98*Zins!$C$2^B98</f>
        <v>8975.9876501974104</v>
      </c>
      <c r="G98" s="14">
        <f t="shared" ref="G98:H113" si="16">G99+F98</f>
        <v>22113.17936860874</v>
      </c>
      <c r="H98" s="14">
        <f t="shared" si="16"/>
        <v>51086.510926824703</v>
      </c>
      <c r="I98" s="12">
        <f>E98*Zins!$C$2^B99</f>
        <v>3272.0810956593768</v>
      </c>
      <c r="J98" s="12">
        <f t="shared" ref="J98:K113" si="17">J99+I98</f>
        <v>8778.7442266914877</v>
      </c>
      <c r="K98" s="14">
        <f t="shared" si="17"/>
        <v>21657.50186777483</v>
      </c>
    </row>
    <row r="99" spans="2:11" x14ac:dyDescent="0.2">
      <c r="B99" s="11">
        <v>97</v>
      </c>
      <c r="C99" s="12">
        <v>392.49299999999999</v>
      </c>
      <c r="D99" s="11">
        <f t="shared" si="13"/>
        <v>13411.468417317037</v>
      </c>
      <c r="E99" s="11">
        <f t="shared" si="12"/>
        <v>5263.9074735180156</v>
      </c>
      <c r="F99" s="12">
        <f>D99*Zins!$C$2^B99</f>
        <v>5623.8432355570858</v>
      </c>
      <c r="G99" s="12">
        <f t="shared" si="16"/>
        <v>13137.191718411328</v>
      </c>
      <c r="H99" s="14">
        <f t="shared" si="16"/>
        <v>28973.331558215963</v>
      </c>
      <c r="I99" s="12">
        <f>E99*Zins!$C$2^B100</f>
        <v>2187.6304291907909</v>
      </c>
      <c r="J99" s="12">
        <f t="shared" si="17"/>
        <v>5506.6631310321109</v>
      </c>
      <c r="K99" s="12">
        <f t="shared" si="17"/>
        <v>12878.757641083341</v>
      </c>
    </row>
    <row r="100" spans="2:11" x14ac:dyDescent="0.2">
      <c r="B100" s="11">
        <v>98</v>
      </c>
      <c r="C100" s="12">
        <v>417.46</v>
      </c>
      <c r="D100" s="11">
        <f t="shared" si="13"/>
        <v>8147.5609437990215</v>
      </c>
      <c r="E100" s="11">
        <f t="shared" si="12"/>
        <v>3401.2807915983394</v>
      </c>
      <c r="F100" s="12">
        <f>D100*Zins!$C$2^B100</f>
        <v>3386.0496853355594</v>
      </c>
      <c r="G100" s="12">
        <f t="shared" si="16"/>
        <v>7513.3484828542423</v>
      </c>
      <c r="H100" s="14">
        <f t="shared" si="16"/>
        <v>15836.139839804637</v>
      </c>
      <c r="I100" s="15">
        <f>E100*Zins!$C$2^B101</f>
        <v>1400.9319144104884</v>
      </c>
      <c r="J100" s="12">
        <f t="shared" si="17"/>
        <v>3319.03270184132</v>
      </c>
      <c r="K100" s="12">
        <f t="shared" si="17"/>
        <v>7372.0945100512299</v>
      </c>
    </row>
    <row r="101" spans="2:11" x14ac:dyDescent="0.2">
      <c r="B101" s="11">
        <v>99</v>
      </c>
      <c r="C101" s="12">
        <v>442.71600000000001</v>
      </c>
      <c r="D101" s="11">
        <f t="shared" si="13"/>
        <v>4746.2801522006821</v>
      </c>
      <c r="E101" s="11">
        <f t="shared" si="12"/>
        <v>2101.2541638616772</v>
      </c>
      <c r="F101" s="12">
        <f>D101*Zins!$C$2^B101</f>
        <v>1954.9151473690556</v>
      </c>
      <c r="G101" s="12">
        <f t="shared" si="16"/>
        <v>4127.2987975186834</v>
      </c>
      <c r="H101" s="14">
        <f t="shared" si="16"/>
        <v>8322.7913569503944</v>
      </c>
      <c r="I101" s="15">
        <f>E101*Zins!$C$2^B102</f>
        <v>857.7524424010295</v>
      </c>
      <c r="J101" s="12">
        <f t="shared" si="17"/>
        <v>1918.1007874308316</v>
      </c>
      <c r="K101" s="12">
        <f t="shared" si="17"/>
        <v>4053.0618082099099</v>
      </c>
    </row>
    <row r="102" spans="2:11" x14ac:dyDescent="0.2">
      <c r="B102" s="11">
        <v>100</v>
      </c>
      <c r="C102" s="12">
        <v>468.25799999999998</v>
      </c>
      <c r="D102" s="11">
        <f t="shared" si="13"/>
        <v>2645.0259883390049</v>
      </c>
      <c r="E102" s="11">
        <f t="shared" si="12"/>
        <v>1238.5545792476457</v>
      </c>
      <c r="F102" s="15">
        <f>D102*Zins!$C$2^B102</f>
        <v>1079.725404347291</v>
      </c>
      <c r="G102" s="12">
        <f t="shared" si="16"/>
        <v>2172.383650149628</v>
      </c>
      <c r="H102" s="14">
        <f t="shared" si="16"/>
        <v>4195.4925594317101</v>
      </c>
      <c r="I102" s="15">
        <f>E102*Zins!$C$2^B103</f>
        <v>501.08033537051926</v>
      </c>
      <c r="J102" s="12">
        <f t="shared" si="17"/>
        <v>1060.3483450298022</v>
      </c>
      <c r="K102" s="12">
        <f t="shared" si="17"/>
        <v>2134.9610207790784</v>
      </c>
    </row>
    <row r="103" spans="2:11" x14ac:dyDescent="0.2">
      <c r="B103" s="11">
        <v>101</v>
      </c>
      <c r="C103" s="12">
        <v>494.07499999999999</v>
      </c>
      <c r="D103" s="11">
        <f t="shared" si="13"/>
        <v>1406.4714090913592</v>
      </c>
      <c r="E103" s="11">
        <f t="shared" si="12"/>
        <v>694.9023614468133</v>
      </c>
      <c r="F103" s="15">
        <f>D103*Zins!$C$2^B103</f>
        <v>569.01421799646914</v>
      </c>
      <c r="G103" s="12">
        <f t="shared" si="16"/>
        <v>1092.6582458023368</v>
      </c>
      <c r="H103" s="14">
        <f t="shared" si="16"/>
        <v>2023.1089092820816</v>
      </c>
      <c r="I103" s="15">
        <f>E103*Zins!$C$2^B104</f>
        <v>278.6280473306299</v>
      </c>
      <c r="J103" s="12">
        <f t="shared" si="17"/>
        <v>559.26800965928305</v>
      </c>
      <c r="K103" s="12">
        <f t="shared" si="17"/>
        <v>1074.6126757492759</v>
      </c>
    </row>
    <row r="104" spans="2:11" x14ac:dyDescent="0.2">
      <c r="B104" s="11">
        <v>102</v>
      </c>
      <c r="C104" s="12">
        <v>520.16399999999999</v>
      </c>
      <c r="D104" s="11">
        <f t="shared" si="13"/>
        <v>711.56904764454589</v>
      </c>
      <c r="E104" s="11">
        <f t="shared" si="12"/>
        <v>370.13260209897754</v>
      </c>
      <c r="F104" s="15">
        <f>D104*Zins!$C$2^B104</f>
        <v>285.31072174416619</v>
      </c>
      <c r="G104" s="12">
        <f t="shared" si="16"/>
        <v>523.64402780586749</v>
      </c>
      <c r="H104" s="14">
        <f t="shared" si="16"/>
        <v>930.450663479745</v>
      </c>
      <c r="I104" s="15">
        <f>E104*Zins!$C$2^B105</f>
        <v>147.08460482193507</v>
      </c>
      <c r="J104" s="12">
        <f t="shared" si="17"/>
        <v>280.6399623286531</v>
      </c>
      <c r="K104" s="12">
        <f t="shared" si="17"/>
        <v>515.34466608999287</v>
      </c>
    </row>
    <row r="105" spans="2:11" x14ac:dyDescent="0.2">
      <c r="B105" s="11">
        <v>103</v>
      </c>
      <c r="C105" s="12">
        <v>546.51400000000001</v>
      </c>
      <c r="D105" s="11">
        <f t="shared" si="13"/>
        <v>341.43644554556835</v>
      </c>
      <c r="E105" s="11">
        <f t="shared" si="12"/>
        <v>186.59979760089075</v>
      </c>
      <c r="F105" s="15">
        <f>D105*Zins!$C$2^B105</f>
        <v>135.68122445870543</v>
      </c>
      <c r="G105" s="12">
        <f t="shared" si="16"/>
        <v>238.33330606170131</v>
      </c>
      <c r="H105" s="14">
        <f t="shared" si="16"/>
        <v>406.80663567387751</v>
      </c>
      <c r="I105" s="15">
        <f>E105*Zins!$C$2^B106</f>
        <v>73.490276217864178</v>
      </c>
      <c r="J105" s="12">
        <f t="shared" si="17"/>
        <v>133.55535750671802</v>
      </c>
      <c r="K105" s="12">
        <f t="shared" si="17"/>
        <v>234.70470376133972</v>
      </c>
    </row>
    <row r="106" spans="2:11" x14ac:dyDescent="0.2">
      <c r="B106" s="11">
        <v>104</v>
      </c>
      <c r="C106" s="12">
        <v>573.11400000000003</v>
      </c>
      <c r="D106" s="11">
        <f t="shared" si="13"/>
        <v>154.83664794467759</v>
      </c>
      <c r="E106" s="11">
        <f t="shared" si="12"/>
        <v>88.73905065016595</v>
      </c>
      <c r="F106" s="15">
        <f>D106*Zins!$C$2^B106</f>
        <v>60.980709370545576</v>
      </c>
      <c r="G106" s="12">
        <f t="shared" si="16"/>
        <v>102.65208160299588</v>
      </c>
      <c r="H106" s="14">
        <f t="shared" si="16"/>
        <v>168.47332961217617</v>
      </c>
      <c r="I106" s="15">
        <f>E106*Zins!$C$2^B107</f>
        <v>34.63716379602662</v>
      </c>
      <c r="J106" s="12">
        <f t="shared" si="17"/>
        <v>60.065081288853854</v>
      </c>
      <c r="K106" s="12">
        <f t="shared" si="17"/>
        <v>101.14934625462169</v>
      </c>
    </row>
    <row r="107" spans="2:11" x14ac:dyDescent="0.2">
      <c r="B107" s="11">
        <v>105</v>
      </c>
      <c r="C107" s="12">
        <v>599.95299999999997</v>
      </c>
      <c r="D107" s="11">
        <f t="shared" si="13"/>
        <v>66.097597294511644</v>
      </c>
      <c r="E107" s="11">
        <f t="shared" si="12"/>
        <v>39.655451789634142</v>
      </c>
      <c r="F107" s="15">
        <f>D107*Zins!$C$2^B107</f>
        <v>25.79961456923164</v>
      </c>
      <c r="G107" s="12">
        <f t="shared" si="16"/>
        <v>41.671372232450302</v>
      </c>
      <c r="H107" s="14">
        <f t="shared" si="16"/>
        <v>65.821248009180295</v>
      </c>
      <c r="I107" s="15">
        <f>E107*Zins!$C$2^B108</f>
        <v>15.340491734047802</v>
      </c>
      <c r="J107" s="12">
        <f t="shared" si="17"/>
        <v>25.427917492827234</v>
      </c>
      <c r="K107" s="12">
        <f t="shared" si="17"/>
        <v>41.084264965767829</v>
      </c>
    </row>
    <row r="108" spans="2:11" x14ac:dyDescent="0.2">
      <c r="B108" s="11">
        <v>106</v>
      </c>
      <c r="C108" s="12">
        <v>627.01400000000001</v>
      </c>
      <c r="D108" s="11">
        <f t="shared" si="13"/>
        <v>26.442145504877502</v>
      </c>
      <c r="E108" s="11">
        <f t="shared" si="12"/>
        <v>16.579595421595261</v>
      </c>
      <c r="F108" s="15">
        <f>D108*Zins!$C$2^B108</f>
        <v>10.228997432683263</v>
      </c>
      <c r="G108" s="12">
        <f t="shared" si="16"/>
        <v>15.871757663218665</v>
      </c>
      <c r="H108" s="14">
        <f t="shared" si="16"/>
        <v>24.149875776729985</v>
      </c>
      <c r="I108" s="15">
        <f>E108*Zins!$C$2^B109</f>
        <v>6.3565159526823241</v>
      </c>
      <c r="J108" s="12">
        <f t="shared" si="17"/>
        <v>10.087425758779432</v>
      </c>
      <c r="K108" s="12">
        <f t="shared" si="17"/>
        <v>15.656347472940599</v>
      </c>
    </row>
    <row r="109" spans="2:11" x14ac:dyDescent="0.2">
      <c r="B109" s="11">
        <v>107</v>
      </c>
      <c r="C109" s="12">
        <v>654.28300000000002</v>
      </c>
      <c r="D109" s="11">
        <f t="shared" si="13"/>
        <v>9.8625500832822404</v>
      </c>
      <c r="E109" s="11">
        <f t="shared" si="12"/>
        <v>6.4528988561401537</v>
      </c>
      <c r="F109" s="15">
        <f>D109*Zins!$C$2^B109</f>
        <v>3.7812416614735387</v>
      </c>
      <c r="G109" s="12">
        <f t="shared" si="16"/>
        <v>5.6427602305354014</v>
      </c>
      <c r="H109" s="14">
        <f t="shared" si="16"/>
        <v>8.2781181135113187</v>
      </c>
      <c r="I109" s="15">
        <f>E109*Zins!$C$2^B110</f>
        <v>2.4519347254647088</v>
      </c>
      <c r="J109" s="12">
        <f t="shared" si="17"/>
        <v>3.7309098060971082</v>
      </c>
      <c r="K109" s="12">
        <f t="shared" si="17"/>
        <v>5.568921714161168</v>
      </c>
    </row>
    <row r="110" spans="2:11" x14ac:dyDescent="0.2">
      <c r="B110" s="11">
        <v>108</v>
      </c>
      <c r="C110" s="12">
        <v>681.74099999999999</v>
      </c>
      <c r="D110" s="11">
        <f t="shared" si="13"/>
        <v>3.4096512271420867</v>
      </c>
      <c r="E110" s="11">
        <f t="shared" si="12"/>
        <v>2.3244990372430734</v>
      </c>
      <c r="F110" s="15">
        <f>D110*Zins!$C$2^B110</f>
        <v>1.295579309692416</v>
      </c>
      <c r="G110" s="12">
        <f t="shared" si="16"/>
        <v>1.8615185690618627</v>
      </c>
      <c r="H110" s="14">
        <f t="shared" si="16"/>
        <v>2.6353578829759163</v>
      </c>
      <c r="I110" s="15">
        <f>E110*Zins!$C$2^B111</f>
        <v>0.87537119342816383</v>
      </c>
      <c r="J110" s="12">
        <f t="shared" si="17"/>
        <v>1.2789750806323994</v>
      </c>
      <c r="K110" s="12">
        <f t="shared" si="17"/>
        <v>1.8380119080640598</v>
      </c>
    </row>
    <row r="111" spans="2:11" x14ac:dyDescent="0.2">
      <c r="B111" s="11">
        <v>109</v>
      </c>
      <c r="C111" s="12">
        <v>709.36400000000003</v>
      </c>
      <c r="D111" s="11">
        <f t="shared" si="13"/>
        <v>1.0851521898990133</v>
      </c>
      <c r="E111" s="11">
        <f t="shared" si="12"/>
        <v>0.7697678980355237</v>
      </c>
      <c r="F111" s="15">
        <f>D111*Zins!$C$2^B111</f>
        <v>0.4086519083482642</v>
      </c>
      <c r="G111" s="12">
        <f t="shared" si="16"/>
        <v>0.56593925936944667</v>
      </c>
      <c r="H111" s="14">
        <f t="shared" si="16"/>
        <v>0.77383931391405336</v>
      </c>
      <c r="I111" s="15">
        <f>E111*Zins!$C$2^B112</f>
        <v>0.28729727682215872</v>
      </c>
      <c r="J111" s="12">
        <f t="shared" si="17"/>
        <v>0.40360388720423557</v>
      </c>
      <c r="K111" s="12">
        <f t="shared" si="17"/>
        <v>0.55903682743166039</v>
      </c>
    </row>
    <row r="112" spans="2:11" x14ac:dyDescent="0.2">
      <c r="B112" s="11">
        <v>110</v>
      </c>
      <c r="C112" s="12">
        <v>737.13</v>
      </c>
      <c r="D112" s="11">
        <f t="shared" si="13"/>
        <v>0.3153842918634896</v>
      </c>
      <c r="E112" s="11">
        <f t="shared" si="12"/>
        <v>0.23247922306133409</v>
      </c>
      <c r="F112" s="15">
        <f>D112*Zins!$C$2^B112</f>
        <v>0.11770956990555612</v>
      </c>
      <c r="G112" s="12">
        <f t="shared" si="16"/>
        <v>0.15728735102118244</v>
      </c>
      <c r="H112" s="14">
        <f t="shared" si="16"/>
        <v>0.20790005454460667</v>
      </c>
      <c r="I112" s="15">
        <f>E112*Zins!$C$2^B113</f>
        <v>8.5993315425651751E-2</v>
      </c>
      <c r="J112" s="12">
        <f t="shared" si="17"/>
        <v>0.11630661038207683</v>
      </c>
      <c r="K112" s="12">
        <f t="shared" si="17"/>
        <v>0.15543294022742482</v>
      </c>
    </row>
    <row r="113" spans="2:11" x14ac:dyDescent="0.2">
      <c r="B113" s="11">
        <v>111</v>
      </c>
      <c r="C113" s="12">
        <v>765.01099999999997</v>
      </c>
      <c r="D113" s="11">
        <f t="shared" si="13"/>
        <v>8.2905068802155507E-2</v>
      </c>
      <c r="E113" s="11">
        <f t="shared" si="12"/>
        <v>6.3423289589405782E-2</v>
      </c>
      <c r="F113" s="15">
        <f>D113*Zins!$C$2^B113</f>
        <v>3.0666317781044148E-2</v>
      </c>
      <c r="G113" s="12">
        <f t="shared" si="16"/>
        <v>3.9577781115626313E-2</v>
      </c>
      <c r="H113" s="14">
        <f t="shared" si="16"/>
        <v>5.0612703523424236E-2</v>
      </c>
      <c r="I113" s="15">
        <f>E113*Zins!$C$2^B114</f>
        <v>2.3250813113968642E-2</v>
      </c>
      <c r="J113" s="12">
        <f t="shared" si="17"/>
        <v>3.0313294956425079E-2</v>
      </c>
      <c r="K113" s="12">
        <f t="shared" si="17"/>
        <v>3.9126329845348001E-2</v>
      </c>
    </row>
    <row r="114" spans="2:11" x14ac:dyDescent="0.2">
      <c r="B114" s="11">
        <v>112</v>
      </c>
      <c r="C114" s="12">
        <v>792.97400000000005</v>
      </c>
      <c r="D114" s="11">
        <f t="shared" si="13"/>
        <v>1.9481779212749725E-2</v>
      </c>
      <c r="E114" s="11">
        <f t="shared" si="12"/>
        <v>1.5448544389451001E-2</v>
      </c>
      <c r="F114" s="15">
        <f>D114*Zins!$C$2^B114</f>
        <v>7.1419696224477545E-3</v>
      </c>
      <c r="G114" s="12">
        <f t="shared" ref="G114:H121" si="18">G115+F114</f>
        <v>8.9114633345821672E-3</v>
      </c>
      <c r="H114" s="14">
        <f t="shared" si="18"/>
        <v>1.1034922407797925E-2</v>
      </c>
      <c r="I114" s="15">
        <f>E114*Zins!$C$2^B115</f>
        <v>5.6128802967204024E-3</v>
      </c>
      <c r="J114" s="12">
        <f t="shared" ref="J114:K121" si="19">J115+I114</f>
        <v>7.0624818424564369E-3</v>
      </c>
      <c r="K114" s="12">
        <f t="shared" si="19"/>
        <v>8.8130348889229188E-3</v>
      </c>
    </row>
    <row r="115" spans="2:11" x14ac:dyDescent="0.2">
      <c r="B115" s="11">
        <v>113</v>
      </c>
      <c r="C115" s="12">
        <v>820.98699999999997</v>
      </c>
      <c r="D115" s="11">
        <f t="shared" si="13"/>
        <v>4.0332348232987245E-3</v>
      </c>
      <c r="E115" s="11">
        <f t="shared" si="12"/>
        <v>3.3112333578755497E-3</v>
      </c>
      <c r="F115" s="15">
        <f>D115*Zins!$C$2^B115</f>
        <v>1.4653849386093844E-3</v>
      </c>
      <c r="G115" s="12">
        <f t="shared" si="18"/>
        <v>1.7694937121344122E-3</v>
      </c>
      <c r="H115" s="14">
        <f t="shared" si="18"/>
        <v>2.1234590732157571E-3</v>
      </c>
      <c r="I115" s="15">
        <f>E115*Zins!$C$2^B116</f>
        <v>1.1923310055442049E-3</v>
      </c>
      <c r="J115" s="12">
        <f t="shared" si="19"/>
        <v>1.4496015457360349E-3</v>
      </c>
      <c r="K115" s="12">
        <f t="shared" si="19"/>
        <v>1.7505530464664819E-3</v>
      </c>
    </row>
    <row r="116" spans="2:11" x14ac:dyDescent="0.2">
      <c r="B116" s="11">
        <v>114</v>
      </c>
      <c r="C116" s="12">
        <v>849.00900000000001</v>
      </c>
      <c r="D116" s="11">
        <f t="shared" si="13"/>
        <v>7.2200146542317472E-4</v>
      </c>
      <c r="E116" s="11">
        <f t="shared" si="12"/>
        <v>6.129857421574642E-4</v>
      </c>
      <c r="F116" s="15">
        <f>D116*Zins!$C$2^B116</f>
        <v>2.5998310606073521E-4</v>
      </c>
      <c r="G116" s="12">
        <f t="shared" si="18"/>
        <v>3.0410877352502781E-4</v>
      </c>
      <c r="H116" s="14">
        <f t="shared" si="18"/>
        <v>3.5396536108134476E-4</v>
      </c>
      <c r="I116" s="15">
        <f>E116*Zins!$C$2^B117</f>
        <v>2.1875916441379466E-4</v>
      </c>
      <c r="J116" s="12">
        <f t="shared" si="19"/>
        <v>2.5727054019183016E-4</v>
      </c>
      <c r="K116" s="12">
        <f t="shared" si="19"/>
        <v>3.00951500730447E-4</v>
      </c>
    </row>
    <row r="117" spans="2:11" x14ac:dyDescent="0.2">
      <c r="B117" s="11">
        <v>115</v>
      </c>
      <c r="C117" s="12">
        <v>876.99800000000005</v>
      </c>
      <c r="D117" s="11">
        <f t="shared" si="13"/>
        <v>1.0901572326571052E-4</v>
      </c>
      <c r="E117" s="11">
        <f t="shared" si="12"/>
        <v>9.56065712725816E-5</v>
      </c>
      <c r="F117" s="15">
        <f>D117*Zins!$C$2^B117</f>
        <v>3.8904964486834947E-5</v>
      </c>
      <c r="G117" s="12">
        <f t="shared" si="18"/>
        <v>4.4125667464292592E-5</v>
      </c>
      <c r="H117" s="14">
        <f t="shared" si="18"/>
        <v>4.9856587556316932E-5</v>
      </c>
      <c r="I117" s="15">
        <f>E117*Zins!$C$2^B118</f>
        <v>3.3815238894970545E-5</v>
      </c>
      <c r="J117" s="12">
        <f t="shared" si="19"/>
        <v>3.851137577803551E-5</v>
      </c>
      <c r="K117" s="12">
        <f t="shared" si="19"/>
        <v>4.3680960538616828E-5</v>
      </c>
    </row>
    <row r="118" spans="2:11" x14ac:dyDescent="0.2">
      <c r="B118" s="11">
        <v>116</v>
      </c>
      <c r="C118" s="12">
        <v>904.90499999999997</v>
      </c>
      <c r="D118" s="11">
        <f t="shared" si="13"/>
        <v>1.3409151993128919E-5</v>
      </c>
      <c r="E118" s="11">
        <f t="shared" si="12"/>
        <v>1.2134008684342324E-5</v>
      </c>
      <c r="F118" s="15">
        <f>D118*Zins!$C$2^B118</f>
        <v>4.7427041048658777E-6</v>
      </c>
      <c r="G118" s="12">
        <f t="shared" si="18"/>
        <v>5.2207029774576468E-6</v>
      </c>
      <c r="H118" s="14">
        <f t="shared" si="18"/>
        <v>5.730920092024343E-6</v>
      </c>
      <c r="I118" s="15">
        <f>E118*Zins!$C$2^B119</f>
        <v>4.2534159147806321E-6</v>
      </c>
      <c r="J118" s="12">
        <f t="shared" si="19"/>
        <v>4.6961368830649682E-6</v>
      </c>
      <c r="K118" s="12">
        <f t="shared" si="19"/>
        <v>5.1695847605813155E-6</v>
      </c>
    </row>
    <row r="119" spans="2:11" x14ac:dyDescent="0.2">
      <c r="B119" s="11">
        <v>117</v>
      </c>
      <c r="C119" s="12">
        <v>932.67499999999995</v>
      </c>
      <c r="D119" s="11">
        <f t="shared" si="13"/>
        <v>1.2751433087865945E-6</v>
      </c>
      <c r="E119" s="11">
        <f t="shared" si="12"/>
        <v>1.1892942855225369E-6</v>
      </c>
      <c r="F119" s="15">
        <f>D119*Zins!$C$2^B119</f>
        <v>4.4698458558198284E-7</v>
      </c>
      <c r="G119" s="12">
        <f t="shared" si="18"/>
        <v>4.7799887259176914E-7</v>
      </c>
      <c r="H119" s="14">
        <f t="shared" si="18"/>
        <v>5.102171145666961E-7</v>
      </c>
      <c r="I119" s="15">
        <f>E119*Zins!$C$2^B120</f>
        <v>4.1317279321870741E-7</v>
      </c>
      <c r="J119" s="12">
        <f t="shared" si="19"/>
        <v>4.4272096828433573E-7</v>
      </c>
      <c r="K119" s="12">
        <f t="shared" si="19"/>
        <v>4.7344787751634765E-7</v>
      </c>
    </row>
    <row r="120" spans="2:11" x14ac:dyDescent="0.2">
      <c r="B120" s="11">
        <v>118</v>
      </c>
      <c r="C120" s="12">
        <v>960.24900000000002</v>
      </c>
      <c r="D120" s="11">
        <f t="shared" si="13"/>
        <v>8.5849023264057592E-8</v>
      </c>
      <c r="E120" s="11">
        <f t="shared" si="12"/>
        <v>8.2436438740288041E-8</v>
      </c>
      <c r="F120" s="15">
        <f>D120*Zins!$C$2^B120</f>
        <v>2.9824813899214108E-8</v>
      </c>
      <c r="G120" s="12">
        <f t="shared" si="18"/>
        <v>3.1014287009786279E-8</v>
      </c>
      <c r="H120" s="14">
        <f t="shared" si="18"/>
        <v>3.2218241974926993E-8</v>
      </c>
      <c r="I120" s="15">
        <f>E120*Zins!$C$2^B121</f>
        <v>2.8383793579689247E-8</v>
      </c>
      <c r="J120" s="12">
        <f t="shared" si="19"/>
        <v>2.9548175065628305E-8</v>
      </c>
      <c r="K120" s="12">
        <f t="shared" si="19"/>
        <v>3.0726909232011908E-8</v>
      </c>
    </row>
    <row r="121" spans="2:11" x14ac:dyDescent="0.2">
      <c r="B121" s="11">
        <v>119</v>
      </c>
      <c r="C121" s="12">
        <v>987.56399999999996</v>
      </c>
      <c r="D121" s="11">
        <f t="shared" si="13"/>
        <v>3.4125845237695515E-9</v>
      </c>
      <c r="E121" s="11">
        <f t="shared" si="12"/>
        <v>3.3701456226319534E-9</v>
      </c>
      <c r="F121" s="15">
        <f>D121*Zins!$C$2^B121</f>
        <v>1.1749912560036269E-9</v>
      </c>
      <c r="G121" s="12">
        <f t="shared" si="18"/>
        <v>1.1894731105721712E-9</v>
      </c>
      <c r="H121" s="14">
        <f t="shared" si="18"/>
        <v>1.2039549651407155E-9</v>
      </c>
      <c r="I121" s="15">
        <f>E121*Zins!$C$2^B122</f>
        <v>1.1500288054945154E-9</v>
      </c>
      <c r="J121" s="12">
        <f t="shared" si="19"/>
        <v>1.1643814859390588E-9</v>
      </c>
      <c r="K121" s="12">
        <f t="shared" si="19"/>
        <v>1.1787341663836022E-9</v>
      </c>
    </row>
    <row r="122" spans="2:11" x14ac:dyDescent="0.2">
      <c r="B122" s="11">
        <v>120</v>
      </c>
      <c r="C122" s="12">
        <v>1000</v>
      </c>
      <c r="D122" s="11">
        <f t="shared" si="13"/>
        <v>4.2438901137598099E-11</v>
      </c>
      <c r="E122" s="11">
        <f t="shared" si="12"/>
        <v>4.2438901137598099E-11</v>
      </c>
      <c r="F122" s="15">
        <f>D122*Zins!$C$2^B122</f>
        <v>1.4481854568544193E-11</v>
      </c>
      <c r="G122" s="15">
        <f>G123+F122</f>
        <v>1.4481854568544193E-11</v>
      </c>
      <c r="H122" s="12">
        <f>H123+G122</f>
        <v>1.4481854568544193E-11</v>
      </c>
      <c r="I122" s="15">
        <f>E122*Zins!$C$2^B123</f>
        <v>1.4352680444543305E-11</v>
      </c>
      <c r="J122" s="15">
        <f>J123+I122</f>
        <v>1.4352680444543305E-11</v>
      </c>
      <c r="K122" s="15">
        <f>K123+J122</f>
        <v>1.4352680444543305E-11</v>
      </c>
    </row>
    <row r="123" spans="2:11" x14ac:dyDescent="0.2">
      <c r="B123" s="11">
        <v>121</v>
      </c>
      <c r="C123" s="12"/>
      <c r="D123" s="11">
        <f t="shared" si="13"/>
        <v>0</v>
      </c>
      <c r="E123" s="11">
        <f t="shared" si="12"/>
        <v>0</v>
      </c>
      <c r="F123" s="15">
        <f>D123*Zins!$C$2^B123</f>
        <v>0</v>
      </c>
      <c r="G123" s="15">
        <f>F123</f>
        <v>0</v>
      </c>
      <c r="H123" s="15">
        <f>G123</f>
        <v>0</v>
      </c>
      <c r="I123" s="15">
        <f>E123*Zins!$C$2^B124</f>
        <v>0</v>
      </c>
      <c r="J123" s="15">
        <f>I123</f>
        <v>0</v>
      </c>
      <c r="K123" s="15">
        <f>J123</f>
        <v>0</v>
      </c>
    </row>
  </sheetData>
  <phoneticPr fontId="0" type="noConversion"/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T&amp;RFrauen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fitToPage="1"/>
  </sheetPr>
  <dimension ref="B1:K123"/>
  <sheetViews>
    <sheetView zoomScaleNormal="100" workbookViewId="0">
      <pane ySplit="1" topLeftCell="A104" activePane="bottomLeft" state="frozen"/>
      <selection activeCell="A9" sqref="A9"/>
      <selection pane="bottomLeft" activeCell="A9" sqref="A9"/>
    </sheetView>
  </sheetViews>
  <sheetFormatPr baseColWidth="10" defaultColWidth="10.6640625" defaultRowHeight="10.199999999999999" x14ac:dyDescent="0.2"/>
  <cols>
    <col min="1" max="1" width="35.6640625" style="6" customWidth="1"/>
    <col min="2" max="2" width="3.5546875" style="4" bestFit="1" customWidth="1"/>
    <col min="3" max="3" width="11.6640625" style="5" bestFit="1" customWidth="1"/>
    <col min="4" max="4" width="9.44140625" style="4" customWidth="1"/>
    <col min="5" max="5" width="10" style="4" customWidth="1"/>
    <col min="6" max="6" width="15" style="4" customWidth="1"/>
    <col min="7" max="7" width="13.6640625" style="6" customWidth="1"/>
    <col min="8" max="8" width="12.6640625" style="6" customWidth="1"/>
    <col min="9" max="9" width="11.44140625" style="6" customWidth="1"/>
    <col min="10" max="10" width="17.44140625" style="6" customWidth="1"/>
    <col min="11" max="11" width="21" style="6" customWidth="1"/>
    <col min="12" max="16384" width="10.6640625" style="6"/>
  </cols>
  <sheetData>
    <row r="1" spans="2:11" s="3" customFormat="1" x14ac:dyDescent="0.2">
      <c r="B1" s="8" t="s">
        <v>0</v>
      </c>
      <c r="C1" s="9" t="s">
        <v>25</v>
      </c>
      <c r="D1" s="8" t="s">
        <v>1</v>
      </c>
      <c r="E1" s="8" t="s">
        <v>2</v>
      </c>
      <c r="F1" s="8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</row>
    <row r="2" spans="2:11" x14ac:dyDescent="0.2">
      <c r="B2" s="11">
        <v>0</v>
      </c>
      <c r="C2" s="12">
        <v>6.1130000000000004</v>
      </c>
      <c r="D2" s="11">
        <v>1000000</v>
      </c>
      <c r="E2" s="11">
        <f>D2*C2/1000</f>
        <v>6113</v>
      </c>
      <c r="F2" s="11">
        <f>D2*Zins!$C$2^B2</f>
        <v>1000000</v>
      </c>
      <c r="G2" s="11">
        <f t="shared" ref="G2:G65" si="0">G3+F2</f>
        <v>54326947.752777904</v>
      </c>
      <c r="H2" s="11">
        <f t="shared" ref="H2:H65" si="1">H3+G2</f>
        <v>1879996816.7111423</v>
      </c>
      <c r="I2" s="13">
        <f>E2*Zins!$C$2^B3</f>
        <v>6058.4737363726472</v>
      </c>
      <c r="J2" s="13">
        <f t="shared" ref="J2:J65" si="2">J3+I2</f>
        <v>515418.70190783532</v>
      </c>
      <c r="K2" s="11">
        <f t="shared" ref="K2:K65" si="3">K3+J2</f>
        <v>37557897.851489447</v>
      </c>
    </row>
    <row r="3" spans="2:11" x14ac:dyDescent="0.2">
      <c r="B3" s="11">
        <v>1</v>
      </c>
      <c r="C3" s="12">
        <v>0.42299999999999999</v>
      </c>
      <c r="D3" s="11">
        <f>D2-E2</f>
        <v>993887</v>
      </c>
      <c r="E3" s="11">
        <f t="shared" ref="E3:E66" si="4">D3*C3/1000</f>
        <v>420.41420099999999</v>
      </c>
      <c r="F3" s="11">
        <f>D3*Zins!$C$2^B3</f>
        <v>985021.80376610521</v>
      </c>
      <c r="G3" s="11">
        <f t="shared" si="0"/>
        <v>53326947.752777904</v>
      </c>
      <c r="H3" s="11">
        <f t="shared" si="1"/>
        <v>1825669868.9583645</v>
      </c>
      <c r="I3" s="12">
        <f>E3*Zins!$C$2^B4</f>
        <v>412.94769374931866</v>
      </c>
      <c r="J3" s="13">
        <f t="shared" si="2"/>
        <v>509360.22817146266</v>
      </c>
      <c r="K3" s="11">
        <f t="shared" si="3"/>
        <v>37042479.149581611</v>
      </c>
    </row>
    <row r="4" spans="2:11" x14ac:dyDescent="0.2">
      <c r="B4" s="11">
        <v>2</v>
      </c>
      <c r="C4" s="12">
        <v>0.34300000000000003</v>
      </c>
      <c r="D4" s="11">
        <f t="shared" ref="D4:D67" si="5">D3-E3</f>
        <v>993466.58579899999</v>
      </c>
      <c r="E4" s="11">
        <f t="shared" si="4"/>
        <v>340.759038929057</v>
      </c>
      <c r="F4" s="11">
        <f>D4*Zins!$C$2^B4</f>
        <v>975822.73492875346</v>
      </c>
      <c r="G4" s="11">
        <f t="shared" si="0"/>
        <v>52341925.949011803</v>
      </c>
      <c r="H4" s="11">
        <f t="shared" si="1"/>
        <v>1772342921.2055867</v>
      </c>
      <c r="I4" s="12">
        <f>E4*Zins!$C$2^B5</f>
        <v>331.72170275576065</v>
      </c>
      <c r="J4" s="13">
        <f t="shared" si="2"/>
        <v>508947.28047771333</v>
      </c>
      <c r="K4" s="11">
        <f t="shared" si="3"/>
        <v>36533118.921410151</v>
      </c>
    </row>
    <row r="5" spans="2:11" x14ac:dyDescent="0.2">
      <c r="B5" s="11">
        <v>3</v>
      </c>
      <c r="C5" s="12">
        <v>0.27500000000000002</v>
      </c>
      <c r="D5" s="11">
        <f t="shared" si="5"/>
        <v>993125.82676007098</v>
      </c>
      <c r="E5" s="11">
        <f t="shared" si="4"/>
        <v>273.10960235901956</v>
      </c>
      <c r="F5" s="11">
        <f>D5*Zins!$C$2^B5</f>
        <v>966786.94522366021</v>
      </c>
      <c r="G5" s="11">
        <f t="shared" si="0"/>
        <v>51366103.214083046</v>
      </c>
      <c r="H5" s="11">
        <f t="shared" si="1"/>
        <v>1720000995.2565749</v>
      </c>
      <c r="I5" s="12">
        <f>E5*Zins!$C$2^B6</f>
        <v>263.49495533846044</v>
      </c>
      <c r="J5" s="13">
        <f t="shared" si="2"/>
        <v>508615.55877495755</v>
      </c>
      <c r="K5" s="11">
        <f t="shared" si="3"/>
        <v>36024171.640932441</v>
      </c>
    </row>
    <row r="6" spans="2:11" x14ac:dyDescent="0.2">
      <c r="B6" s="11">
        <v>4</v>
      </c>
      <c r="C6" s="12">
        <v>0.22</v>
      </c>
      <c r="D6" s="11">
        <f t="shared" si="5"/>
        <v>992852.71715771197</v>
      </c>
      <c r="E6" s="11">
        <f t="shared" si="4"/>
        <v>218.42759777469664</v>
      </c>
      <c r="F6" s="11">
        <f>D6*Zins!$C$2^B6</f>
        <v>957899.97900269949</v>
      </c>
      <c r="G6" s="11">
        <f t="shared" si="0"/>
        <v>50399316.268859386</v>
      </c>
      <c r="H6" s="11">
        <f t="shared" si="1"/>
        <v>1668634892.0424919</v>
      </c>
      <c r="I6" s="12">
        <f>E6*Zins!$C$2^B7</f>
        <v>208.85827094211487</v>
      </c>
      <c r="J6" s="13">
        <f t="shared" si="2"/>
        <v>508352.06381961907</v>
      </c>
      <c r="K6" s="11">
        <f t="shared" si="3"/>
        <v>35515556.082157485</v>
      </c>
    </row>
    <row r="7" spans="2:11" x14ac:dyDescent="0.2">
      <c r="B7" s="11">
        <v>5</v>
      </c>
      <c r="C7" s="12">
        <v>0.182</v>
      </c>
      <c r="D7" s="11">
        <f t="shared" si="5"/>
        <v>992634.28955993732</v>
      </c>
      <c r="E7" s="11">
        <f t="shared" si="4"/>
        <v>180.6594406999086</v>
      </c>
      <c r="F7" s="11">
        <f>D7*Zins!$C$2^B7</f>
        <v>949146.918738671</v>
      </c>
      <c r="G7" s="11">
        <f t="shared" si="0"/>
        <v>49441416.289856687</v>
      </c>
      <c r="H7" s="11">
        <f t="shared" si="1"/>
        <v>1618235575.7736325</v>
      </c>
      <c r="I7" s="12">
        <f>E7*Zins!$C$2^B8</f>
        <v>171.2039040737742</v>
      </c>
      <c r="J7" s="13">
        <f t="shared" si="2"/>
        <v>508143.20554867695</v>
      </c>
      <c r="K7" s="11">
        <f t="shared" si="3"/>
        <v>35007204.018337868</v>
      </c>
    </row>
    <row r="8" spans="2:11" x14ac:dyDescent="0.2">
      <c r="B8" s="11">
        <v>6</v>
      </c>
      <c r="C8" s="12">
        <v>0.155</v>
      </c>
      <c r="D8" s="11">
        <f t="shared" si="5"/>
        <v>992453.63011923735</v>
      </c>
      <c r="E8" s="11">
        <f t="shared" si="4"/>
        <v>153.83031266848178</v>
      </c>
      <c r="F8" s="11">
        <f>D8*Zins!$C$2^B8</f>
        <v>940509.58771007007</v>
      </c>
      <c r="G8" s="11">
        <f>G9+F8</f>
        <v>48492269.371118017</v>
      </c>
      <c r="H8" s="11">
        <f t="shared" si="1"/>
        <v>1568794159.4837759</v>
      </c>
      <c r="I8" s="12">
        <f>E8*Zins!$C$2^B9</f>
        <v>144.47867799312277</v>
      </c>
      <c r="J8" s="13">
        <f t="shared" si="2"/>
        <v>507972.00164460315</v>
      </c>
      <c r="K8" s="11">
        <f t="shared" si="3"/>
        <v>34499060.812789194</v>
      </c>
    </row>
    <row r="9" spans="2:11" x14ac:dyDescent="0.2">
      <c r="B9" s="11">
        <v>7</v>
      </c>
      <c r="C9" s="12">
        <v>0.13900000000000001</v>
      </c>
      <c r="D9" s="11">
        <f t="shared" si="5"/>
        <v>992299.79980656889</v>
      </c>
      <c r="E9" s="11">
        <f t="shared" si="4"/>
        <v>137.92967217311309</v>
      </c>
      <c r="F9" s="11">
        <f>D9*Zins!$C$2^B9</f>
        <v>931976.02450344409</v>
      </c>
      <c r="G9" s="11">
        <f t="shared" si="0"/>
        <v>47551759.783407949</v>
      </c>
      <c r="H9" s="11">
        <f t="shared" si="1"/>
        <v>1520301890.1126578</v>
      </c>
      <c r="I9" s="12">
        <f>E9*Zins!$C$2^B10</f>
        <v>128.3891649216836</v>
      </c>
      <c r="J9" s="13">
        <f t="shared" si="2"/>
        <v>507827.52296661003</v>
      </c>
      <c r="K9" s="11">
        <f t="shared" si="3"/>
        <v>33991088.81114459</v>
      </c>
    </row>
    <row r="10" spans="2:11" x14ac:dyDescent="0.2">
      <c r="B10" s="11">
        <v>8</v>
      </c>
      <c r="C10" s="12">
        <v>0.129</v>
      </c>
      <c r="D10" s="11">
        <f t="shared" si="5"/>
        <v>992161.87013439578</v>
      </c>
      <c r="E10" s="11">
        <f t="shared" si="4"/>
        <v>127.98888124733706</v>
      </c>
      <c r="F10" s="11">
        <f>D10*Zins!$C$2^B10</f>
        <v>923534.66782560782</v>
      </c>
      <c r="G10" s="11">
        <f t="shared" si="0"/>
        <v>46619783.758904502</v>
      </c>
      <c r="H10" s="11">
        <f t="shared" si="1"/>
        <v>1472750130.3292499</v>
      </c>
      <c r="I10" s="12">
        <f>E10*Zins!$C$2^B11</f>
        <v>118.0733123384573</v>
      </c>
      <c r="J10" s="13">
        <f t="shared" si="2"/>
        <v>507699.13380168832</v>
      </c>
      <c r="K10" s="11">
        <f t="shared" si="3"/>
        <v>33483261.288177978</v>
      </c>
    </row>
    <row r="11" spans="2:11" x14ac:dyDescent="0.2">
      <c r="B11" s="11">
        <v>9</v>
      </c>
      <c r="C11" s="12">
        <v>0.125</v>
      </c>
      <c r="D11" s="11">
        <f t="shared" si="5"/>
        <v>992033.88125314843</v>
      </c>
      <c r="E11" s="11">
        <f t="shared" si="4"/>
        <v>124.00423515664356</v>
      </c>
      <c r="F11" s="11">
        <f>D11*Zins!$C$2^B11</f>
        <v>915178.92155942356</v>
      </c>
      <c r="G11" s="11">
        <f t="shared" si="0"/>
        <v>45696249.091078892</v>
      </c>
      <c r="H11" s="11">
        <f t="shared" si="1"/>
        <v>1426130346.5703454</v>
      </c>
      <c r="I11" s="12">
        <f>E11*Zins!$C$2^B12</f>
        <v>113.37697244294149</v>
      </c>
      <c r="J11" s="13">
        <f t="shared" si="2"/>
        <v>507581.06048934988</v>
      </c>
      <c r="K11" s="11">
        <f t="shared" si="3"/>
        <v>32975562.154376291</v>
      </c>
    </row>
    <row r="12" spans="2:11" x14ac:dyDescent="0.2">
      <c r="B12" s="11">
        <v>10</v>
      </c>
      <c r="C12" s="12">
        <v>0.129</v>
      </c>
      <c r="D12" s="11">
        <f t="shared" si="5"/>
        <v>991909.87701799173</v>
      </c>
      <c r="E12" s="11">
        <f t="shared" si="4"/>
        <v>127.95637413532093</v>
      </c>
      <c r="F12" s="11">
        <f>D12*Zins!$C$2^B12</f>
        <v>906902.40257108898</v>
      </c>
      <c r="G12" s="11">
        <f t="shared" si="0"/>
        <v>44781070.169519469</v>
      </c>
      <c r="H12" s="11">
        <f t="shared" si="1"/>
        <v>1380434097.4792664</v>
      </c>
      <c r="I12" s="12">
        <f>E12*Zins!$C$2^B13</f>
        <v>115.94688794020861</v>
      </c>
      <c r="J12" s="13">
        <f t="shared" si="2"/>
        <v>507467.68351690692</v>
      </c>
      <c r="K12" s="11">
        <f t="shared" si="3"/>
        <v>32467981.093886942</v>
      </c>
    </row>
    <row r="13" spans="2:11" x14ac:dyDescent="0.2">
      <c r="B13" s="11">
        <v>11</v>
      </c>
      <c r="C13" s="12">
        <v>0.14299999999999999</v>
      </c>
      <c r="D13" s="11">
        <f t="shared" si="5"/>
        <v>991781.9206438564</v>
      </c>
      <c r="E13" s="11">
        <f t="shared" si="4"/>
        <v>141.82481465207144</v>
      </c>
      <c r="F13" s="11">
        <f>D13*Zins!$C$2^B13</f>
        <v>898697.13791987847</v>
      </c>
      <c r="G13" s="11">
        <f t="shared" si="0"/>
        <v>43874167.76694838</v>
      </c>
      <c r="H13" s="11">
        <f t="shared" si="1"/>
        <v>1335653027.309747</v>
      </c>
      <c r="I13" s="12">
        <f>E13*Zins!$C$2^B14</f>
        <v>127.36738426416512</v>
      </c>
      <c r="J13" s="13">
        <f t="shared" si="2"/>
        <v>507351.7366289667</v>
      </c>
      <c r="K13" s="11">
        <f t="shared" si="3"/>
        <v>31960513.410370033</v>
      </c>
    </row>
    <row r="14" spans="2:11" x14ac:dyDescent="0.2">
      <c r="B14" s="11">
        <v>12</v>
      </c>
      <c r="C14" s="12">
        <v>0.17299999999999999</v>
      </c>
      <c r="D14" s="11">
        <f t="shared" si="5"/>
        <v>991640.09582920431</v>
      </c>
      <c r="E14" s="11">
        <f t="shared" si="4"/>
        <v>171.55373657845234</v>
      </c>
      <c r="F14" s="11">
        <f>D14*Zins!$C$2^B14</f>
        <v>890553.6414560515</v>
      </c>
      <c r="G14" s="11">
        <f t="shared" si="0"/>
        <v>42975470.629028499</v>
      </c>
      <c r="H14" s="11">
        <f t="shared" si="1"/>
        <v>1291778859.5427985</v>
      </c>
      <c r="I14" s="12">
        <f>E14*Zins!$C$2^B15</f>
        <v>152.69155596818328</v>
      </c>
      <c r="J14" s="13">
        <f t="shared" si="2"/>
        <v>507224.36924470251</v>
      </c>
      <c r="K14" s="11">
        <f t="shared" si="3"/>
        <v>31453161.673741065</v>
      </c>
    </row>
    <row r="15" spans="2:11" x14ac:dyDescent="0.2">
      <c r="B15" s="11">
        <v>13</v>
      </c>
      <c r="C15" s="12">
        <v>0.222</v>
      </c>
      <c r="D15" s="11">
        <f t="shared" si="5"/>
        <v>991468.54209262587</v>
      </c>
      <c r="E15" s="11">
        <f t="shared" si="4"/>
        <v>220.10601634456296</v>
      </c>
      <c r="F15" s="11">
        <f>D15*Zins!$C$2^B15</f>
        <v>882457.45854913746</v>
      </c>
      <c r="G15" s="11">
        <f t="shared" si="0"/>
        <v>42084916.987572446</v>
      </c>
      <c r="H15" s="11">
        <f t="shared" si="1"/>
        <v>1248803388.91377</v>
      </c>
      <c r="I15" s="12">
        <f>E15*Zins!$C$2^B16</f>
        <v>194.15813260446836</v>
      </c>
      <c r="J15" s="13">
        <f t="shared" si="2"/>
        <v>507071.67768873431</v>
      </c>
      <c r="K15" s="11">
        <f t="shared" si="3"/>
        <v>30945937.304496363</v>
      </c>
    </row>
    <row r="16" spans="2:11" x14ac:dyDescent="0.2">
      <c r="B16" s="11">
        <v>14</v>
      </c>
      <c r="C16" s="12">
        <v>0.30299999999999999</v>
      </c>
      <c r="D16" s="11">
        <f t="shared" si="5"/>
        <v>991248.43607628136</v>
      </c>
      <c r="E16" s="11">
        <f t="shared" si="4"/>
        <v>300.34827613111321</v>
      </c>
      <c r="F16" s="11">
        <f>D16*Zins!$C$2^B16</f>
        <v>874392.02477040619</v>
      </c>
      <c r="G16" s="11">
        <f t="shared" si="0"/>
        <v>41202459.529023312</v>
      </c>
      <c r="H16" s="11">
        <f t="shared" si="1"/>
        <v>1206718471.9261975</v>
      </c>
      <c r="I16" s="12">
        <f>E16*Zins!$C$2^B17</f>
        <v>262.57758523828846</v>
      </c>
      <c r="J16" s="13">
        <f t="shared" si="2"/>
        <v>506877.51955612988</v>
      </c>
      <c r="K16" s="11">
        <f t="shared" si="3"/>
        <v>30438865.62680763</v>
      </c>
    </row>
    <row r="17" spans="2:11" x14ac:dyDescent="0.2">
      <c r="B17" s="11">
        <v>15</v>
      </c>
      <c r="C17" s="12">
        <v>0.41699999999999998</v>
      </c>
      <c r="D17" s="11">
        <f t="shared" si="5"/>
        <v>990948.08780015027</v>
      </c>
      <c r="E17" s="11">
        <f t="shared" si="4"/>
        <v>413.22535261266268</v>
      </c>
      <c r="F17" s="11">
        <f>D17*Zins!$C$2^B17</f>
        <v>866330.1129701694</v>
      </c>
      <c r="G17" s="11">
        <f t="shared" si="0"/>
        <v>40328067.504252903</v>
      </c>
      <c r="H17" s="11">
        <f t="shared" si="1"/>
        <v>1165516012.3971741</v>
      </c>
      <c r="I17" s="12">
        <f>E17*Zins!$C$2^B18</f>
        <v>358.03732121760225</v>
      </c>
      <c r="J17" s="13">
        <f t="shared" si="2"/>
        <v>506614.94197089161</v>
      </c>
      <c r="K17" s="11">
        <f t="shared" si="3"/>
        <v>29931988.107251499</v>
      </c>
    </row>
    <row r="18" spans="2:11" x14ac:dyDescent="0.2">
      <c r="B18" s="11">
        <v>16</v>
      </c>
      <c r="C18" s="12">
        <v>0.55700000000000005</v>
      </c>
      <c r="D18" s="11">
        <f t="shared" si="5"/>
        <v>990534.8624475376</v>
      </c>
      <c r="E18" s="11">
        <f t="shared" si="4"/>
        <v>551.72791838327851</v>
      </c>
      <c r="F18" s="11">
        <f>D18*Zins!$C$2^B18</f>
        <v>858244.65145001072</v>
      </c>
      <c r="G18" s="11">
        <f t="shared" si="0"/>
        <v>39461737.391282737</v>
      </c>
      <c r="H18" s="11">
        <f t="shared" si="1"/>
        <v>1125187944.8929212</v>
      </c>
      <c r="I18" s="12">
        <f>E18*Zins!$C$2^B19</f>
        <v>473.77826645952041</v>
      </c>
      <c r="J18" s="13">
        <f t="shared" si="2"/>
        <v>506256.90464967402</v>
      </c>
      <c r="K18" s="11">
        <f t="shared" si="3"/>
        <v>29425373.165280607</v>
      </c>
    </row>
    <row r="19" spans="2:11" x14ac:dyDescent="0.2">
      <c r="B19" s="11">
        <v>17</v>
      </c>
      <c r="C19" s="12">
        <v>0.70899999999999996</v>
      </c>
      <c r="D19" s="11">
        <f t="shared" si="5"/>
        <v>989983.13452915428</v>
      </c>
      <c r="E19" s="11">
        <f t="shared" si="4"/>
        <v>701.89804238117028</v>
      </c>
      <c r="F19" s="11">
        <f>D19*Zins!$C$2^B19</f>
        <v>850115.56905763445</v>
      </c>
      <c r="G19" s="11">
        <f t="shared" si="0"/>
        <v>38603492.739832729</v>
      </c>
      <c r="H19" s="11">
        <f t="shared" si="1"/>
        <v>1085726207.5016384</v>
      </c>
      <c r="I19" s="12">
        <f>E19*Zins!$C$2^B20</f>
        <v>597.35573683038933</v>
      </c>
      <c r="J19" s="13">
        <f t="shared" si="2"/>
        <v>505783.12638321449</v>
      </c>
      <c r="K19" s="11">
        <f t="shared" si="3"/>
        <v>28919116.260630932</v>
      </c>
    </row>
    <row r="20" spans="2:11" x14ac:dyDescent="0.2">
      <c r="B20" s="11">
        <v>18</v>
      </c>
      <c r="C20" s="12">
        <v>0.85</v>
      </c>
      <c r="D20" s="11">
        <f t="shared" si="5"/>
        <v>989281.23648677312</v>
      </c>
      <c r="E20" s="11">
        <f t="shared" si="4"/>
        <v>840.88905101375713</v>
      </c>
      <c r="F20" s="11">
        <f>D20*Zins!$C$2^B20</f>
        <v>841935.41835398681</v>
      </c>
      <c r="G20" s="11">
        <f t="shared" si="0"/>
        <v>37753377.170775093</v>
      </c>
      <c r="H20" s="11">
        <f t="shared" si="1"/>
        <v>1047122714.7618058</v>
      </c>
      <c r="I20" s="12">
        <f>E20*Zins!$C$2^B21</f>
        <v>709.26174985221894</v>
      </c>
      <c r="J20" s="13">
        <f t="shared" si="2"/>
        <v>505185.7706463841</v>
      </c>
      <c r="K20" s="11">
        <f t="shared" si="3"/>
        <v>28413333.134247717</v>
      </c>
    </row>
    <row r="21" spans="2:11" x14ac:dyDescent="0.2">
      <c r="B21" s="11">
        <v>19</v>
      </c>
      <c r="C21" s="12">
        <v>0.95299999999999996</v>
      </c>
      <c r="D21" s="11">
        <f t="shared" si="5"/>
        <v>988440.34743575938</v>
      </c>
      <c r="E21" s="11">
        <f t="shared" si="4"/>
        <v>941.98365110627867</v>
      </c>
      <c r="F21" s="11">
        <f>D21*Zins!$C$2^B21</f>
        <v>833716.32631158188</v>
      </c>
      <c r="G21" s="11">
        <f t="shared" si="0"/>
        <v>36911441.752421103</v>
      </c>
      <c r="H21" s="11">
        <f t="shared" si="1"/>
        <v>1009369337.5910307</v>
      </c>
      <c r="I21" s="12">
        <f>E21*Zins!$C$2^B22</f>
        <v>787.4446570613851</v>
      </c>
      <c r="J21" s="13">
        <f t="shared" si="2"/>
        <v>504476.50889653189</v>
      </c>
      <c r="K21" s="11">
        <f t="shared" si="3"/>
        <v>27908147.363601331</v>
      </c>
    </row>
    <row r="22" spans="2:11" x14ac:dyDescent="0.2">
      <c r="B22" s="11">
        <v>20</v>
      </c>
      <c r="C22" s="12">
        <v>1.012</v>
      </c>
      <c r="D22" s="11">
        <f t="shared" si="5"/>
        <v>987498.36378465313</v>
      </c>
      <c r="E22" s="11">
        <f t="shared" si="4"/>
        <v>999.3483441500689</v>
      </c>
      <c r="F22" s="11">
        <f>D22*Zins!$C$2^B22</f>
        <v>825492.36338216753</v>
      </c>
      <c r="G22" s="11">
        <f t="shared" si="0"/>
        <v>36077725.426109523</v>
      </c>
      <c r="H22" s="11">
        <f t="shared" si="1"/>
        <v>972457895.83860958</v>
      </c>
      <c r="I22" s="12">
        <f>E22*Zins!$C$2^B23</f>
        <v>827.94675098389848</v>
      </c>
      <c r="J22" s="13">
        <f t="shared" si="2"/>
        <v>503689.06423947052</v>
      </c>
      <c r="K22" s="11">
        <f t="shared" si="3"/>
        <v>27403670.854704797</v>
      </c>
    </row>
    <row r="23" spans="2:11" x14ac:dyDescent="0.2">
      <c r="B23" s="11">
        <v>21</v>
      </c>
      <c r="C23" s="12">
        <v>1.022</v>
      </c>
      <c r="D23" s="11">
        <f t="shared" si="5"/>
        <v>986499.01544050302</v>
      </c>
      <c r="E23" s="11">
        <f t="shared" si="4"/>
        <v>1008.2019937801941</v>
      </c>
      <c r="F23" s="11">
        <f>D23*Zins!$C$2^B23</f>
        <v>817301.25382599095</v>
      </c>
      <c r="G23" s="11">
        <f t="shared" si="0"/>
        <v>35252233.062727354</v>
      </c>
      <c r="H23" s="11">
        <f t="shared" si="1"/>
        <v>936380170.41250002</v>
      </c>
      <c r="I23" s="12">
        <f>E23*Zins!$C$2^B24</f>
        <v>827.83139882077592</v>
      </c>
      <c r="J23" s="13">
        <f t="shared" si="2"/>
        <v>502861.11748848663</v>
      </c>
      <c r="K23" s="11">
        <f t="shared" si="3"/>
        <v>26899981.790465325</v>
      </c>
    </row>
    <row r="24" spans="2:11" x14ac:dyDescent="0.2">
      <c r="B24" s="11">
        <v>22</v>
      </c>
      <c r="C24" s="12">
        <v>1.004</v>
      </c>
      <c r="D24" s="11">
        <f t="shared" si="5"/>
        <v>985490.81344672281</v>
      </c>
      <c r="E24" s="11">
        <f t="shared" si="4"/>
        <v>989.43277670050975</v>
      </c>
      <c r="F24" s="11">
        <f>D24*Zins!$C$2^B24</f>
        <v>809183.32204616535</v>
      </c>
      <c r="G24" s="11">
        <f t="shared" si="0"/>
        <v>34434931.808901362</v>
      </c>
      <c r="H24" s="11">
        <f t="shared" si="1"/>
        <v>901127937.34977269</v>
      </c>
      <c r="I24" s="12">
        <f>E24*Zins!$C$2^B25</f>
        <v>805.17349388934599</v>
      </c>
      <c r="J24" s="13">
        <f t="shared" si="2"/>
        <v>502033.28608966584</v>
      </c>
      <c r="K24" s="11">
        <f t="shared" si="3"/>
        <v>26397120.67297684</v>
      </c>
    </row>
    <row r="25" spans="2:11" x14ac:dyDescent="0.2">
      <c r="B25" s="11">
        <v>23</v>
      </c>
      <c r="C25" s="12">
        <v>0.96299999999999997</v>
      </c>
      <c r="D25" s="11">
        <f t="shared" si="5"/>
        <v>984501.38067002234</v>
      </c>
      <c r="E25" s="11">
        <f t="shared" si="4"/>
        <v>948.07482958523144</v>
      </c>
      <c r="F25" s="11">
        <f>D25*Zins!$C$2^B25</f>
        <v>801160.45787000109</v>
      </c>
      <c r="G25" s="11">
        <f t="shared" si="0"/>
        <v>33625748.486855194</v>
      </c>
      <c r="H25" s="11">
        <f t="shared" si="1"/>
        <v>866693005.54087138</v>
      </c>
      <c r="I25" s="12">
        <f>E25*Zins!$C$2^B26</f>
        <v>764.63579874014977</v>
      </c>
      <c r="J25" s="13">
        <f t="shared" si="2"/>
        <v>501228.1125957765</v>
      </c>
      <c r="K25" s="11">
        <f t="shared" si="3"/>
        <v>25895087.386887174</v>
      </c>
    </row>
    <row r="26" spans="2:11" x14ac:dyDescent="0.2">
      <c r="B26" s="11">
        <v>24</v>
      </c>
      <c r="C26" s="12">
        <v>0.91100000000000003</v>
      </c>
      <c r="D26" s="11">
        <f t="shared" si="5"/>
        <v>983553.30584043707</v>
      </c>
      <c r="E26" s="11">
        <f t="shared" si="4"/>
        <v>896.01706162063829</v>
      </c>
      <c r="F26" s="11">
        <f>D26*Zins!$C$2^B26</f>
        <v>793249.69311107264</v>
      </c>
      <c r="G26" s="11">
        <f t="shared" si="0"/>
        <v>32824588.028985195</v>
      </c>
      <c r="H26" s="11">
        <f t="shared" si="1"/>
        <v>833067257.05401623</v>
      </c>
      <c r="I26" s="12">
        <f>E26*Zins!$C$2^B27</f>
        <v>716.20462876529973</v>
      </c>
      <c r="J26" s="13">
        <f t="shared" si="2"/>
        <v>500463.47679703636</v>
      </c>
      <c r="K26" s="11">
        <f t="shared" si="3"/>
        <v>25393859.274291396</v>
      </c>
    </row>
    <row r="27" spans="2:11" x14ac:dyDescent="0.2">
      <c r="B27" s="11">
        <v>25</v>
      </c>
      <c r="C27" s="12">
        <v>0.85599999999999998</v>
      </c>
      <c r="D27" s="11">
        <f t="shared" si="5"/>
        <v>982657.28877881647</v>
      </c>
      <c r="E27" s="11">
        <f t="shared" si="4"/>
        <v>841.15463919466686</v>
      </c>
      <c r="F27" s="11">
        <f>D27*Zins!$C$2^B27</f>
        <v>785457.92134851206</v>
      </c>
      <c r="G27" s="11">
        <f t="shared" si="0"/>
        <v>32031338.335874122</v>
      </c>
      <c r="H27" s="11">
        <f t="shared" si="1"/>
        <v>800242669.02503109</v>
      </c>
      <c r="I27" s="12">
        <f>E27*Zins!$C$2^B28</f>
        <v>666.35478758605188</v>
      </c>
      <c r="J27" s="13">
        <f t="shared" si="2"/>
        <v>499747.27216827107</v>
      </c>
      <c r="K27" s="11">
        <f t="shared" si="3"/>
        <v>24893395.797494359</v>
      </c>
    </row>
    <row r="28" spans="2:11" x14ac:dyDescent="0.2">
      <c r="B28" s="11">
        <v>26</v>
      </c>
      <c r="C28" s="12">
        <v>0.80800000000000005</v>
      </c>
      <c r="D28" s="11">
        <f t="shared" si="5"/>
        <v>981816.13413962175</v>
      </c>
      <c r="E28" s="11">
        <f t="shared" si="4"/>
        <v>793.30743638481442</v>
      </c>
      <c r="F28" s="11">
        <f>D28*Zins!$C$2^B28</f>
        <v>777785.4998690167</v>
      </c>
      <c r="G28" s="11">
        <f t="shared" si="0"/>
        <v>31245880.414525609</v>
      </c>
      <c r="H28" s="11">
        <f t="shared" si="1"/>
        <v>768211330.68915701</v>
      </c>
      <c r="I28" s="12">
        <f>E28*Zins!$C$2^B29</f>
        <v>622.84507819045166</v>
      </c>
      <c r="J28" s="13">
        <f t="shared" si="2"/>
        <v>499080.91738068504</v>
      </c>
      <c r="K28" s="11">
        <f t="shared" si="3"/>
        <v>24393648.525326088</v>
      </c>
    </row>
    <row r="29" spans="2:11" x14ac:dyDescent="0.2">
      <c r="B29" s="11">
        <v>27</v>
      </c>
      <c r="C29" s="12">
        <v>0.77200000000000002</v>
      </c>
      <c r="D29" s="11">
        <f t="shared" si="5"/>
        <v>981022.8267032369</v>
      </c>
      <c r="E29" s="11">
        <f t="shared" si="4"/>
        <v>757.34962221489889</v>
      </c>
      <c r="F29" s="11">
        <f>D29*Zins!$C$2^B29</f>
        <v>770225.02396939811</v>
      </c>
      <c r="G29" s="11">
        <f t="shared" si="0"/>
        <v>30468094.914656594</v>
      </c>
      <c r="H29" s="11">
        <f t="shared" si="1"/>
        <v>736965450.27463138</v>
      </c>
      <c r="I29" s="12">
        <f>E29*Zins!$C$2^B30</f>
        <v>589.30992914209651</v>
      </c>
      <c r="J29" s="13">
        <f t="shared" si="2"/>
        <v>498458.07230249461</v>
      </c>
      <c r="K29" s="11">
        <f t="shared" si="3"/>
        <v>23894567.607945401</v>
      </c>
    </row>
    <row r="30" spans="2:11" x14ac:dyDescent="0.2">
      <c r="B30" s="11">
        <v>28</v>
      </c>
      <c r="C30" s="12">
        <v>0.752</v>
      </c>
      <c r="D30" s="11">
        <f t="shared" si="5"/>
        <v>980265.47708102199</v>
      </c>
      <c r="E30" s="11">
        <f t="shared" si="4"/>
        <v>737.15963876492856</v>
      </c>
      <c r="F30" s="11">
        <f>D30*Zins!$C$2^B30</f>
        <v>762765.52056580153</v>
      </c>
      <c r="G30" s="11">
        <f t="shared" si="0"/>
        <v>29697869.890687197</v>
      </c>
      <c r="H30" s="11">
        <f t="shared" si="1"/>
        <v>706497355.35997474</v>
      </c>
      <c r="I30" s="12">
        <f>E30*Zins!$C$2^B31</f>
        <v>568.48332157134075</v>
      </c>
      <c r="J30" s="13">
        <f t="shared" si="2"/>
        <v>497868.76237335248</v>
      </c>
      <c r="K30" s="11">
        <f t="shared" si="3"/>
        <v>23396109.535642907</v>
      </c>
    </row>
    <row r="31" spans="2:11" x14ac:dyDescent="0.2">
      <c r="B31" s="11">
        <v>29</v>
      </c>
      <c r="C31" s="12">
        <v>0.745</v>
      </c>
      <c r="D31" s="11">
        <f t="shared" si="5"/>
        <v>979528.31744225707</v>
      </c>
      <c r="E31" s="11">
        <f t="shared" si="4"/>
        <v>729.7485964944816</v>
      </c>
      <c r="F31" s="11">
        <f>D31*Zins!$C$2^B31</f>
        <v>755393.38047010521</v>
      </c>
      <c r="G31" s="11">
        <f t="shared" si="0"/>
        <v>28935104.370121397</v>
      </c>
      <c r="H31" s="11">
        <f t="shared" si="1"/>
        <v>676799485.46928751</v>
      </c>
      <c r="I31" s="12">
        <f>E31*Zins!$C$2^B32</f>
        <v>557.74833344918591</v>
      </c>
      <c r="J31" s="13">
        <f t="shared" si="2"/>
        <v>497300.27905178117</v>
      </c>
      <c r="K31" s="11">
        <f t="shared" si="3"/>
        <v>22898240.773269553</v>
      </c>
    </row>
    <row r="32" spans="2:11" x14ac:dyDescent="0.2">
      <c r="B32" s="11">
        <v>30</v>
      </c>
      <c r="C32" s="12">
        <v>0.752</v>
      </c>
      <c r="D32" s="11">
        <f t="shared" si="5"/>
        <v>978798.56884576264</v>
      </c>
      <c r="E32" s="11">
        <f t="shared" si="4"/>
        <v>736.05652377201352</v>
      </c>
      <c r="F32" s="11">
        <f>D32*Zins!$C$2^B32</f>
        <v>748097.7328063976</v>
      </c>
      <c r="G32" s="11">
        <f t="shared" si="0"/>
        <v>28179710.989651293</v>
      </c>
      <c r="H32" s="11">
        <f t="shared" si="1"/>
        <v>647864381.09916615</v>
      </c>
      <c r="I32" s="12">
        <f>E32*Zins!$C$2^B33</f>
        <v>557.55153128881182</v>
      </c>
      <c r="J32" s="13">
        <f t="shared" si="2"/>
        <v>496742.53071833198</v>
      </c>
      <c r="K32" s="11">
        <f t="shared" si="3"/>
        <v>22400940.494217772</v>
      </c>
    </row>
    <row r="33" spans="2:11" x14ac:dyDescent="0.2">
      <c r="B33" s="11">
        <v>31</v>
      </c>
      <c r="C33" s="12">
        <v>0.76800000000000002</v>
      </c>
      <c r="D33" s="11">
        <f t="shared" si="5"/>
        <v>978062.51232199068</v>
      </c>
      <c r="E33" s="11">
        <f t="shared" si="4"/>
        <v>751.15200946328878</v>
      </c>
      <c r="F33" s="11">
        <f>D33*Zins!$C$2^B33</f>
        <v>740867.35709745029</v>
      </c>
      <c r="G33" s="11">
        <f t="shared" si="0"/>
        <v>27431613.256844897</v>
      </c>
      <c r="H33" s="11">
        <f t="shared" si="1"/>
        <v>619684670.10951483</v>
      </c>
      <c r="I33" s="12">
        <f>E33*Zins!$C$2^B34</f>
        <v>563.91093186406522</v>
      </c>
      <c r="J33" s="13">
        <f t="shared" si="2"/>
        <v>496184.97918704315</v>
      </c>
      <c r="K33" s="11">
        <f t="shared" si="3"/>
        <v>21904197.963499442</v>
      </c>
    </row>
    <row r="34" spans="2:11" x14ac:dyDescent="0.2">
      <c r="B34" s="11">
        <v>32</v>
      </c>
      <c r="C34" s="12">
        <v>0.79100000000000004</v>
      </c>
      <c r="D34" s="11">
        <f t="shared" si="5"/>
        <v>977311.36031252739</v>
      </c>
      <c r="E34" s="11">
        <f t="shared" si="4"/>
        <v>773.05328600720918</v>
      </c>
      <c r="F34" s="11">
        <f>D34*Zins!$C$2^B34</f>
        <v>733695.11493280414</v>
      </c>
      <c r="G34" s="11">
        <f t="shared" si="0"/>
        <v>26690745.899747446</v>
      </c>
      <c r="H34" s="11">
        <f t="shared" si="1"/>
        <v>592253056.85266995</v>
      </c>
      <c r="I34" s="12">
        <f>E34*Zins!$C$2^B35</f>
        <v>575.17624966486437</v>
      </c>
      <c r="J34" s="13">
        <f t="shared" si="2"/>
        <v>495621.0682551791</v>
      </c>
      <c r="K34" s="11">
        <f t="shared" si="3"/>
        <v>21408012.9843124</v>
      </c>
    </row>
    <row r="35" spans="2:11" x14ac:dyDescent="0.2">
      <c r="B35" s="11">
        <v>33</v>
      </c>
      <c r="C35" s="12">
        <v>0.82</v>
      </c>
      <c r="D35" s="11">
        <f t="shared" si="5"/>
        <v>976538.30702652014</v>
      </c>
      <c r="E35" s="11">
        <f t="shared" si="4"/>
        <v>800.76141176174656</v>
      </c>
      <c r="F35" s="11">
        <f>D35*Zins!$C$2^B35</f>
        <v>726575.58186015103</v>
      </c>
      <c r="G35" s="11">
        <f t="shared" si="0"/>
        <v>25957050.784814641</v>
      </c>
      <c r="H35" s="11">
        <f t="shared" si="1"/>
        <v>565562310.95292246</v>
      </c>
      <c r="I35" s="12">
        <f>E35*Zins!$C$2^B36</f>
        <v>590.47767802311591</v>
      </c>
      <c r="J35" s="13">
        <f t="shared" si="2"/>
        <v>495045.89200551424</v>
      </c>
      <c r="K35" s="11">
        <f t="shared" si="3"/>
        <v>20912391.916057222</v>
      </c>
    </row>
    <row r="36" spans="2:11" x14ac:dyDescent="0.2">
      <c r="B36" s="11">
        <v>34</v>
      </c>
      <c r="C36" s="12">
        <v>0.85499999999999998</v>
      </c>
      <c r="D36" s="11">
        <f t="shared" si="5"/>
        <v>975737.54561475839</v>
      </c>
      <c r="E36" s="11">
        <f t="shared" si="4"/>
        <v>834.25560150061835</v>
      </c>
      <c r="F36" s="11">
        <f>D36*Zins!$C$2^B36</f>
        <v>719504.2516184597</v>
      </c>
      <c r="G36" s="11">
        <f t="shared" si="0"/>
        <v>25230475.20295449</v>
      </c>
      <c r="H36" s="11">
        <f t="shared" si="1"/>
        <v>539605260.16810787</v>
      </c>
      <c r="I36" s="12">
        <f>E36*Zins!$C$2^B37</f>
        <v>609.6889347212915</v>
      </c>
      <c r="J36" s="13">
        <f t="shared" si="2"/>
        <v>494455.41432749113</v>
      </c>
      <c r="K36" s="11">
        <f t="shared" si="3"/>
        <v>20417346.024051707</v>
      </c>
    </row>
    <row r="37" spans="2:11" x14ac:dyDescent="0.2">
      <c r="B37" s="11">
        <v>35</v>
      </c>
      <c r="C37" s="12">
        <v>0.89500000000000002</v>
      </c>
      <c r="D37" s="11">
        <f t="shared" si="5"/>
        <v>974903.29001325776</v>
      </c>
      <c r="E37" s="11">
        <f t="shared" si="4"/>
        <v>872.53844456186573</v>
      </c>
      <c r="F37" s="11">
        <f>D37*Zins!$C$2^B37</f>
        <v>712476.78442351439</v>
      </c>
      <c r="G37" s="11">
        <f t="shared" si="0"/>
        <v>24510970.95133603</v>
      </c>
      <c r="H37" s="11">
        <f t="shared" si="1"/>
        <v>514374784.96515334</v>
      </c>
      <c r="I37" s="12">
        <f>E37*Zins!$C$2^B38</f>
        <v>631.97891185237404</v>
      </c>
      <c r="J37" s="13">
        <f t="shared" si="2"/>
        <v>493845.72539276985</v>
      </c>
      <c r="K37" s="11">
        <f t="shared" si="3"/>
        <v>19922890.609724216</v>
      </c>
    </row>
    <row r="38" spans="2:11" x14ac:dyDescent="0.2">
      <c r="B38" s="11">
        <v>36</v>
      </c>
      <c r="C38" s="12">
        <v>0.94499999999999995</v>
      </c>
      <c r="D38" s="11">
        <f t="shared" si="5"/>
        <v>974030.75156869588</v>
      </c>
      <c r="E38" s="11">
        <f t="shared" si="4"/>
        <v>920.45906023241753</v>
      </c>
      <c r="F38" s="11">
        <f>D38*Zins!$C$2^B38</f>
        <v>705489.71030867728</v>
      </c>
      <c r="G38" s="11">
        <f t="shared" si="0"/>
        <v>23798494.166912515</v>
      </c>
      <c r="H38" s="11">
        <f t="shared" si="1"/>
        <v>489863814.01381731</v>
      </c>
      <c r="I38" s="12">
        <f>E38*Zins!$C$2^B39</f>
        <v>660.74110628513381</v>
      </c>
      <c r="J38" s="13">
        <f t="shared" si="2"/>
        <v>493213.7464809175</v>
      </c>
      <c r="K38" s="11">
        <f t="shared" si="3"/>
        <v>19429044.884331446</v>
      </c>
    </row>
    <row r="39" spans="2:11" x14ac:dyDescent="0.2">
      <c r="B39" s="11">
        <v>37</v>
      </c>
      <c r="C39" s="12">
        <v>1.0049999999999999</v>
      </c>
      <c r="D39" s="11">
        <f t="shared" si="5"/>
        <v>973110.29250846349</v>
      </c>
      <c r="E39" s="11">
        <f t="shared" si="4"/>
        <v>977.9758439710057</v>
      </c>
      <c r="F39" s="11">
        <f>D39*Zins!$C$2^B39</f>
        <v>698536.19676158146</v>
      </c>
      <c r="G39" s="11">
        <f t="shared" si="0"/>
        <v>23093004.456603836</v>
      </c>
      <c r="H39" s="11">
        <f t="shared" si="1"/>
        <v>466065319.84690481</v>
      </c>
      <c r="I39" s="12">
        <f>E39*Zins!$C$2^B40</f>
        <v>695.76697497065356</v>
      </c>
      <c r="J39" s="13">
        <f t="shared" si="2"/>
        <v>492553.00537463237</v>
      </c>
      <c r="K39" s="11">
        <f t="shared" si="3"/>
        <v>18935831.13785053</v>
      </c>
    </row>
    <row r="40" spans="2:11" x14ac:dyDescent="0.2">
      <c r="B40" s="11">
        <v>38</v>
      </c>
      <c r="C40" s="12">
        <v>1.083</v>
      </c>
      <c r="D40" s="11">
        <f t="shared" si="5"/>
        <v>972132.31666449248</v>
      </c>
      <c r="E40" s="11">
        <f t="shared" si="4"/>
        <v>1052.8192989476454</v>
      </c>
      <c r="F40" s="11">
        <f>D40*Zins!$C$2^B40</f>
        <v>691609.68075702293</v>
      </c>
      <c r="G40" s="11">
        <f t="shared" si="0"/>
        <v>22394468.259842254</v>
      </c>
      <c r="H40" s="11">
        <f t="shared" si="1"/>
        <v>442972315.39030099</v>
      </c>
      <c r="I40" s="12">
        <f>E40*Zins!$C$2^B41</f>
        <v>742.33229361730037</v>
      </c>
      <c r="J40" s="13">
        <f t="shared" si="2"/>
        <v>491857.23839966173</v>
      </c>
      <c r="K40" s="11">
        <f t="shared" si="3"/>
        <v>18443278.132475898</v>
      </c>
    </row>
    <row r="41" spans="2:11" x14ac:dyDescent="0.2">
      <c r="B41" s="11">
        <v>39</v>
      </c>
      <c r="C41" s="12">
        <v>1.181</v>
      </c>
      <c r="D41" s="11">
        <f t="shared" si="5"/>
        <v>971079.49736554478</v>
      </c>
      <c r="E41" s="11">
        <f t="shared" si="4"/>
        <v>1146.8448863887083</v>
      </c>
      <c r="F41" s="11">
        <f>D41*Zins!$C$2^B41</f>
        <v>684698.3820344531</v>
      </c>
      <c r="G41" s="11">
        <f t="shared" si="0"/>
        <v>21702858.579085231</v>
      </c>
      <c r="H41" s="11">
        <f t="shared" si="1"/>
        <v>420577847.13045871</v>
      </c>
      <c r="I41" s="12">
        <f>E41*Zins!$C$2^B42</f>
        <v>801.41604477967212</v>
      </c>
      <c r="J41" s="13">
        <f t="shared" si="2"/>
        <v>491114.90610604442</v>
      </c>
      <c r="K41" s="11">
        <f t="shared" si="3"/>
        <v>17951420.894076236</v>
      </c>
    </row>
    <row r="42" spans="2:11" x14ac:dyDescent="0.2">
      <c r="B42" s="11">
        <v>40</v>
      </c>
      <c r="C42" s="12">
        <v>1.3009999999999999</v>
      </c>
      <c r="D42" s="11">
        <f t="shared" si="5"/>
        <v>969932.65247915604</v>
      </c>
      <c r="E42" s="11">
        <f t="shared" si="4"/>
        <v>1261.8823808753818</v>
      </c>
      <c r="F42" s="11">
        <f>D42*Zins!$C$2^B42</f>
        <v>677789.64642742369</v>
      </c>
      <c r="G42" s="11">
        <f t="shared" si="0"/>
        <v>21018160.197050776</v>
      </c>
      <c r="H42" s="11">
        <f t="shared" si="1"/>
        <v>398874988.55137348</v>
      </c>
      <c r="I42" s="12">
        <f>E42*Zins!$C$2^B43</f>
        <v>873.93888008134604</v>
      </c>
      <c r="J42" s="13">
        <f t="shared" si="2"/>
        <v>490313.49006126478</v>
      </c>
      <c r="K42" s="11">
        <f t="shared" si="3"/>
        <v>17460305.987970192</v>
      </c>
    </row>
    <row r="43" spans="2:11" x14ac:dyDescent="0.2">
      <c r="B43" s="11">
        <v>41</v>
      </c>
      <c r="C43" s="12">
        <v>1.4470000000000001</v>
      </c>
      <c r="D43" s="11">
        <f t="shared" si="5"/>
        <v>968670.77009828063</v>
      </c>
      <c r="E43" s="11">
        <f t="shared" si="4"/>
        <v>1401.666604332212</v>
      </c>
      <c r="F43" s="11">
        <f>D43*Zins!$C$2^B43</f>
        <v>670870.01198951597</v>
      </c>
      <c r="G43" s="11">
        <f t="shared" si="0"/>
        <v>20340370.550623354</v>
      </c>
      <c r="H43" s="11">
        <f t="shared" si="1"/>
        <v>377856828.35432273</v>
      </c>
      <c r="I43" s="12">
        <f>E43*Zins!$C$2^B44</f>
        <v>962.09009648050528</v>
      </c>
      <c r="J43" s="13">
        <f t="shared" si="2"/>
        <v>489439.55118118343</v>
      </c>
      <c r="K43" s="11">
        <f t="shared" si="3"/>
        <v>16969992.497908928</v>
      </c>
    </row>
    <row r="44" spans="2:11" x14ac:dyDescent="0.2">
      <c r="B44" s="11">
        <v>42</v>
      </c>
      <c r="C44" s="12">
        <v>1.623</v>
      </c>
      <c r="D44" s="11">
        <f t="shared" si="5"/>
        <v>967269.10349394847</v>
      </c>
      <c r="E44" s="11">
        <f t="shared" si="4"/>
        <v>1569.8777549706783</v>
      </c>
      <c r="F44" s="11">
        <f>D44*Zins!$C$2^B44</f>
        <v>663923.9475541797</v>
      </c>
      <c r="G44" s="11">
        <f t="shared" si="0"/>
        <v>19669500.538633838</v>
      </c>
      <c r="H44" s="11">
        <f t="shared" si="1"/>
        <v>357516457.80369937</v>
      </c>
      <c r="I44" s="12">
        <f>E44*Zins!$C$2^B45</f>
        <v>1067.9371326862574</v>
      </c>
      <c r="J44" s="13">
        <f t="shared" si="2"/>
        <v>488477.46108470293</v>
      </c>
      <c r="K44" s="11">
        <f t="shared" si="3"/>
        <v>16480552.946727745</v>
      </c>
    </row>
    <row r="45" spans="2:11" x14ac:dyDescent="0.2">
      <c r="B45" s="11">
        <v>43</v>
      </c>
      <c r="C45" s="12">
        <v>1.833</v>
      </c>
      <c r="D45" s="11">
        <f t="shared" si="5"/>
        <v>965699.22573897778</v>
      </c>
      <c r="E45" s="11">
        <f t="shared" si="4"/>
        <v>1770.1266807795462</v>
      </c>
      <c r="F45" s="11">
        <f>D45*Zins!$C$2^B45</f>
        <v>656933.99304985069</v>
      </c>
      <c r="G45" s="11">
        <f t="shared" si="0"/>
        <v>19005576.59107966</v>
      </c>
      <c r="H45" s="11">
        <f t="shared" si="1"/>
        <v>337846957.26506555</v>
      </c>
      <c r="I45" s="12">
        <f>E45*Zins!$C$2^B46</f>
        <v>1193.41923613516</v>
      </c>
      <c r="J45" s="13">
        <f t="shared" si="2"/>
        <v>487409.52395201667</v>
      </c>
      <c r="K45" s="11">
        <f t="shared" si="3"/>
        <v>15992075.485643042</v>
      </c>
    </row>
    <row r="46" spans="2:11" x14ac:dyDescent="0.2">
      <c r="B46" s="11">
        <v>44</v>
      </c>
      <c r="C46" s="12">
        <v>2.0819999999999999</v>
      </c>
      <c r="D46" s="11">
        <f t="shared" si="5"/>
        <v>963929.09905819828</v>
      </c>
      <c r="E46" s="11">
        <f t="shared" si="4"/>
        <v>2006.9003842391687</v>
      </c>
      <c r="F46" s="11">
        <f>D46*Zins!$C$2^B46</f>
        <v>649880.90489652171</v>
      </c>
      <c r="G46" s="11">
        <f t="shared" si="0"/>
        <v>18348642.598029807</v>
      </c>
      <c r="H46" s="11">
        <f t="shared" si="1"/>
        <v>318841380.6739859</v>
      </c>
      <c r="I46" s="12">
        <f>E46*Zins!$C$2^B47</f>
        <v>1340.9831952374213</v>
      </c>
      <c r="J46" s="13">
        <f t="shared" si="2"/>
        <v>486216.10471588152</v>
      </c>
      <c r="K46" s="11">
        <f t="shared" si="3"/>
        <v>15504665.961691026</v>
      </c>
    </row>
    <row r="47" spans="2:11" x14ac:dyDescent="0.2">
      <c r="B47" s="11">
        <v>45</v>
      </c>
      <c r="C47" s="12">
        <v>2.3639999999999999</v>
      </c>
      <c r="D47" s="11">
        <f t="shared" si="5"/>
        <v>961922.19867395912</v>
      </c>
      <c r="E47" s="11">
        <f t="shared" si="4"/>
        <v>2273.9840776652391</v>
      </c>
      <c r="F47" s="11">
        <f>D47*Zins!$C$2^B47</f>
        <v>642743.16437316872</v>
      </c>
      <c r="G47" s="11">
        <f t="shared" si="0"/>
        <v>17698761.693133287</v>
      </c>
      <c r="H47" s="11">
        <f t="shared" si="1"/>
        <v>300492738.07595611</v>
      </c>
      <c r="I47" s="12">
        <f>E47*Zins!$C$2^B48</f>
        <v>1505.8918142499215</v>
      </c>
      <c r="J47" s="13">
        <f t="shared" si="2"/>
        <v>484875.12152064411</v>
      </c>
      <c r="K47" s="11">
        <f t="shared" si="3"/>
        <v>15018449.856975144</v>
      </c>
    </row>
    <row r="48" spans="2:11" x14ac:dyDescent="0.2">
      <c r="B48" s="11">
        <v>46</v>
      </c>
      <c r="C48" s="12">
        <v>2.669</v>
      </c>
      <c r="D48" s="11">
        <f t="shared" si="5"/>
        <v>959648.21459629387</v>
      </c>
      <c r="E48" s="11">
        <f t="shared" si="4"/>
        <v>2561.3010847575083</v>
      </c>
      <c r="F48" s="11">
        <f>D48*Zins!$C$2^B48</f>
        <v>635504.18189553078</v>
      </c>
      <c r="G48" s="11">
        <f t="shared" si="0"/>
        <v>17056018.528760117</v>
      </c>
      <c r="H48" s="11">
        <f t="shared" si="1"/>
        <v>282793976.38282281</v>
      </c>
      <c r="I48" s="12">
        <f>E48*Zins!$C$2^B49</f>
        <v>1681.0313790675641</v>
      </c>
      <c r="J48" s="13">
        <f t="shared" si="2"/>
        <v>483369.2297063942</v>
      </c>
      <c r="K48" s="11">
        <f t="shared" si="3"/>
        <v>14533574.7354545</v>
      </c>
    </row>
    <row r="49" spans="2:11" x14ac:dyDescent="0.2">
      <c r="B49" s="11">
        <v>47</v>
      </c>
      <c r="C49" s="12">
        <v>2.9830000000000001</v>
      </c>
      <c r="D49" s="11">
        <f t="shared" si="5"/>
        <v>957086.91351153632</v>
      </c>
      <c r="E49" s="11">
        <f t="shared" si="4"/>
        <v>2854.9902630049128</v>
      </c>
      <c r="F49" s="11">
        <f>D49*Zins!$C$2^B49</f>
        <v>628154.62956794037</v>
      </c>
      <c r="G49" s="11">
        <f t="shared" si="0"/>
        <v>16420514.346864587</v>
      </c>
      <c r="H49" s="11">
        <f t="shared" si="1"/>
        <v>265737957.85406271</v>
      </c>
      <c r="I49" s="12">
        <f>E49*Zins!$C$2^B50</f>
        <v>1857.0716154620079</v>
      </c>
      <c r="J49" s="13">
        <f t="shared" si="2"/>
        <v>481688.19832732662</v>
      </c>
      <c r="K49" s="11">
        <f t="shared" si="3"/>
        <v>14050205.505748106</v>
      </c>
    </row>
    <row r="50" spans="2:11" x14ac:dyDescent="0.2">
      <c r="B50" s="11">
        <v>48</v>
      </c>
      <c r="C50" s="12">
        <v>3.302</v>
      </c>
      <c r="D50" s="11">
        <f t="shared" si="5"/>
        <v>954231.92324853141</v>
      </c>
      <c r="E50" s="11">
        <f t="shared" si="4"/>
        <v>3150.8738105666507</v>
      </c>
      <c r="F50" s="11">
        <f>D50*Zins!$C$2^B50</f>
        <v>620694.59297119838</v>
      </c>
      <c r="G50" s="11">
        <f t="shared" si="0"/>
        <v>15792359.717296647</v>
      </c>
      <c r="H50" s="11">
        <f t="shared" si="1"/>
        <v>249317443.50719813</v>
      </c>
      <c r="I50" s="12">
        <f>E50*Zins!$C$2^B51</f>
        <v>2031.2522755112957</v>
      </c>
      <c r="J50" s="13">
        <f t="shared" si="2"/>
        <v>479831.12671186461</v>
      </c>
      <c r="K50" s="11">
        <f t="shared" si="3"/>
        <v>13568517.307420779</v>
      </c>
    </row>
    <row r="51" spans="2:11" x14ac:dyDescent="0.2">
      <c r="B51" s="11">
        <v>49</v>
      </c>
      <c r="C51" s="12">
        <v>3.63</v>
      </c>
      <c r="D51" s="11">
        <f t="shared" si="5"/>
        <v>951081.0494379648</v>
      </c>
      <c r="E51" s="11">
        <f t="shared" si="4"/>
        <v>3452.4242094598121</v>
      </c>
      <c r="F51" s="11">
        <f>D51*Zins!$C$2^B51</f>
        <v>613126.91717067151</v>
      </c>
      <c r="G51" s="11">
        <f t="shared" si="0"/>
        <v>15171665.124325449</v>
      </c>
      <c r="H51" s="11">
        <f t="shared" si="1"/>
        <v>233525083.78990147</v>
      </c>
      <c r="I51" s="12">
        <f>E51*Zins!$C$2^B52</f>
        <v>2205.7985226259048</v>
      </c>
      <c r="J51" s="13">
        <f t="shared" si="2"/>
        <v>477799.87443635333</v>
      </c>
      <c r="K51" s="11">
        <f t="shared" si="3"/>
        <v>13088686.180708915</v>
      </c>
    </row>
    <row r="52" spans="2:11" x14ac:dyDescent="0.2">
      <c r="B52" s="11">
        <v>50</v>
      </c>
      <c r="C52" s="12">
        <v>3.9809999999999999</v>
      </c>
      <c r="D52" s="11">
        <f t="shared" si="5"/>
        <v>947628.625228505</v>
      </c>
      <c r="E52" s="11">
        <f t="shared" si="4"/>
        <v>3772.5095570346784</v>
      </c>
      <c r="F52" s="11">
        <f>D52*Zins!$C$2^B52</f>
        <v>605452.19669112202</v>
      </c>
      <c r="G52" s="11">
        <f t="shared" si="0"/>
        <v>14558538.207154777</v>
      </c>
      <c r="H52" s="11">
        <f t="shared" si="1"/>
        <v>218353418.66557601</v>
      </c>
      <c r="I52" s="12">
        <f>E52*Zins!$C$2^B53</f>
        <v>2388.8059415533767</v>
      </c>
      <c r="J52" s="13">
        <f t="shared" si="2"/>
        <v>475594.0759137274</v>
      </c>
      <c r="K52" s="11">
        <f t="shared" si="3"/>
        <v>12610886.306272563</v>
      </c>
    </row>
    <row r="53" spans="2:11" x14ac:dyDescent="0.2">
      <c r="B53" s="11">
        <v>51</v>
      </c>
      <c r="C53" s="12">
        <v>4.3710000000000004</v>
      </c>
      <c r="D53" s="11">
        <f t="shared" si="5"/>
        <v>943856.1156714703</v>
      </c>
      <c r="E53" s="11">
        <f t="shared" si="4"/>
        <v>4125.5950815999968</v>
      </c>
      <c r="F53" s="11">
        <f>D53*Zins!$C$2^B53</f>
        <v>597662.92516956863</v>
      </c>
      <c r="G53" s="11">
        <f t="shared" si="0"/>
        <v>13953086.010463655</v>
      </c>
      <c r="H53" s="11">
        <f t="shared" si="1"/>
        <v>203794880.45842123</v>
      </c>
      <c r="I53" s="12">
        <f>E53*Zins!$C$2^B54</f>
        <v>2589.0828998178245</v>
      </c>
      <c r="J53" s="13">
        <f t="shared" si="2"/>
        <v>473205.26997217402</v>
      </c>
      <c r="K53" s="11">
        <f t="shared" si="3"/>
        <v>12135292.230358835</v>
      </c>
    </row>
    <row r="54" spans="2:11" x14ac:dyDescent="0.2">
      <c r="B54" s="11">
        <v>52</v>
      </c>
      <c r="C54" s="12">
        <v>4.8120000000000003</v>
      </c>
      <c r="D54" s="11">
        <f t="shared" si="5"/>
        <v>939730.52058987028</v>
      </c>
      <c r="E54" s="11">
        <f t="shared" si="4"/>
        <v>4521.9832650784565</v>
      </c>
      <c r="F54" s="11">
        <f>D54*Zins!$C$2^B54</f>
        <v>589742.85483018088</v>
      </c>
      <c r="G54" s="11">
        <f t="shared" si="0"/>
        <v>13355423.085294086</v>
      </c>
      <c r="H54" s="11">
        <f t="shared" si="1"/>
        <v>189841794.44795758</v>
      </c>
      <c r="I54" s="12">
        <f>E54*Zins!$C$2^B55</f>
        <v>2812.5298488035987</v>
      </c>
      <c r="J54" s="13">
        <f t="shared" si="2"/>
        <v>470616.18707235617</v>
      </c>
      <c r="K54" s="11">
        <f t="shared" si="3"/>
        <v>11662086.960386662</v>
      </c>
    </row>
    <row r="55" spans="2:11" x14ac:dyDescent="0.2">
      <c r="B55" s="11">
        <v>53</v>
      </c>
      <c r="C55" s="12">
        <v>5.3079999999999998</v>
      </c>
      <c r="D55" s="11">
        <f t="shared" si="5"/>
        <v>935208.53732479177</v>
      </c>
      <c r="E55" s="11">
        <f t="shared" si="4"/>
        <v>4964.0869161199944</v>
      </c>
      <c r="F55" s="11">
        <f>D55*Zins!$C$2^B55</f>
        <v>581669.98237139557</v>
      </c>
      <c r="G55" s="11">
        <f t="shared" si="0"/>
        <v>12765680.230463905</v>
      </c>
      <c r="H55" s="11">
        <f t="shared" si="1"/>
        <v>176486371.36266348</v>
      </c>
      <c r="I55" s="12">
        <f>E55*Zins!$C$2^B56</f>
        <v>3059.9645851609193</v>
      </c>
      <c r="J55" s="13">
        <f t="shared" si="2"/>
        <v>467803.65722355258</v>
      </c>
      <c r="K55" s="11">
        <f t="shared" si="3"/>
        <v>11191470.773314307</v>
      </c>
    </row>
    <row r="56" spans="2:11" x14ac:dyDescent="0.2">
      <c r="B56" s="11">
        <v>54</v>
      </c>
      <c r="C56" s="12">
        <v>5.8570000000000002</v>
      </c>
      <c r="D56" s="11">
        <f t="shared" si="5"/>
        <v>930244.45040867175</v>
      </c>
      <c r="E56" s="11">
        <f t="shared" si="4"/>
        <v>5448.4417460435907</v>
      </c>
      <c r="F56" s="11">
        <f>D56*Zins!$C$2^B56</f>
        <v>573421.68295834318</v>
      </c>
      <c r="G56" s="11">
        <f t="shared" si="0"/>
        <v>12184010.24809251</v>
      </c>
      <c r="H56" s="11">
        <f t="shared" si="1"/>
        <v>163720691.13219959</v>
      </c>
      <c r="I56" s="14">
        <f>E56*Zins!$C$2^B57</f>
        <v>3328.5736343776175</v>
      </c>
      <c r="J56" s="13">
        <f t="shared" si="2"/>
        <v>464743.69263839169</v>
      </c>
      <c r="K56" s="11">
        <f t="shared" si="3"/>
        <v>10723667.116090754</v>
      </c>
    </row>
    <row r="57" spans="2:11" x14ac:dyDescent="0.2">
      <c r="B57" s="11">
        <v>55</v>
      </c>
      <c r="C57" s="12">
        <v>6.46</v>
      </c>
      <c r="D57" s="11">
        <f t="shared" si="5"/>
        <v>924796.00866262813</v>
      </c>
      <c r="E57" s="11">
        <f t="shared" si="4"/>
        <v>5974.1822159605781</v>
      </c>
      <c r="F57" s="11">
        <f>D57*Zins!$C$2^B57</f>
        <v>564978.34703791491</v>
      </c>
      <c r="G57" s="11">
        <f t="shared" si="0"/>
        <v>11610588.565134166</v>
      </c>
      <c r="H57" s="11">
        <f t="shared" si="1"/>
        <v>151536680.88410708</v>
      </c>
      <c r="I57" s="14">
        <f>E57*Zins!$C$2^B58</f>
        <v>3617.2052743953727</v>
      </c>
      <c r="J57" s="13">
        <f t="shared" si="2"/>
        <v>461415.11900401406</v>
      </c>
      <c r="K57" s="11">
        <f t="shared" si="3"/>
        <v>10258923.423452362</v>
      </c>
    </row>
    <row r="58" spans="2:11" x14ac:dyDescent="0.2">
      <c r="B58" s="11">
        <v>56</v>
      </c>
      <c r="C58" s="12">
        <v>7.117</v>
      </c>
      <c r="D58" s="11">
        <f t="shared" si="5"/>
        <v>918821.82644666755</v>
      </c>
      <c r="E58" s="11">
        <f t="shared" si="4"/>
        <v>6539.2549388209327</v>
      </c>
      <c r="F58" s="13">
        <f>D58*Zins!$C$2^B58</f>
        <v>556321.69169083261</v>
      </c>
      <c r="G58" s="11">
        <f t="shared" si="0"/>
        <v>11045610.218096251</v>
      </c>
      <c r="H58" s="11">
        <f t="shared" si="1"/>
        <v>139926092.31897292</v>
      </c>
      <c r="I58" s="14">
        <f>E58*Zins!$C$2^B59</f>
        <v>3924.0252524912344</v>
      </c>
      <c r="J58" s="13">
        <f t="shared" si="2"/>
        <v>457797.91372961871</v>
      </c>
      <c r="K58" s="11">
        <f t="shared" si="3"/>
        <v>9797508.3044483475</v>
      </c>
    </row>
    <row r="59" spans="2:11" x14ac:dyDescent="0.2">
      <c r="B59" s="11">
        <v>57</v>
      </c>
      <c r="C59" s="12">
        <v>7.8310000000000004</v>
      </c>
      <c r="D59" s="11">
        <f t="shared" si="5"/>
        <v>912282.57150784659</v>
      </c>
      <c r="E59" s="11">
        <f t="shared" si="4"/>
        <v>7144.0848174779467</v>
      </c>
      <c r="F59" s="13">
        <f>D59*Zins!$C$2^B59</f>
        <v>547435.43132910691</v>
      </c>
      <c r="G59" s="11">
        <f t="shared" si="0"/>
        <v>10489288.526405418</v>
      </c>
      <c r="H59" s="11">
        <f t="shared" si="1"/>
        <v>128880482.10087667</v>
      </c>
      <c r="I59" s="14">
        <f>E59*Zins!$C$2^B60</f>
        <v>4248.7283079665385</v>
      </c>
      <c r="J59" s="13">
        <f t="shared" si="2"/>
        <v>453873.88847712748</v>
      </c>
      <c r="K59" s="11">
        <f t="shared" si="3"/>
        <v>9339710.3907187283</v>
      </c>
    </row>
    <row r="60" spans="2:11" x14ac:dyDescent="0.2">
      <c r="B60" s="11">
        <v>58</v>
      </c>
      <c r="C60" s="12">
        <v>8.6039999999999992</v>
      </c>
      <c r="D60" s="11">
        <f t="shared" si="5"/>
        <v>905138.48669036862</v>
      </c>
      <c r="E60" s="11">
        <f t="shared" si="4"/>
        <v>7787.8115394839306</v>
      </c>
      <c r="F60" s="13">
        <f>D60*Zins!$C$2^B60</f>
        <v>538303.73088837345</v>
      </c>
      <c r="G60" s="11">
        <f t="shared" si="0"/>
        <v>9941853.0950763114</v>
      </c>
      <c r="H60" s="11">
        <f t="shared" si="1"/>
        <v>118391193.57447125</v>
      </c>
      <c r="I60" s="14">
        <f>E60*Zins!$C$2^B61</f>
        <v>4590.2530233533853</v>
      </c>
      <c r="J60" s="13">
        <f t="shared" si="2"/>
        <v>449625.16016916092</v>
      </c>
      <c r="K60" s="11">
        <f t="shared" si="3"/>
        <v>8885836.5022416003</v>
      </c>
    </row>
    <row r="61" spans="2:11" x14ac:dyDescent="0.2">
      <c r="B61" s="11">
        <v>59</v>
      </c>
      <c r="C61" s="12">
        <v>9.4540000000000006</v>
      </c>
      <c r="D61" s="11">
        <f t="shared" si="5"/>
        <v>897350.67515088466</v>
      </c>
      <c r="E61" s="11">
        <f t="shared" si="4"/>
        <v>8483.5532828764644</v>
      </c>
      <c r="F61" s="13">
        <f>D61*Zins!$C$2^B61</f>
        <v>528911.95796611498</v>
      </c>
      <c r="G61" s="11">
        <f t="shared" si="0"/>
        <v>9403549.3641879372</v>
      </c>
      <c r="H61" s="11">
        <f t="shared" si="1"/>
        <v>108449340.47939494</v>
      </c>
      <c r="I61" s="14">
        <f>E61*Zins!$C$2^B62</f>
        <v>4955.7320620531736</v>
      </c>
      <c r="J61" s="13">
        <f t="shared" si="2"/>
        <v>445034.90714580752</v>
      </c>
      <c r="K61" s="11">
        <f t="shared" si="3"/>
        <v>8436211.3420724384</v>
      </c>
    </row>
    <row r="62" spans="2:11" x14ac:dyDescent="0.2">
      <c r="B62" s="11">
        <v>60</v>
      </c>
      <c r="C62" s="12">
        <v>10.404</v>
      </c>
      <c r="D62" s="11">
        <f t="shared" si="5"/>
        <v>888867.12186800817</v>
      </c>
      <c r="E62" s="11">
        <f t="shared" si="4"/>
        <v>9247.7735359147555</v>
      </c>
      <c r="F62" s="13">
        <f>D62*Zins!$C$2^B62</f>
        <v>519238.47801338288</v>
      </c>
      <c r="G62" s="11">
        <f t="shared" si="0"/>
        <v>8874637.4062218219</v>
      </c>
      <c r="H62" s="11">
        <f t="shared" si="1"/>
        <v>99045791.115207002</v>
      </c>
      <c r="I62" s="14">
        <f>E62*Zins!$C$2^B63</f>
        <v>5353.9713828059812</v>
      </c>
      <c r="J62" s="13">
        <f t="shared" si="2"/>
        <v>440079.17508375435</v>
      </c>
      <c r="K62" s="11">
        <f t="shared" si="3"/>
        <v>7991176.43492663</v>
      </c>
    </row>
    <row r="63" spans="2:11" x14ac:dyDescent="0.2">
      <c r="B63" s="11">
        <v>61</v>
      </c>
      <c r="C63" s="12">
        <v>11.504</v>
      </c>
      <c r="D63" s="11">
        <f t="shared" si="5"/>
        <v>879619.34833209345</v>
      </c>
      <c r="E63" s="11">
        <f t="shared" si="4"/>
        <v>10119.140983212403</v>
      </c>
      <c r="F63" s="13">
        <f>D63*Zins!$C$2^B63</f>
        <v>509253.04349666176</v>
      </c>
      <c r="G63" s="11">
        <f t="shared" si="0"/>
        <v>8355398.9282084387</v>
      </c>
      <c r="H63" s="11">
        <f t="shared" si="1"/>
        <v>90171153.70898518</v>
      </c>
      <c r="I63" s="14">
        <f>E63*Zins!$C$2^B64</f>
        <v>5806.1912907686801</v>
      </c>
      <c r="J63" s="13">
        <f t="shared" si="2"/>
        <v>434725.20370094839</v>
      </c>
      <c r="K63" s="11">
        <f t="shared" si="3"/>
        <v>7551097.2598428754</v>
      </c>
    </row>
    <row r="64" spans="2:11" x14ac:dyDescent="0.2">
      <c r="B64" s="11">
        <v>62</v>
      </c>
      <c r="C64" s="12">
        <v>12.818</v>
      </c>
      <c r="D64" s="11">
        <f t="shared" si="5"/>
        <v>869500.20734888106</v>
      </c>
      <c r="E64" s="11">
        <f t="shared" si="4"/>
        <v>11145.253657797957</v>
      </c>
      <c r="F64" s="13">
        <f>D64*Zins!$C$2^B64</f>
        <v>498904.45637688431</v>
      </c>
      <c r="G64" s="11">
        <f t="shared" si="0"/>
        <v>7846145.8847117769</v>
      </c>
      <c r="H64" s="11">
        <f t="shared" si="1"/>
        <v>81815754.780776739</v>
      </c>
      <c r="I64" s="14">
        <f>E64*Zins!$C$2^B65</f>
        <v>6337.9160771446032</v>
      </c>
      <c r="J64" s="13">
        <f t="shared" si="2"/>
        <v>428919.01241017971</v>
      </c>
      <c r="K64" s="11">
        <f t="shared" si="3"/>
        <v>7116372.0561419269</v>
      </c>
    </row>
    <row r="65" spans="2:11" x14ac:dyDescent="0.2">
      <c r="B65" s="11">
        <v>63</v>
      </c>
      <c r="C65" s="12">
        <v>14.429</v>
      </c>
      <c r="D65" s="11">
        <f t="shared" si="5"/>
        <v>858354.95369108312</v>
      </c>
      <c r="E65" s="11">
        <f t="shared" si="4"/>
        <v>12385.203626808638</v>
      </c>
      <c r="F65" s="13">
        <f>D65*Zins!$C$2^B65</f>
        <v>488116.45099608076</v>
      </c>
      <c r="G65" s="11">
        <f t="shared" si="0"/>
        <v>7347241.4283348927</v>
      </c>
      <c r="H65" s="11">
        <f t="shared" si="1"/>
        <v>73969608.896064967</v>
      </c>
      <c r="I65" s="14">
        <f>E65*Zins!$C$2^B66</f>
        <v>6980.2103780202669</v>
      </c>
      <c r="J65" s="13">
        <f t="shared" si="2"/>
        <v>422581.09633303509</v>
      </c>
      <c r="K65" s="11">
        <f t="shared" si="3"/>
        <v>6687453.0437317472</v>
      </c>
    </row>
    <row r="66" spans="2:11" x14ac:dyDescent="0.2">
      <c r="B66" s="11">
        <v>64</v>
      </c>
      <c r="C66" s="12">
        <v>16.414999999999999</v>
      </c>
      <c r="D66" s="11">
        <f t="shared" si="5"/>
        <v>845969.75006427453</v>
      </c>
      <c r="E66" s="11">
        <f t="shared" si="4"/>
        <v>13886.593447305066</v>
      </c>
      <c r="F66" s="13">
        <f>D66*Zins!$C$2^B66</f>
        <v>476782.37732870004</v>
      </c>
      <c r="G66" s="11">
        <f t="shared" ref="G66:G101" si="6">G67+F66</f>
        <v>6859124.9773388123</v>
      </c>
      <c r="H66" s="11">
        <f t="shared" ref="H66:H120" si="7">H67+G66</f>
        <v>66622367.467730068</v>
      </c>
      <c r="I66" s="14">
        <f>E66*Zins!$C$2^B67</f>
        <v>7756.573561794462</v>
      </c>
      <c r="J66" s="13">
        <f t="shared" ref="J66:J121" si="8">J67+I66</f>
        <v>415600.88595501485</v>
      </c>
      <c r="K66" s="11">
        <f t="shared" ref="K66:K121" si="9">K67+J66</f>
        <v>6264871.9473987119</v>
      </c>
    </row>
    <row r="67" spans="2:11" x14ac:dyDescent="0.2">
      <c r="B67" s="11">
        <v>65</v>
      </c>
      <c r="C67" s="12">
        <v>18.832000000000001</v>
      </c>
      <c r="D67" s="11">
        <f t="shared" si="5"/>
        <v>832083.1566169695</v>
      </c>
      <c r="E67" s="11">
        <f t="shared" ref="E67:E122" si="10">D67*C67/1000</f>
        <v>15669.79000541077</v>
      </c>
      <c r="F67" s="13">
        <f>D67*Zins!$C$2^B67</f>
        <v>464773.03726942471</v>
      </c>
      <c r="G67" s="11">
        <f t="shared" si="6"/>
        <v>6382342.6000101119</v>
      </c>
      <c r="H67" s="11">
        <f t="shared" si="7"/>
        <v>59763242.490391254</v>
      </c>
      <c r="I67" s="14">
        <f>E67*Zins!$C$2^B68</f>
        <v>8674.5350226539231</v>
      </c>
      <c r="J67" s="13">
        <f t="shared" si="8"/>
        <v>407844.31239322037</v>
      </c>
      <c r="K67" s="11">
        <f t="shared" si="9"/>
        <v>5849271.0614436967</v>
      </c>
    </row>
    <row r="68" spans="2:11" x14ac:dyDescent="0.2">
      <c r="B68" s="11">
        <v>66</v>
      </c>
      <c r="C68" s="12">
        <v>21.704000000000001</v>
      </c>
      <c r="D68" s="11">
        <f t="shared" ref="D68:D103" si="11">D67-E67</f>
        <v>816413.36661155871</v>
      </c>
      <c r="E68" s="11">
        <f t="shared" si="10"/>
        <v>17719.435708937272</v>
      </c>
      <c r="F68" s="13">
        <f>D68*Zins!$C$2^B68</f>
        <v>451952.85572999698</v>
      </c>
      <c r="G68" s="11">
        <f t="shared" si="6"/>
        <v>5917569.5627406873</v>
      </c>
      <c r="H68" s="11">
        <f t="shared" si="7"/>
        <v>53380899.890381142</v>
      </c>
      <c r="I68" s="14">
        <f>E68*Zins!$C$2^B69</f>
        <v>9721.6895745925249</v>
      </c>
      <c r="J68" s="13">
        <f t="shared" si="8"/>
        <v>399169.77737056644</v>
      </c>
      <c r="K68" s="11">
        <f t="shared" si="9"/>
        <v>5441426.7490504766</v>
      </c>
    </row>
    <row r="69" spans="2:11" x14ac:dyDescent="0.2">
      <c r="B69" s="11">
        <v>67</v>
      </c>
      <c r="C69" s="12">
        <v>25.015999999999998</v>
      </c>
      <c r="D69" s="11">
        <f t="shared" si="11"/>
        <v>798693.93090262148</v>
      </c>
      <c r="E69" s="11">
        <f t="shared" si="10"/>
        <v>19980.127375459975</v>
      </c>
      <c r="F69" s="13">
        <f>D69*Zins!$C$2^B69</f>
        <v>438199.87210033025</v>
      </c>
      <c r="G69" s="11">
        <f t="shared" si="6"/>
        <v>5465616.7070106901</v>
      </c>
      <c r="H69" s="11">
        <f t="shared" si="7"/>
        <v>47463330.327640459</v>
      </c>
      <c r="I69" s="14">
        <f>E69*Zins!$C$2^B70</f>
        <v>10864.229931082122</v>
      </c>
      <c r="J69" s="13">
        <f t="shared" si="8"/>
        <v>389448.08779597393</v>
      </c>
      <c r="K69" s="11">
        <f t="shared" si="9"/>
        <v>5042256.9716799101</v>
      </c>
    </row>
    <row r="70" spans="2:11" x14ac:dyDescent="0.2">
      <c r="B70" s="11">
        <v>68</v>
      </c>
      <c r="C70" s="12">
        <v>28.738</v>
      </c>
      <c r="D70" s="11">
        <f t="shared" si="11"/>
        <v>778713.80352716148</v>
      </c>
      <c r="E70" s="11">
        <f t="shared" si="10"/>
        <v>22378.677285763566</v>
      </c>
      <c r="F70" s="13">
        <f>D70*Zins!$C$2^B70</f>
        <v>423427.02091166342</v>
      </c>
      <c r="G70" s="11">
        <f t="shared" si="6"/>
        <v>5027416.8349103602</v>
      </c>
      <c r="H70" s="11">
        <f t="shared" si="7"/>
        <v>41997713.620629765</v>
      </c>
      <c r="I70" s="14">
        <f>E70*Zins!$C$2^B71</f>
        <v>12059.906567848746</v>
      </c>
      <c r="J70" s="13">
        <f t="shared" si="8"/>
        <v>378583.85786489182</v>
      </c>
      <c r="K70" s="11">
        <f t="shared" si="9"/>
        <v>4652808.8838839363</v>
      </c>
    </row>
    <row r="71" spans="2:11" x14ac:dyDescent="0.2">
      <c r="B71" s="11">
        <v>69</v>
      </c>
      <c r="C71" s="12">
        <v>32.822000000000003</v>
      </c>
      <c r="D71" s="11">
        <f t="shared" si="11"/>
        <v>756335.12624139793</v>
      </c>
      <c r="E71" s="11">
        <f t="shared" si="10"/>
        <v>24824.431513495165</v>
      </c>
      <c r="F71" s="13">
        <f>D71*Zins!$C$2^B71</f>
        <v>407590.26281933009</v>
      </c>
      <c r="G71" s="11">
        <f t="shared" si="6"/>
        <v>4603989.8139986964</v>
      </c>
      <c r="H71" s="11">
        <f t="shared" si="7"/>
        <v>36970296.785719402</v>
      </c>
      <c r="I71" s="14">
        <f>E71*Zins!$C$2^B72</f>
        <v>13258.600204416311</v>
      </c>
      <c r="J71" s="13">
        <f t="shared" si="8"/>
        <v>366523.95129704307</v>
      </c>
      <c r="K71" s="11">
        <f t="shared" si="9"/>
        <v>4274225.0260190442</v>
      </c>
    </row>
    <row r="72" spans="2:11" x14ac:dyDescent="0.2">
      <c r="B72" s="11">
        <v>70</v>
      </c>
      <c r="C72" s="12">
        <v>37.219000000000001</v>
      </c>
      <c r="D72" s="11">
        <f t="shared" si="11"/>
        <v>731510.69472790277</v>
      </c>
      <c r="E72" s="11">
        <f t="shared" si="10"/>
        <v>27226.096547077814</v>
      </c>
      <c r="F72" s="13">
        <f>D72*Zins!$C$2^B72</f>
        <v>390696.07057787327</v>
      </c>
      <c r="G72" s="11">
        <f t="shared" si="6"/>
        <v>4196399.5511793662</v>
      </c>
      <c r="H72" s="11">
        <f t="shared" si="7"/>
        <v>32366306.971720703</v>
      </c>
      <c r="I72" s="14">
        <f>E72*Zins!$C$2^B73</f>
        <v>14411.612537995905</v>
      </c>
      <c r="J72" s="13">
        <f t="shared" si="8"/>
        <v>353265.35109262675</v>
      </c>
      <c r="K72" s="11">
        <f t="shared" si="9"/>
        <v>3907701.0747220013</v>
      </c>
    </row>
    <row r="73" spans="2:11" x14ac:dyDescent="0.2">
      <c r="B73" s="11">
        <v>71</v>
      </c>
      <c r="C73" s="12">
        <v>41.88</v>
      </c>
      <c r="D73" s="11">
        <f t="shared" si="11"/>
        <v>704284.59818082501</v>
      </c>
      <c r="E73" s="11">
        <f t="shared" si="10"/>
        <v>29495.438971812953</v>
      </c>
      <c r="F73" s="13">
        <f>D73*Zins!$C$2^B73</f>
        <v>372799.55750945042</v>
      </c>
      <c r="G73" s="11">
        <f t="shared" si="6"/>
        <v>3805703.4806014933</v>
      </c>
      <c r="H73" s="11">
        <f t="shared" si="7"/>
        <v>28169907.420541335</v>
      </c>
      <c r="I73" s="14">
        <f>E73*Zins!$C$2^B74</f>
        <v>15473.583219520106</v>
      </c>
      <c r="J73" s="13">
        <f t="shared" si="8"/>
        <v>338853.73855463084</v>
      </c>
      <c r="K73" s="11">
        <f t="shared" si="9"/>
        <v>3554435.7236293745</v>
      </c>
    </row>
    <row r="74" spans="2:11" x14ac:dyDescent="0.2">
      <c r="B74" s="11">
        <v>72</v>
      </c>
      <c r="C74" s="12">
        <v>46.597000000000001</v>
      </c>
      <c r="D74" s="11">
        <f t="shared" si="11"/>
        <v>674789.15920901205</v>
      </c>
      <c r="E74" s="11">
        <f t="shared" si="10"/>
        <v>31443.150451662335</v>
      </c>
      <c r="F74" s="13">
        <f>D74*Zins!$C$2^B74</f>
        <v>354000.70568974694</v>
      </c>
      <c r="G74" s="11">
        <f t="shared" si="6"/>
        <v>3432903.923092043</v>
      </c>
      <c r="H74" s="11">
        <f t="shared" si="7"/>
        <v>24364203.939939842</v>
      </c>
      <c r="I74" s="14">
        <f>E74*Zins!$C$2^B75</f>
        <v>16348.236752254848</v>
      </c>
      <c r="J74" s="13">
        <f t="shared" si="8"/>
        <v>323380.15533511073</v>
      </c>
      <c r="K74" s="11">
        <f t="shared" si="9"/>
        <v>3215581.9850747436</v>
      </c>
    </row>
    <row r="75" spans="2:11" x14ac:dyDescent="0.2">
      <c r="B75" s="11">
        <v>73</v>
      </c>
      <c r="C75" s="12">
        <v>51.180999999999997</v>
      </c>
      <c r="D75" s="11">
        <f t="shared" si="11"/>
        <v>643346.00875734969</v>
      </c>
      <c r="E75" s="11">
        <f t="shared" si="10"/>
        <v>32927.092074209912</v>
      </c>
      <c r="F75" s="13">
        <f>D75*Zins!$C$2^B75</f>
        <v>334494.88087881252</v>
      </c>
      <c r="G75" s="11">
        <f t="shared" si="6"/>
        <v>3078903.2174022961</v>
      </c>
      <c r="H75" s="11">
        <f t="shared" si="7"/>
        <v>20931300.016847797</v>
      </c>
      <c r="I75" s="14">
        <f>E75*Zins!$C$2^B76</f>
        <v>16967.078789156101</v>
      </c>
      <c r="J75" s="13">
        <f t="shared" si="8"/>
        <v>307031.9185828559</v>
      </c>
      <c r="K75" s="11">
        <f t="shared" si="9"/>
        <v>2892201.829739633</v>
      </c>
    </row>
    <row r="76" spans="2:11" x14ac:dyDescent="0.2">
      <c r="B76" s="11">
        <v>74</v>
      </c>
      <c r="C76" s="12">
        <v>56.11</v>
      </c>
      <c r="D76" s="11">
        <f t="shared" si="11"/>
        <v>610418.91668313975</v>
      </c>
      <c r="E76" s="11">
        <f t="shared" si="10"/>
        <v>34250.605415090969</v>
      </c>
      <c r="F76" s="13">
        <f>D76*Zins!$C$2^B76</f>
        <v>314544.2005753757</v>
      </c>
      <c r="G76" s="11">
        <f t="shared" si="6"/>
        <v>2744408.3365234835</v>
      </c>
      <c r="H76" s="11">
        <f t="shared" si="7"/>
        <v>17852396.799445502</v>
      </c>
      <c r="I76" s="14">
        <f>E76*Zins!$C$2^B77</f>
        <v>17491.650242105385</v>
      </c>
      <c r="J76" s="13">
        <f t="shared" si="8"/>
        <v>290064.83979369979</v>
      </c>
      <c r="K76" s="11">
        <f t="shared" si="9"/>
        <v>2585169.9111567773</v>
      </c>
    </row>
    <row r="77" spans="2:11" x14ac:dyDescent="0.2">
      <c r="B77" s="11">
        <v>75</v>
      </c>
      <c r="C77" s="12">
        <v>61.476999999999997</v>
      </c>
      <c r="D77" s="11">
        <f t="shared" si="11"/>
        <v>576168.31126804883</v>
      </c>
      <c r="E77" s="11">
        <f t="shared" si="10"/>
        <v>35421.099271825835</v>
      </c>
      <c r="F77" s="13">
        <f>D77*Zins!$C$2^B77</f>
        <v>294246.90335093311</v>
      </c>
      <c r="G77" s="11">
        <f t="shared" si="6"/>
        <v>2429864.135948108</v>
      </c>
      <c r="H77" s="11">
        <f t="shared" si="7"/>
        <v>15107988.46292202</v>
      </c>
      <c r="I77" s="14">
        <f>E77*Zins!$C$2^B78</f>
        <v>17928.064298617752</v>
      </c>
      <c r="J77" s="13">
        <f t="shared" si="8"/>
        <v>272573.18955159443</v>
      </c>
      <c r="K77" s="11">
        <f t="shared" si="9"/>
        <v>2295105.0713630775</v>
      </c>
    </row>
    <row r="78" spans="2:11" x14ac:dyDescent="0.2">
      <c r="B78" s="11">
        <v>76</v>
      </c>
      <c r="C78" s="12">
        <v>67.433000000000007</v>
      </c>
      <c r="D78" s="11">
        <f t="shared" si="11"/>
        <v>540747.21199622296</v>
      </c>
      <c r="E78" s="11">
        <f t="shared" si="10"/>
        <v>36464.206746541306</v>
      </c>
      <c r="F78" s="13">
        <f>D78*Zins!$C$2^B78</f>
        <v>273694.23832866974</v>
      </c>
      <c r="G78" s="11">
        <f t="shared" si="6"/>
        <v>2135617.2325971751</v>
      </c>
      <c r="H78" s="11">
        <f t="shared" si="7"/>
        <v>12678124.326973911</v>
      </c>
      <c r="I78" s="14">
        <f>E78*Zins!$C$2^B79</f>
        <v>18291.400964536362</v>
      </c>
      <c r="J78" s="13">
        <f t="shared" si="8"/>
        <v>254645.12525297669</v>
      </c>
      <c r="K78" s="11">
        <f t="shared" si="9"/>
        <v>2022531.8818114828</v>
      </c>
    </row>
    <row r="79" spans="2:11" x14ac:dyDescent="0.2">
      <c r="B79" s="11">
        <v>77</v>
      </c>
      <c r="C79" s="12">
        <v>74.16</v>
      </c>
      <c r="D79" s="11">
        <f t="shared" si="11"/>
        <v>504283.00524968165</v>
      </c>
      <c r="E79" s="11">
        <f t="shared" si="10"/>
        <v>37397.627669316389</v>
      </c>
      <c r="F79" s="13">
        <f>D79*Zins!$C$2^B79</f>
        <v>252961.56070907091</v>
      </c>
      <c r="G79" s="11">
        <f t="shared" si="6"/>
        <v>1861922.9942685051</v>
      </c>
      <c r="H79" s="11">
        <f t="shared" si="7"/>
        <v>10542507.094376735</v>
      </c>
      <c r="I79" s="14">
        <f>E79*Zins!$C$2^B80</f>
        <v>18592.298654296039</v>
      </c>
      <c r="J79" s="13">
        <f t="shared" si="8"/>
        <v>236353.72428844034</v>
      </c>
      <c r="K79" s="13">
        <f t="shared" si="9"/>
        <v>1767886.7565585061</v>
      </c>
    </row>
    <row r="80" spans="2:11" x14ac:dyDescent="0.2">
      <c r="B80" s="11">
        <v>78</v>
      </c>
      <c r="C80" s="12">
        <v>81.805999999999997</v>
      </c>
      <c r="D80" s="11">
        <f t="shared" si="11"/>
        <v>466885.37758036528</v>
      </c>
      <c r="E80" s="11">
        <f t="shared" si="10"/>
        <v>38194.025198339361</v>
      </c>
      <c r="F80" s="13">
        <f>D80*Zins!$C$2^B80</f>
        <v>232112.91513070991</v>
      </c>
      <c r="G80" s="11">
        <f t="shared" si="6"/>
        <v>1608961.4335594343</v>
      </c>
      <c r="H80" s="11">
        <f t="shared" si="7"/>
        <v>8680584.1001082305</v>
      </c>
      <c r="I80" s="14">
        <f>E80*Zins!$C$2^B81</f>
        <v>18818.859400577658</v>
      </c>
      <c r="J80" s="13">
        <f t="shared" si="8"/>
        <v>217761.42563414431</v>
      </c>
      <c r="K80" s="13">
        <f t="shared" si="9"/>
        <v>1531533.0322700657</v>
      </c>
    </row>
    <row r="81" spans="2:11" x14ac:dyDescent="0.2">
      <c r="B81" s="11">
        <v>79</v>
      </c>
      <c r="C81" s="12">
        <v>90.477999999999994</v>
      </c>
      <c r="D81" s="11">
        <f t="shared" si="11"/>
        <v>428691.35238202591</v>
      </c>
      <c r="E81" s="11">
        <f t="shared" si="10"/>
        <v>38787.13618082094</v>
      </c>
      <c r="F81" s="13">
        <f>D81*Zins!$C$2^B81</f>
        <v>211223.67293907539</v>
      </c>
      <c r="G81" s="13">
        <f t="shared" si="6"/>
        <v>1376848.5184287243</v>
      </c>
      <c r="H81" s="11">
        <f t="shared" si="7"/>
        <v>7071622.666548796</v>
      </c>
      <c r="I81" s="14">
        <f>E81*Zins!$C$2^B82</f>
        <v>18940.629811874791</v>
      </c>
      <c r="J81" s="13">
        <f t="shared" si="8"/>
        <v>198942.56623356664</v>
      </c>
      <c r="K81" s="13">
        <f t="shared" si="9"/>
        <v>1313771.6066359214</v>
      </c>
    </row>
    <row r="82" spans="2:11" x14ac:dyDescent="0.2">
      <c r="B82" s="11">
        <v>80</v>
      </c>
      <c r="C82" s="12">
        <v>100.261</v>
      </c>
      <c r="D82" s="11">
        <f t="shared" si="11"/>
        <v>389904.21620120498</v>
      </c>
      <c r="E82" s="11">
        <f t="shared" si="10"/>
        <v>39092.186620549008</v>
      </c>
      <c r="F82" s="13">
        <f>D82*Zins!$C$2^B82</f>
        <v>190398.98657967665</v>
      </c>
      <c r="G82" s="13">
        <f t="shared" si="6"/>
        <v>1165624.8454896489</v>
      </c>
      <c r="H82" s="11">
        <f t="shared" si="7"/>
        <v>5694774.1481200717</v>
      </c>
      <c r="I82" s="14">
        <f>E82*Zins!$C$2^B83</f>
        <v>18919.318923156552</v>
      </c>
      <c r="J82" s="13">
        <f t="shared" si="8"/>
        <v>180001.93642169185</v>
      </c>
      <c r="K82" s="13">
        <f t="shared" si="9"/>
        <v>1114829.0404023547</v>
      </c>
    </row>
    <row r="83" spans="2:11" x14ac:dyDescent="0.2">
      <c r="B83" s="11">
        <v>81</v>
      </c>
      <c r="C83" s="12">
        <v>111.193</v>
      </c>
      <c r="D83" s="11">
        <f t="shared" si="11"/>
        <v>350812.02958065597</v>
      </c>
      <c r="E83" s="11">
        <f t="shared" si="10"/>
        <v>39007.842005161881</v>
      </c>
      <c r="F83" s="13">
        <f>D83*Zins!$C$2^B83</f>
        <v>169781.36153241995</v>
      </c>
      <c r="G83" s="13">
        <f t="shared" si="6"/>
        <v>975225.85890997224</v>
      </c>
      <c r="H83" s="11">
        <f t="shared" si="7"/>
        <v>4529149.3026304226</v>
      </c>
      <c r="I83" s="14">
        <f>E83*Zins!$C$2^B84</f>
        <v>18710.107961223363</v>
      </c>
      <c r="J83" s="14">
        <f t="shared" si="8"/>
        <v>161082.61749853528</v>
      </c>
      <c r="K83" s="13">
        <f t="shared" si="9"/>
        <v>934827.10398066288</v>
      </c>
    </row>
    <row r="84" spans="2:11" x14ac:dyDescent="0.2">
      <c r="B84" s="11">
        <v>82</v>
      </c>
      <c r="C84" s="12">
        <v>123.283</v>
      </c>
      <c r="D84" s="11">
        <f t="shared" si="11"/>
        <v>311804.18757549411</v>
      </c>
      <c r="E84" s="11">
        <f t="shared" si="10"/>
        <v>38440.15565686964</v>
      </c>
      <c r="F84" s="14">
        <f>D84*Zins!$C$2^B84</f>
        <v>149556.85094107591</v>
      </c>
      <c r="G84" s="13">
        <f t="shared" si="6"/>
        <v>805444.49737755232</v>
      </c>
      <c r="H84" s="11">
        <f t="shared" si="7"/>
        <v>3553923.4437204506</v>
      </c>
      <c r="I84" s="14">
        <f>E84*Zins!$C$2^B85</f>
        <v>18273.357041197884</v>
      </c>
      <c r="J84" s="14">
        <f t="shared" si="8"/>
        <v>142372.50953731191</v>
      </c>
      <c r="K84" s="13">
        <f t="shared" si="9"/>
        <v>773744.48648212757</v>
      </c>
    </row>
    <row r="85" spans="2:11" x14ac:dyDescent="0.2">
      <c r="B85" s="11">
        <v>83</v>
      </c>
      <c r="C85" s="12">
        <v>136.49799999999999</v>
      </c>
      <c r="D85" s="11">
        <f t="shared" si="11"/>
        <v>273364.03191862447</v>
      </c>
      <c r="E85" s="11">
        <f t="shared" si="10"/>
        <v>37313.643628828402</v>
      </c>
      <c r="F85" s="14">
        <f>D85*Zins!$C$2^B85</f>
        <v>129949.48829188036</v>
      </c>
      <c r="G85" s="13">
        <f t="shared" si="6"/>
        <v>655887.64643647638</v>
      </c>
      <c r="H85" s="11">
        <f t="shared" si="7"/>
        <v>2748478.9463428985</v>
      </c>
      <c r="I85" s="14">
        <f>E85*Zins!$C$2^B86</f>
        <v>17579.628595505535</v>
      </c>
      <c r="J85" s="14">
        <f t="shared" si="8"/>
        <v>124099.15249611402</v>
      </c>
      <c r="K85" s="13">
        <f t="shared" si="9"/>
        <v>631371.9769448156</v>
      </c>
    </row>
    <row r="86" spans="2:11" x14ac:dyDescent="0.2">
      <c r="B86" s="11">
        <v>84</v>
      </c>
      <c r="C86" s="12">
        <v>150.887</v>
      </c>
      <c r="D86" s="11">
        <f t="shared" si="11"/>
        <v>236050.38828979607</v>
      </c>
      <c r="E86" s="11">
        <f t="shared" si="10"/>
        <v>35616.934937882463</v>
      </c>
      <c r="F86" s="14">
        <f>D86*Zins!$C$2^B86</f>
        <v>111210.74632211623</v>
      </c>
      <c r="G86" s="13">
        <f t="shared" si="6"/>
        <v>525938.15814459603</v>
      </c>
      <c r="H86" s="11">
        <f t="shared" si="7"/>
        <v>2092591.2999064222</v>
      </c>
      <c r="I86" s="12">
        <f>E86*Zins!$C$2^B87</f>
        <v>16630.580654415418</v>
      </c>
      <c r="J86" s="14">
        <f t="shared" si="8"/>
        <v>106519.52390060849</v>
      </c>
      <c r="K86" s="13">
        <f t="shared" si="9"/>
        <v>507272.82444870158</v>
      </c>
    </row>
    <row r="87" spans="2:11" x14ac:dyDescent="0.2">
      <c r="B87" s="11">
        <v>85</v>
      </c>
      <c r="C87" s="12">
        <v>166.5</v>
      </c>
      <c r="D87" s="11">
        <f t="shared" si="11"/>
        <v>200433.4533519136</v>
      </c>
      <c r="E87" s="11">
        <f t="shared" si="10"/>
        <v>33372.169983093612</v>
      </c>
      <c r="F87" s="14">
        <f>D87*Zins!$C$2^B87</f>
        <v>93588.196671765196</v>
      </c>
      <c r="G87" s="13">
        <f t="shared" si="6"/>
        <v>414727.41182247986</v>
      </c>
      <c r="H87" s="13">
        <f t="shared" si="7"/>
        <v>1566653.1417618261</v>
      </c>
      <c r="I87" s="12">
        <f>E87*Zins!$C$2^B88</f>
        <v>15443.443752080184</v>
      </c>
      <c r="J87" s="14">
        <f t="shared" si="8"/>
        <v>89888.94324619307</v>
      </c>
      <c r="K87" s="13">
        <f t="shared" si="9"/>
        <v>400753.3005480931</v>
      </c>
    </row>
    <row r="88" spans="2:11" x14ac:dyDescent="0.2">
      <c r="B88" s="11">
        <v>86</v>
      </c>
      <c r="C88" s="12">
        <v>183.34399999999999</v>
      </c>
      <c r="D88" s="11">
        <f t="shared" si="11"/>
        <v>167061.28336881998</v>
      </c>
      <c r="E88" s="11">
        <f t="shared" si="10"/>
        <v>30629.683937972928</v>
      </c>
      <c r="F88" s="14">
        <f>D88*Zins!$C$2^B88</f>
        <v>77309.972176329335</v>
      </c>
      <c r="G88" s="13">
        <f t="shared" si="6"/>
        <v>321139.21515071468</v>
      </c>
      <c r="H88" s="13">
        <f t="shared" si="7"/>
        <v>1151925.7299393462</v>
      </c>
      <c r="I88" s="12">
        <f>E88*Zins!$C$2^B89</f>
        <v>14047.888541820541</v>
      </c>
      <c r="J88" s="14">
        <f t="shared" si="8"/>
        <v>74445.499494112883</v>
      </c>
      <c r="K88" s="13">
        <f t="shared" si="9"/>
        <v>310864.35730190005</v>
      </c>
    </row>
    <row r="89" spans="2:11" x14ac:dyDescent="0.2">
      <c r="B89" s="11">
        <v>87</v>
      </c>
      <c r="C89" s="12">
        <v>201.32300000000001</v>
      </c>
      <c r="D89" s="11">
        <f t="shared" si="11"/>
        <v>136431.59943084704</v>
      </c>
      <c r="E89" s="11">
        <f t="shared" si="10"/>
        <v>27466.818892216419</v>
      </c>
      <c r="F89" s="14">
        <f>D89*Zins!$C$2^B89</f>
        <v>62572.500136404771</v>
      </c>
      <c r="G89" s="13">
        <f t="shared" si="6"/>
        <v>243829.24297438536</v>
      </c>
      <c r="H89" s="13">
        <f t="shared" si="7"/>
        <v>830786.51478863147</v>
      </c>
      <c r="I89" s="12">
        <f>E89*Zins!$C$2^B90</f>
        <v>12484.919172409731</v>
      </c>
      <c r="J89" s="14">
        <f t="shared" si="8"/>
        <v>60397.610952292343</v>
      </c>
      <c r="K89" s="13">
        <f t="shared" si="9"/>
        <v>236418.85780778716</v>
      </c>
    </row>
    <row r="90" spans="2:11" x14ac:dyDescent="0.2">
      <c r="B90" s="11">
        <v>88</v>
      </c>
      <c r="C90" s="12">
        <v>220.28399999999999</v>
      </c>
      <c r="D90" s="11">
        <f t="shared" si="11"/>
        <v>108964.78053863061</v>
      </c>
      <c r="E90" s="11">
        <f t="shared" si="10"/>
        <v>24003.197716171704</v>
      </c>
      <c r="F90" s="14">
        <f>D90*Zins!$C$2^B90</f>
        <v>49529.451626802133</v>
      </c>
      <c r="G90" s="14">
        <f t="shared" si="6"/>
        <v>181256.74283798059</v>
      </c>
      <c r="H90" s="13">
        <f t="shared" si="7"/>
        <v>586957.27181424608</v>
      </c>
      <c r="I90" s="12">
        <f>E90*Zins!$C$2^B91</f>
        <v>10813.226682020299</v>
      </c>
      <c r="J90" s="14">
        <f t="shared" si="8"/>
        <v>47912.691779882611</v>
      </c>
      <c r="K90" s="14">
        <f t="shared" si="9"/>
        <v>176021.24685549483</v>
      </c>
    </row>
    <row r="91" spans="2:11" x14ac:dyDescent="0.2">
      <c r="B91" s="11">
        <v>89</v>
      </c>
      <c r="C91" s="12">
        <v>240.07300000000001</v>
      </c>
      <c r="D91" s="11">
        <f t="shared" si="11"/>
        <v>84961.582822458906</v>
      </c>
      <c r="E91" s="11">
        <f t="shared" si="10"/>
        <v>20396.982072936178</v>
      </c>
      <c r="F91" s="14">
        <f>D91*Zins!$C$2^B91</f>
        <v>38274.435980816314</v>
      </c>
      <c r="G91" s="14">
        <f t="shared" si="6"/>
        <v>131727.29121117847</v>
      </c>
      <c r="H91" s="13">
        <f t="shared" si="7"/>
        <v>405700.52897626552</v>
      </c>
      <c r="I91" s="12">
        <f>E91*Zins!$C$2^B92</f>
        <v>9106.6983837685984</v>
      </c>
      <c r="J91" s="14">
        <f t="shared" si="8"/>
        <v>37099.46509786231</v>
      </c>
      <c r="K91" s="14">
        <f t="shared" si="9"/>
        <v>128108.55507561222</v>
      </c>
    </row>
    <row r="92" spans="2:11" x14ac:dyDescent="0.2">
      <c r="B92" s="11">
        <v>90</v>
      </c>
      <c r="C92" s="12">
        <v>260.55599999999998</v>
      </c>
      <c r="D92" s="11">
        <f t="shared" si="11"/>
        <v>64564.600749522724</v>
      </c>
      <c r="E92" s="11">
        <f t="shared" si="10"/>
        <v>16822.694112892641</v>
      </c>
      <c r="F92" s="14">
        <f>D92*Zins!$C$2^B92</f>
        <v>28826.340249349654</v>
      </c>
      <c r="G92" s="14">
        <f t="shared" si="6"/>
        <v>93452.855230362155</v>
      </c>
      <c r="H92" s="13">
        <f t="shared" si="7"/>
        <v>273973.23776508705</v>
      </c>
      <c r="I92" s="12">
        <f>E92*Zins!$C$2^B93</f>
        <v>7443.8809811789388</v>
      </c>
      <c r="J92" s="14">
        <f t="shared" si="8"/>
        <v>27992.766714093712</v>
      </c>
      <c r="K92" s="14">
        <f t="shared" si="9"/>
        <v>91009.089977749914</v>
      </c>
    </row>
    <row r="93" spans="2:11" x14ac:dyDescent="0.2">
      <c r="B93" s="11">
        <v>91</v>
      </c>
      <c r="C93" s="12">
        <v>281.60199999999998</v>
      </c>
      <c r="D93" s="11">
        <f t="shared" si="11"/>
        <v>47741.906636630083</v>
      </c>
      <c r="E93" s="11">
        <f t="shared" si="10"/>
        <v>13444.216392688304</v>
      </c>
      <c r="F93" s="12">
        <f>D93*Zins!$C$2^B93</f>
        <v>21125.336312527364</v>
      </c>
      <c r="G93" s="14">
        <f t="shared" si="6"/>
        <v>64626.5149810125</v>
      </c>
      <c r="H93" s="14">
        <f t="shared" si="7"/>
        <v>180520.38253472489</v>
      </c>
      <c r="I93" s="12">
        <f>E93*Zins!$C$2^B94</f>
        <v>5895.8740894750554</v>
      </c>
      <c r="J93" s="12">
        <f t="shared" si="8"/>
        <v>20548.885732914772</v>
      </c>
      <c r="K93" s="14">
        <f t="shared" si="9"/>
        <v>63016.323263656202</v>
      </c>
    </row>
    <row r="94" spans="2:11" x14ac:dyDescent="0.2">
      <c r="B94" s="11">
        <v>92</v>
      </c>
      <c r="C94" s="12">
        <v>303.07900000000001</v>
      </c>
      <c r="D94" s="11">
        <f t="shared" si="11"/>
        <v>34297.690243941775</v>
      </c>
      <c r="E94" s="11">
        <f t="shared" si="10"/>
        <v>10394.909661443629</v>
      </c>
      <c r="F94" s="12">
        <f>D94*Zins!$C$2^B94</f>
        <v>15041.030085477734</v>
      </c>
      <c r="G94" s="14">
        <f t="shared" si="6"/>
        <v>43501.178668485139</v>
      </c>
      <c r="H94" s="14">
        <f t="shared" si="7"/>
        <v>115893.86755371239</v>
      </c>
      <c r="I94" s="12">
        <f>E94*Zins!$C$2^B95</f>
        <v>4517.9587287180439</v>
      </c>
      <c r="J94" s="12">
        <f t="shared" si="8"/>
        <v>14653.011643439717</v>
      </c>
      <c r="K94" s="14">
        <f t="shared" si="9"/>
        <v>42467.43753074143</v>
      </c>
    </row>
    <row r="95" spans="2:11" x14ac:dyDescent="0.2">
      <c r="B95" s="11">
        <v>93</v>
      </c>
      <c r="C95" s="12">
        <v>324.87200000000001</v>
      </c>
      <c r="D95" s="11">
        <f t="shared" si="11"/>
        <v>23902.780582498148</v>
      </c>
      <c r="E95" s="11">
        <f t="shared" si="10"/>
        <v>7765.3441333973387</v>
      </c>
      <c r="F95" s="12">
        <f>D95*Zins!$C$2^B95</f>
        <v>10388.909542320347</v>
      </c>
      <c r="G95" s="14">
        <f t="shared" si="6"/>
        <v>28460.148583007405</v>
      </c>
      <c r="H95" s="14">
        <f t="shared" si="7"/>
        <v>72392.688885227253</v>
      </c>
      <c r="I95" s="12">
        <f>E95*Zins!$C$2^B96</f>
        <v>3344.9611702999969</v>
      </c>
      <c r="J95" s="12">
        <f t="shared" si="8"/>
        <v>10135.052914721673</v>
      </c>
      <c r="K95" s="14">
        <f t="shared" si="9"/>
        <v>27814.425887301717</v>
      </c>
    </row>
    <row r="96" spans="2:11" x14ac:dyDescent="0.2">
      <c r="B96" s="11">
        <v>94</v>
      </c>
      <c r="C96" s="12">
        <v>346.887</v>
      </c>
      <c r="D96" s="11">
        <f t="shared" si="11"/>
        <v>16137.436449100809</v>
      </c>
      <c r="E96" s="11">
        <f t="shared" si="10"/>
        <v>5597.8669175192326</v>
      </c>
      <c r="F96" s="12">
        <f>D96*Zins!$C$2^B96</f>
        <v>6951.2821818509938</v>
      </c>
      <c r="G96" s="12">
        <f t="shared" si="6"/>
        <v>18071.239040687058</v>
      </c>
      <c r="H96" s="14">
        <f t="shared" si="7"/>
        <v>43932.540302219844</v>
      </c>
      <c r="I96" s="15">
        <f>E96*Zins!$C$2^B97</f>
        <v>2389.8012113139207</v>
      </c>
      <c r="J96" s="12">
        <f t="shared" si="8"/>
        <v>6790.0917444216757</v>
      </c>
      <c r="K96" s="12">
        <f t="shared" si="9"/>
        <v>17679.372972580044</v>
      </c>
    </row>
    <row r="97" spans="2:11" x14ac:dyDescent="0.2">
      <c r="B97" s="11">
        <v>95</v>
      </c>
      <c r="C97" s="12">
        <v>369.05099999999999</v>
      </c>
      <c r="D97" s="11">
        <f t="shared" si="11"/>
        <v>10539.569531581576</v>
      </c>
      <c r="E97" s="11">
        <f t="shared" si="10"/>
        <v>3889.6386751997115</v>
      </c>
      <c r="F97" s="12">
        <f>D97*Zins!$C$2^B97</f>
        <v>4499.4774624729907</v>
      </c>
      <c r="G97" s="12">
        <f t="shared" si="6"/>
        <v>11119.956858836063</v>
      </c>
      <c r="H97" s="14">
        <f t="shared" si="7"/>
        <v>25861.301261532786</v>
      </c>
      <c r="I97" s="15">
        <f>E97*Zins!$C$2^B98</f>
        <v>1645.7251308256884</v>
      </c>
      <c r="J97" s="12">
        <f t="shared" si="8"/>
        <v>4400.2905331077545</v>
      </c>
      <c r="K97" s="12">
        <f t="shared" si="9"/>
        <v>10889.28122815837</v>
      </c>
    </row>
    <row r="98" spans="2:11" x14ac:dyDescent="0.2">
      <c r="B98" s="11">
        <v>96</v>
      </c>
      <c r="C98" s="12">
        <v>391.30500000000001</v>
      </c>
      <c r="D98" s="11">
        <f t="shared" si="11"/>
        <v>6649.930856381864</v>
      </c>
      <c r="E98" s="11">
        <f t="shared" si="10"/>
        <v>2602.1511937565056</v>
      </c>
      <c r="F98" s="12">
        <f>D98*Zins!$C$2^B98</f>
        <v>2813.618241298188</v>
      </c>
      <c r="G98" s="12">
        <f t="shared" si="6"/>
        <v>6620.4793963630718</v>
      </c>
      <c r="H98" s="12">
        <f t="shared" si="7"/>
        <v>14741.344402696723</v>
      </c>
      <c r="I98" s="15">
        <f>E98*Zins!$C$2^B99</f>
        <v>1091.1624240943386</v>
      </c>
      <c r="J98" s="12">
        <f t="shared" si="8"/>
        <v>2754.5654022820663</v>
      </c>
      <c r="K98" s="12">
        <f t="shared" si="9"/>
        <v>6488.9906950506156</v>
      </c>
    </row>
    <row r="99" spans="2:11" x14ac:dyDescent="0.2">
      <c r="B99" s="11">
        <v>97</v>
      </c>
      <c r="C99" s="12">
        <v>413.93799999999999</v>
      </c>
      <c r="D99" s="11">
        <f t="shared" si="11"/>
        <v>4047.7796626253585</v>
      </c>
      <c r="E99" s="11">
        <f t="shared" si="10"/>
        <v>1675.5298179878155</v>
      </c>
      <c r="F99" s="15">
        <f>D99*Zins!$C$2^B99</f>
        <v>1697.3591232775029</v>
      </c>
      <c r="G99" s="12">
        <f t="shared" si="6"/>
        <v>3806.8611550648839</v>
      </c>
      <c r="H99" s="12">
        <f t="shared" si="7"/>
        <v>8120.8650063336518</v>
      </c>
      <c r="I99" s="15">
        <f>E99*Zins!$C$2^B100</f>
        <v>696.33443089320428</v>
      </c>
      <c r="J99" s="15">
        <f t="shared" si="8"/>
        <v>1663.4029781877275</v>
      </c>
      <c r="K99" s="12">
        <f t="shared" si="9"/>
        <v>3734.4252927685488</v>
      </c>
    </row>
    <row r="100" spans="2:11" x14ac:dyDescent="0.2">
      <c r="B100" s="11">
        <v>98</v>
      </c>
      <c r="C100" s="12">
        <v>437.31299999999999</v>
      </c>
      <c r="D100" s="11">
        <f t="shared" si="11"/>
        <v>2372.249844637543</v>
      </c>
      <c r="E100" s="11">
        <f t="shared" si="10"/>
        <v>1037.4156963079777</v>
      </c>
      <c r="F100" s="15">
        <f>D100*Zins!$C$2^B100</f>
        <v>985.884720026026</v>
      </c>
      <c r="G100" s="15">
        <f t="shared" si="6"/>
        <v>2109.5020317873809</v>
      </c>
      <c r="H100" s="12">
        <f t="shared" si="7"/>
        <v>4314.0038512687679</v>
      </c>
      <c r="I100" s="15">
        <f>E100*Zins!$C$2^B101</f>
        <v>427.29455358646328</v>
      </c>
      <c r="J100" s="15">
        <f t="shared" si="8"/>
        <v>967.06854729452323</v>
      </c>
      <c r="K100" s="12">
        <f t="shared" si="9"/>
        <v>2071.0223145808213</v>
      </c>
    </row>
    <row r="101" spans="2:11" x14ac:dyDescent="0.2">
      <c r="B101" s="11">
        <v>99</v>
      </c>
      <c r="C101" s="12">
        <v>461.101</v>
      </c>
      <c r="D101" s="11">
        <f t="shared" si="11"/>
        <v>1334.8341483295653</v>
      </c>
      <c r="E101" s="11">
        <f t="shared" si="10"/>
        <v>615.49336062891098</v>
      </c>
      <c r="F101" s="15">
        <f>D101*Zins!$C$2^B101</f>
        <v>549.7963483223831</v>
      </c>
      <c r="G101" s="15">
        <f t="shared" si="6"/>
        <v>1123.6173117613548</v>
      </c>
      <c r="H101" s="12">
        <f t="shared" si="7"/>
        <v>2204.501819481387</v>
      </c>
      <c r="I101" s="16">
        <f>E101*Zins!$C$2^B102</f>
        <v>251.25039247551956</v>
      </c>
      <c r="J101" s="15">
        <f t="shared" si="8"/>
        <v>539.77399370805995</v>
      </c>
      <c r="K101" s="12">
        <f t="shared" si="9"/>
        <v>1103.953767286298</v>
      </c>
    </row>
    <row r="102" spans="2:11" x14ac:dyDescent="0.2">
      <c r="B102" s="11">
        <v>100</v>
      </c>
      <c r="C102" s="12">
        <v>485.30399999999997</v>
      </c>
      <c r="D102" s="11">
        <f t="shared" si="11"/>
        <v>719.34078770065435</v>
      </c>
      <c r="E102" s="11">
        <f t="shared" si="10"/>
        <v>349.09896163427834</v>
      </c>
      <c r="F102" s="15">
        <f>D102*Zins!$C$2^B102</f>
        <v>293.64192498967685</v>
      </c>
      <c r="G102" s="15">
        <f>G103+F102</f>
        <v>573.8209634389716</v>
      </c>
      <c r="H102" s="12">
        <f t="shared" si="7"/>
        <v>1080.8845077200322</v>
      </c>
      <c r="I102" s="16">
        <f>E102*Zins!$C$2^B103</f>
        <v>141.23449035202194</v>
      </c>
      <c r="J102" s="15">
        <f t="shared" si="8"/>
        <v>288.52360123254039</v>
      </c>
      <c r="K102" s="12">
        <f t="shared" si="9"/>
        <v>564.17977357823793</v>
      </c>
    </row>
    <row r="103" spans="2:11" x14ac:dyDescent="0.2">
      <c r="B103" s="11">
        <v>101</v>
      </c>
      <c r="C103" s="12">
        <v>509.92399999999998</v>
      </c>
      <c r="D103" s="11">
        <f t="shared" si="11"/>
        <v>370.24182606637601</v>
      </c>
      <c r="E103" s="11">
        <f t="shared" si="10"/>
        <v>188.79519291507071</v>
      </c>
      <c r="F103" s="16">
        <f>D103*Zins!$C$2^B103</f>
        <v>149.78823015310877</v>
      </c>
      <c r="G103" s="15">
        <f t="shared" ref="G103:G120" si="12">G104+F103</f>
        <v>280.17903844929469</v>
      </c>
      <c r="H103" s="12">
        <f t="shared" si="7"/>
        <v>507.06354428106067</v>
      </c>
      <c r="I103" s="16">
        <f>E103*Zins!$C$2^B104</f>
        <v>75.699319596227795</v>
      </c>
      <c r="J103" s="15">
        <f t="shared" si="8"/>
        <v>147.28911088051848</v>
      </c>
      <c r="K103" s="12">
        <f t="shared" si="9"/>
        <v>275.6561723456976</v>
      </c>
    </row>
    <row r="104" spans="2:11" x14ac:dyDescent="0.2">
      <c r="B104" s="11">
        <v>102</v>
      </c>
      <c r="C104" s="12">
        <v>534.95699999999999</v>
      </c>
      <c r="D104" s="11">
        <f>D103-E103</f>
        <v>181.44663315130529</v>
      </c>
      <c r="E104" s="11">
        <f t="shared" si="10"/>
        <v>97.066146530722818</v>
      </c>
      <c r="F104" s="16">
        <f>D104*Zins!$C$2^B104</f>
        <v>72.752841110520265</v>
      </c>
      <c r="G104" s="15">
        <f t="shared" si="12"/>
        <v>130.39080829618592</v>
      </c>
      <c r="H104" s="12">
        <f t="shared" si="7"/>
        <v>226.88450583176598</v>
      </c>
      <c r="I104" s="16">
        <f>E104*Zins!$C$2^B105</f>
        <v>38.572489218989688</v>
      </c>
      <c r="J104" s="15">
        <f t="shared" si="8"/>
        <v>71.589791284290669</v>
      </c>
      <c r="K104" s="12">
        <f t="shared" si="9"/>
        <v>128.36706146517912</v>
      </c>
    </row>
    <row r="105" spans="2:11" x14ac:dyDescent="0.2">
      <c r="B105" s="11">
        <v>103</v>
      </c>
      <c r="C105" s="12">
        <v>560.40700000000004</v>
      </c>
      <c r="D105" s="11">
        <f t="shared" ref="D105:D122" si="13">D104-E104</f>
        <v>84.380486620582474</v>
      </c>
      <c r="E105" s="11">
        <f t="shared" si="10"/>
        <v>47.28741536558077</v>
      </c>
      <c r="F105" s="16">
        <f>D105*Zins!$C$2^B105</f>
        <v>33.53141673791842</v>
      </c>
      <c r="G105" s="15">
        <f t="shared" si="12"/>
        <v>57.637967185665666</v>
      </c>
      <c r="H105" s="12">
        <f t="shared" si="7"/>
        <v>96.493697535580054</v>
      </c>
      <c r="I105" s="16">
        <f>E105*Zins!$C$2^B106</f>
        <v>18.623628007776663</v>
      </c>
      <c r="J105" s="15">
        <f t="shared" si="8"/>
        <v>33.017302065300989</v>
      </c>
      <c r="K105" s="12">
        <f t="shared" si="9"/>
        <v>56.777270180888451</v>
      </c>
    </row>
    <row r="106" spans="2:11" x14ac:dyDescent="0.2">
      <c r="B106" s="11">
        <v>104</v>
      </c>
      <c r="C106" s="12">
        <v>586.26499999999999</v>
      </c>
      <c r="D106" s="11">
        <f t="shared" si="13"/>
        <v>37.093071255001703</v>
      </c>
      <c r="E106" s="11">
        <f t="shared" si="10"/>
        <v>21.746369419313574</v>
      </c>
      <c r="F106" s="16">
        <f>D106*Zins!$C$2^B106</f>
        <v>14.608697797890752</v>
      </c>
      <c r="G106" s="15">
        <f t="shared" si="12"/>
        <v>24.106550447747246</v>
      </c>
      <c r="H106" s="12">
        <f t="shared" si="7"/>
        <v>38.855730349914396</v>
      </c>
      <c r="I106" s="16">
        <f>E106*Zins!$C$2^B107</f>
        <v>8.4881746426961566</v>
      </c>
      <c r="J106" s="15">
        <f t="shared" si="8"/>
        <v>14.393674057524327</v>
      </c>
      <c r="K106" s="12">
        <f t="shared" si="9"/>
        <v>23.759968115587462</v>
      </c>
    </row>
    <row r="107" spans="2:11" x14ac:dyDescent="0.2">
      <c r="B107" s="11">
        <v>105</v>
      </c>
      <c r="C107" s="12">
        <v>612.529</v>
      </c>
      <c r="D107" s="11">
        <f t="shared" si="13"/>
        <v>15.34670183568813</v>
      </c>
      <c r="E107" s="11">
        <f t="shared" si="10"/>
        <v>9.4002999287122151</v>
      </c>
      <c r="F107" s="16">
        <f>D107*Zins!$C$2^B107</f>
        <v>5.9902176247872454</v>
      </c>
      <c r="G107" s="15">
        <f t="shared" si="12"/>
        <v>9.4978526498564957</v>
      </c>
      <c r="H107" s="12">
        <f t="shared" si="7"/>
        <v>14.749179902167146</v>
      </c>
      <c r="I107" s="16">
        <f>E107*Zins!$C$2^B108</f>
        <v>3.6364539261578868</v>
      </c>
      <c r="J107" s="15">
        <f t="shared" si="8"/>
        <v>5.9054994148281708</v>
      </c>
      <c r="K107" s="12">
        <f t="shared" si="9"/>
        <v>9.3662940580631346</v>
      </c>
    </row>
    <row r="108" spans="2:11" x14ac:dyDescent="0.2">
      <c r="B108" s="11">
        <v>106</v>
      </c>
      <c r="C108" s="12">
        <v>639.18799999999999</v>
      </c>
      <c r="D108" s="11">
        <f t="shared" si="13"/>
        <v>5.9464019069759146</v>
      </c>
      <c r="E108" s="11">
        <f t="shared" si="10"/>
        <v>3.8008687421161209</v>
      </c>
      <c r="F108" s="16">
        <f>D108*Zins!$C$2^B108</f>
        <v>2.3003326197164906</v>
      </c>
      <c r="G108" s="15">
        <f t="shared" si="12"/>
        <v>3.5076350250692503</v>
      </c>
      <c r="H108" s="12">
        <f t="shared" si="7"/>
        <v>5.2513272523106505</v>
      </c>
      <c r="I108" s="16">
        <f>E108*Zins!$C$2^B109</f>
        <v>1.4572299370974673</v>
      </c>
      <c r="J108" s="15">
        <f t="shared" si="8"/>
        <v>2.269045488670284</v>
      </c>
      <c r="K108" s="12">
        <f t="shared" si="9"/>
        <v>3.4607946432349639</v>
      </c>
    </row>
    <row r="109" spans="2:11" x14ac:dyDescent="0.2">
      <c r="B109" s="11">
        <v>107</v>
      </c>
      <c r="C109" s="12">
        <v>666.23299999999995</v>
      </c>
      <c r="D109" s="11">
        <f t="shared" si="13"/>
        <v>2.1455331648597937</v>
      </c>
      <c r="E109" s="11">
        <f t="shared" si="10"/>
        <v>1.4294249970240349</v>
      </c>
      <c r="F109" s="16">
        <f>D109*Zins!$C$2^B109</f>
        <v>0.82258435399915419</v>
      </c>
      <c r="G109" s="15">
        <f t="shared" si="12"/>
        <v>1.2073024053527595</v>
      </c>
      <c r="H109" s="12">
        <f t="shared" si="7"/>
        <v>1.7436922272413997</v>
      </c>
      <c r="I109" s="16">
        <f>E109*Zins!$C$2^B110</f>
        <v>0.5431445410484822</v>
      </c>
      <c r="J109" s="15">
        <f t="shared" si="8"/>
        <v>0.81181555157281649</v>
      </c>
      <c r="K109" s="12">
        <f t="shared" si="9"/>
        <v>1.1917491545646797</v>
      </c>
    </row>
    <row r="110" spans="2:11" x14ac:dyDescent="0.2">
      <c r="B110" s="11">
        <v>108</v>
      </c>
      <c r="C110" s="12">
        <v>693.65099999999995</v>
      </c>
      <c r="D110" s="11">
        <f t="shared" si="13"/>
        <v>0.71610816783575881</v>
      </c>
      <c r="E110" s="11">
        <f t="shared" si="10"/>
        <v>0.49672914672744189</v>
      </c>
      <c r="F110" s="16">
        <f>D110*Zins!$C$2^B110</f>
        <v>0.27210258878219595</v>
      </c>
      <c r="G110" s="15">
        <f t="shared" si="12"/>
        <v>0.38471805135360526</v>
      </c>
      <c r="H110" s="12">
        <f t="shared" si="7"/>
        <v>0.53638982188864026</v>
      </c>
      <c r="I110" s="16">
        <f>E110*Zins!$C$2^B111</f>
        <v>0.18706068663167394</v>
      </c>
      <c r="J110" s="15">
        <f t="shared" si="8"/>
        <v>0.26867101052433429</v>
      </c>
      <c r="K110" s="12">
        <f t="shared" si="9"/>
        <v>0.37993360299186318</v>
      </c>
    </row>
    <row r="111" spans="2:11" x14ac:dyDescent="0.2">
      <c r="B111" s="11">
        <v>109</v>
      </c>
      <c r="C111" s="12">
        <v>721.42499999999995</v>
      </c>
      <c r="D111" s="11">
        <f t="shared" si="13"/>
        <v>0.21937902110831692</v>
      </c>
      <c r="E111" s="11">
        <f t="shared" si="10"/>
        <v>0.15826551030306751</v>
      </c>
      <c r="F111" s="16">
        <f>D111*Zins!$C$2^B111</f>
        <v>8.2614822567727425E-2</v>
      </c>
      <c r="G111" s="15">
        <f t="shared" si="12"/>
        <v>0.11261546257140928</v>
      </c>
      <c r="H111" s="12">
        <f t="shared" si="7"/>
        <v>0.151671770535035</v>
      </c>
      <c r="I111" s="16">
        <f>E111*Zins!$C$2^B112</f>
        <v>5.9068779356712349E-2</v>
      </c>
      <c r="J111" s="15">
        <f t="shared" si="8"/>
        <v>8.1610323892660375E-2</v>
      </c>
      <c r="K111" s="12">
        <f t="shared" si="9"/>
        <v>0.11126259246752893</v>
      </c>
    </row>
    <row r="112" spans="2:11" x14ac:dyDescent="0.2">
      <c r="B112" s="11">
        <v>110</v>
      </c>
      <c r="C112" s="12">
        <v>749.53300000000002</v>
      </c>
      <c r="D112" s="11">
        <f t="shared" si="13"/>
        <v>6.1113510805249405E-2</v>
      </c>
      <c r="E112" s="11">
        <f t="shared" si="10"/>
        <v>4.5806593094391002E-2</v>
      </c>
      <c r="F112" s="16">
        <f>D112*Zins!$C$2^B112</f>
        <v>2.280914191952892E-2</v>
      </c>
      <c r="G112" s="15">
        <f t="shared" si="12"/>
        <v>3.0000640003681862E-2</v>
      </c>
      <c r="H112" s="12">
        <f t="shared" si="7"/>
        <v>3.9056307963625712E-2</v>
      </c>
      <c r="I112" s="16">
        <f>E112*Zins!$C$2^B113</f>
        <v>1.69437111698417E-2</v>
      </c>
      <c r="J112" s="15">
        <f t="shared" si="8"/>
        <v>2.2541544535948019E-2</v>
      </c>
      <c r="K112" s="12">
        <f t="shared" si="9"/>
        <v>2.9652268574868558E-2</v>
      </c>
    </row>
    <row r="113" spans="2:11" x14ac:dyDescent="0.2">
      <c r="B113" s="11">
        <v>111</v>
      </c>
      <c r="C113" s="12">
        <v>777.95</v>
      </c>
      <c r="D113" s="11">
        <f t="shared" si="13"/>
        <v>1.5306917710858403E-2</v>
      </c>
      <c r="E113" s="11">
        <f t="shared" si="10"/>
        <v>1.1908016633162296E-2</v>
      </c>
      <c r="F113" s="16">
        <f>D113*Zins!$C$2^B113</f>
        <v>5.6619795333584261E-3</v>
      </c>
      <c r="G113" s="15">
        <f t="shared" si="12"/>
        <v>7.1914980841529409E-3</v>
      </c>
      <c r="H113" s="12">
        <f t="shared" si="7"/>
        <v>9.0556679599438483E-3</v>
      </c>
      <c r="I113" s="16">
        <f>E113*Zins!$C$2^B114</f>
        <v>4.3654479464580653E-3</v>
      </c>
      <c r="J113" s="15">
        <f t="shared" si="8"/>
        <v>5.5978333661063188E-3</v>
      </c>
      <c r="K113" s="12">
        <f t="shared" si="9"/>
        <v>7.1107240389205384E-3</v>
      </c>
    </row>
    <row r="114" spans="2:11" x14ac:dyDescent="0.2">
      <c r="B114" s="11">
        <v>112</v>
      </c>
      <c r="C114" s="12">
        <v>806.64700000000005</v>
      </c>
      <c r="D114" s="11">
        <f t="shared" si="13"/>
        <v>3.3989010776961075E-3</v>
      </c>
      <c r="E114" s="11">
        <f t="shared" si="10"/>
        <v>2.7417133576203324E-3</v>
      </c>
      <c r="F114" s="16">
        <f>D114*Zins!$C$2^B114</f>
        <v>1.2460283006761527E-3</v>
      </c>
      <c r="G114" s="15">
        <f t="shared" si="12"/>
        <v>1.5295185507945149E-3</v>
      </c>
      <c r="H114" s="12">
        <f t="shared" si="7"/>
        <v>1.864169875790907E-3</v>
      </c>
      <c r="I114" s="16">
        <f>E114*Zins!$C$2^B115</f>
        <v>9.9613973305799478E-4</v>
      </c>
      <c r="J114" s="15">
        <f t="shared" si="8"/>
        <v>1.2323854196482533E-3</v>
      </c>
      <c r="K114" s="12">
        <f t="shared" si="9"/>
        <v>1.5128906728142195E-3</v>
      </c>
    </row>
    <row r="115" spans="2:11" x14ac:dyDescent="0.2">
      <c r="B115" s="11">
        <v>113</v>
      </c>
      <c r="C115" s="12">
        <v>835.58500000000004</v>
      </c>
      <c r="D115" s="11">
        <f t="shared" si="13"/>
        <v>6.571877200757751E-4</v>
      </c>
      <c r="E115" s="11">
        <f t="shared" si="10"/>
        <v>5.4913620107951652E-4</v>
      </c>
      <c r="F115" s="16">
        <f>D115*Zins!$C$2^B115</f>
        <v>2.3877434095206742E-4</v>
      </c>
      <c r="G115" s="15">
        <f t="shared" si="12"/>
        <v>2.8349025011836212E-4</v>
      </c>
      <c r="H115" s="12">
        <f t="shared" si="7"/>
        <v>3.3465132499639193E-4</v>
      </c>
      <c r="I115" s="16">
        <f>E115*Zins!$C$2^B116</f>
        <v>1.9773662803214398E-4</v>
      </c>
      <c r="J115" s="15">
        <f t="shared" si="8"/>
        <v>2.362456865902585E-4</v>
      </c>
      <c r="K115" s="12">
        <f t="shared" si="9"/>
        <v>2.8050525316596623E-4</v>
      </c>
    </row>
    <row r="116" spans="2:11" x14ac:dyDescent="0.2">
      <c r="B116" s="11">
        <v>114</v>
      </c>
      <c r="C116" s="12">
        <v>864.72199999999998</v>
      </c>
      <c r="D116" s="11">
        <f t="shared" si="13"/>
        <v>1.0805151899625858E-4</v>
      </c>
      <c r="E116" s="11">
        <f t="shared" si="10"/>
        <v>9.3434525609482709E-5</v>
      </c>
      <c r="F116" s="16">
        <f>D116*Zins!$C$2^B116</f>
        <v>3.8907912059102253E-5</v>
      </c>
      <c r="G116" s="15">
        <f t="shared" si="12"/>
        <v>4.4715909166294714E-5</v>
      </c>
      <c r="H116" s="12">
        <f t="shared" si="7"/>
        <v>5.1161074878029809E-5</v>
      </c>
      <c r="I116" s="16">
        <f>E116*Zins!$C$2^B117</f>
        <v>3.3344427682429163E-5</v>
      </c>
      <c r="J116" s="15">
        <f t="shared" si="8"/>
        <v>3.85090585581145E-5</v>
      </c>
      <c r="K116" s="12">
        <f t="shared" si="9"/>
        <v>4.4259566575707741E-5</v>
      </c>
    </row>
    <row r="117" spans="2:11" x14ac:dyDescent="0.2">
      <c r="B117" s="11">
        <v>115</v>
      </c>
      <c r="C117" s="12">
        <v>894.00800000000004</v>
      </c>
      <c r="D117" s="11">
        <f t="shared" si="13"/>
        <v>1.4616993386775871E-5</v>
      </c>
      <c r="E117" s="11">
        <f t="shared" si="10"/>
        <v>1.3067709023724724E-5</v>
      </c>
      <c r="F117" s="16">
        <f>D117*Zins!$C$2^B117</f>
        <v>5.2164365981479061E-6</v>
      </c>
      <c r="G117" s="15">
        <f t="shared" si="12"/>
        <v>5.8079971071924602E-6</v>
      </c>
      <c r="H117" s="12">
        <f t="shared" si="7"/>
        <v>6.4451657117350971E-6</v>
      </c>
      <c r="I117" s="16">
        <f>E117*Zins!$C$2^B118</f>
        <v>4.6219386028117089E-6</v>
      </c>
      <c r="J117" s="15">
        <f t="shared" si="8"/>
        <v>5.1646308756853377E-6</v>
      </c>
      <c r="K117" s="12">
        <f t="shared" si="9"/>
        <v>5.7505080175932382E-6</v>
      </c>
    </row>
    <row r="118" spans="2:11" x14ac:dyDescent="0.2">
      <c r="B118" s="11">
        <v>116</v>
      </c>
      <c r="C118" s="12">
        <v>923.38199999999995</v>
      </c>
      <c r="D118" s="11">
        <f t="shared" si="13"/>
        <v>1.5492843630511471E-6</v>
      </c>
      <c r="E118" s="11">
        <f t="shared" si="10"/>
        <v>1.4305812937228943E-6</v>
      </c>
      <c r="F118" s="16">
        <f>D118*Zins!$C$2^B118</f>
        <v>5.479688284547994E-7</v>
      </c>
      <c r="G118" s="15">
        <f t="shared" si="12"/>
        <v>5.9156050904455402E-7</v>
      </c>
      <c r="H118" s="12">
        <f t="shared" si="7"/>
        <v>6.3716860454263667E-7</v>
      </c>
      <c r="I118" s="16">
        <f>E118*Zins!$C$2^B119</f>
        <v>5.0147131095763098E-7</v>
      </c>
      <c r="J118" s="15">
        <f t="shared" si="8"/>
        <v>5.4269227287362907E-7</v>
      </c>
      <c r="K118" s="12">
        <f t="shared" si="9"/>
        <v>5.8587714190790027E-7</v>
      </c>
    </row>
    <row r="119" spans="2:11" x14ac:dyDescent="0.2">
      <c r="B119" s="11">
        <v>117</v>
      </c>
      <c r="C119" s="12">
        <v>952.77800000000002</v>
      </c>
      <c r="D119" s="11">
        <f t="shared" si="13"/>
        <v>1.1870306932825284E-7</v>
      </c>
      <c r="E119" s="11">
        <f t="shared" si="10"/>
        <v>1.1309767298843409E-7</v>
      </c>
      <c r="F119" s="16">
        <f>D119*Zins!$C$2^B119</f>
        <v>4.1609787610059309E-8</v>
      </c>
      <c r="G119" s="15">
        <f t="shared" si="12"/>
        <v>4.3591680589754625E-8</v>
      </c>
      <c r="H119" s="12">
        <f t="shared" si="7"/>
        <v>4.5608095498082605E-8</v>
      </c>
      <c r="I119" s="16">
        <f>E119*Zins!$C$2^B120</f>
        <v>3.9291268800334086E-8</v>
      </c>
      <c r="J119" s="15">
        <f t="shared" si="8"/>
        <v>4.1220961915998072E-8</v>
      </c>
      <c r="K119" s="12">
        <f t="shared" si="9"/>
        <v>4.3184869034271238E-8</v>
      </c>
    </row>
    <row r="120" spans="2:11" x14ac:dyDescent="0.2">
      <c r="B120" s="11">
        <v>118</v>
      </c>
      <c r="C120" s="12">
        <v>982.11300000000006</v>
      </c>
      <c r="D120" s="11">
        <f t="shared" si="13"/>
        <v>5.6053963398187494E-9</v>
      </c>
      <c r="E120" s="11">
        <f t="shared" si="10"/>
        <v>5.5051326154884114E-9</v>
      </c>
      <c r="F120" s="16">
        <f>D120*Zins!$C$2^B120</f>
        <v>1.9473710510626545E-9</v>
      </c>
      <c r="G120" s="15">
        <f t="shared" si="12"/>
        <v>1.9818929796953181E-9</v>
      </c>
      <c r="H120" s="12">
        <f t="shared" si="7"/>
        <v>2.0164149083279816E-9</v>
      </c>
      <c r="I120" s="16">
        <f>E120*Zins!$C$2^B121</f>
        <v>1.8954791130548038E-9</v>
      </c>
      <c r="J120" s="15">
        <f t="shared" si="8"/>
        <v>1.929693115663985E-9</v>
      </c>
      <c r="K120" s="12">
        <f t="shared" si="9"/>
        <v>1.9639071182731663E-9</v>
      </c>
    </row>
    <row r="121" spans="2:11" x14ac:dyDescent="0.2">
      <c r="B121" s="11">
        <v>119</v>
      </c>
      <c r="C121" s="12">
        <v>1000</v>
      </c>
      <c r="D121" s="11">
        <f t="shared" si="13"/>
        <v>1.0026372433033791E-10</v>
      </c>
      <c r="E121" s="11">
        <f t="shared" si="10"/>
        <v>1.002637243303379E-10</v>
      </c>
      <c r="F121" s="16">
        <f>D121*Zins!$C$2^B121</f>
        <v>3.4521928632663717E-11</v>
      </c>
      <c r="G121" s="16">
        <f t="shared" ref="G121:H123" si="14">F121</f>
        <v>3.4521928632663717E-11</v>
      </c>
      <c r="H121" s="16">
        <f t="shared" si="14"/>
        <v>3.4521928632663717E-11</v>
      </c>
      <c r="I121" s="16">
        <f>E121*Zins!$C$2^B122</f>
        <v>3.4214002609181085E-11</v>
      </c>
      <c r="J121" s="15">
        <f t="shared" si="8"/>
        <v>3.4214002609181085E-11</v>
      </c>
      <c r="K121" s="12">
        <f t="shared" si="9"/>
        <v>3.4214002609181085E-11</v>
      </c>
    </row>
    <row r="122" spans="2:11" x14ac:dyDescent="0.2">
      <c r="B122" s="11">
        <v>120</v>
      </c>
      <c r="C122" s="12">
        <v>1000</v>
      </c>
      <c r="D122" s="11">
        <f t="shared" si="13"/>
        <v>0</v>
      </c>
      <c r="E122" s="11">
        <f t="shared" si="10"/>
        <v>0</v>
      </c>
      <c r="F122" s="16">
        <f>D122*Zins!$C$2^B122</f>
        <v>0</v>
      </c>
      <c r="G122" s="16">
        <f t="shared" si="14"/>
        <v>0</v>
      </c>
      <c r="H122" s="16">
        <f t="shared" si="14"/>
        <v>0</v>
      </c>
      <c r="I122" s="16">
        <f>E122*Zins!$C$2^B123</f>
        <v>0</v>
      </c>
      <c r="J122" s="16">
        <f>I122</f>
        <v>0</v>
      </c>
      <c r="K122" s="16">
        <f>J122</f>
        <v>0</v>
      </c>
    </row>
    <row r="123" spans="2:11" x14ac:dyDescent="0.2">
      <c r="B123" s="11">
        <v>121</v>
      </c>
      <c r="C123" s="12">
        <v>1000</v>
      </c>
      <c r="D123" s="11">
        <f>D122-E122</f>
        <v>0</v>
      </c>
      <c r="E123" s="11">
        <f>D123*C123/1000</f>
        <v>0</v>
      </c>
      <c r="F123" s="16">
        <f>D123*Zins!$C$2^B123</f>
        <v>0</v>
      </c>
      <c r="G123" s="16">
        <f t="shared" si="14"/>
        <v>0</v>
      </c>
      <c r="H123" s="16">
        <f t="shared" si="14"/>
        <v>0</v>
      </c>
      <c r="I123" s="16">
        <f>E123*Zins!$C$2^B124</f>
        <v>0</v>
      </c>
      <c r="J123" s="16">
        <f>I123</f>
        <v>0</v>
      </c>
      <c r="K123" s="16">
        <f>J123</f>
        <v>0</v>
      </c>
    </row>
  </sheetData>
  <phoneticPr fontId="0" type="noConversion"/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29"/>
  <sheetViews>
    <sheetView zoomScale="115" zoomScaleNormal="115" workbookViewId="0">
      <pane ySplit="7" topLeftCell="A26" activePane="bottomLeft" state="frozen"/>
      <selection activeCell="C9" sqref="C8:C129"/>
      <selection pane="bottomLeft" activeCell="C9" sqref="C8:C129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3.6640625" style="6" customWidth="1"/>
    <col min="8" max="9" width="12.6640625" style="6" customWidth="1"/>
    <col min="10" max="10" width="17.44140625" style="29" customWidth="1"/>
    <col min="11" max="11" width="21" style="32" customWidth="1"/>
    <col min="12" max="12" width="21" style="6" customWidth="1"/>
    <col min="13" max="13" width="21" style="32" customWidth="1"/>
    <col min="14" max="16384" width="10.6640625" style="6"/>
  </cols>
  <sheetData>
    <row r="1" spans="1:13" x14ac:dyDescent="0.2">
      <c r="C1" s="23" t="s">
        <v>38</v>
      </c>
      <c r="D1" s="5" t="s">
        <v>40</v>
      </c>
      <c r="F1" s="25" t="s">
        <v>42</v>
      </c>
      <c r="G1" s="4">
        <v>25</v>
      </c>
      <c r="K1" s="6"/>
      <c r="M1" s="6"/>
    </row>
    <row r="2" spans="1:13" x14ac:dyDescent="0.2">
      <c r="K2" s="6"/>
      <c r="M2" s="6"/>
    </row>
    <row r="3" spans="1:13" x14ac:dyDescent="0.2">
      <c r="C3" s="23" t="s">
        <v>39</v>
      </c>
      <c r="D3" s="24">
        <v>8.9999999999999993E-3</v>
      </c>
      <c r="K3" s="6"/>
      <c r="M3" s="6"/>
    </row>
    <row r="4" spans="1:13" x14ac:dyDescent="0.2">
      <c r="K4" s="6"/>
      <c r="M4" s="6"/>
    </row>
    <row r="5" spans="1:13" x14ac:dyDescent="0.2">
      <c r="K5" s="6"/>
      <c r="M5" s="6"/>
    </row>
    <row r="6" spans="1:13" x14ac:dyDescent="0.2">
      <c r="K6" s="6"/>
      <c r="M6" s="6"/>
    </row>
    <row r="7" spans="1:13" s="3" customFormat="1" x14ac:dyDescent="0.2">
      <c r="A7" s="8" t="s">
        <v>37</v>
      </c>
      <c r="B7" s="8" t="s">
        <v>0</v>
      </c>
      <c r="C7" s="9" t="s">
        <v>25</v>
      </c>
      <c r="D7" s="8" t="s">
        <v>33</v>
      </c>
      <c r="E7" s="8" t="s">
        <v>34</v>
      </c>
      <c r="F7" s="8" t="s">
        <v>43</v>
      </c>
      <c r="G7" s="10" t="s">
        <v>45</v>
      </c>
      <c r="H7" s="10" t="s">
        <v>46</v>
      </c>
      <c r="I7" s="10" t="s">
        <v>50</v>
      </c>
      <c r="J7" s="30" t="s">
        <v>47</v>
      </c>
      <c r="K7" s="33" t="s">
        <v>48</v>
      </c>
      <c r="L7" s="10" t="s">
        <v>49</v>
      </c>
      <c r="M7" s="33" t="s">
        <v>48</v>
      </c>
    </row>
    <row r="8" spans="1:13" x14ac:dyDescent="0.2">
      <c r="A8" s="11">
        <v>0</v>
      </c>
      <c r="B8" s="11">
        <f>G1</f>
        <v>25</v>
      </c>
      <c r="C8" s="12">
        <f>IF(B8&lt;121,INDEX(Männer!C$2:C$124,B8+1,1),0)</f>
        <v>0.85599999999999998</v>
      </c>
      <c r="D8" s="20">
        <f>IF(B8&lt;121,C8/1000,0)</f>
        <v>8.5599999999999999E-4</v>
      </c>
      <c r="E8" s="20">
        <f>IF(B8&lt;121,1-D8,0)</f>
        <v>0.99914400000000003</v>
      </c>
      <c r="F8" s="26">
        <f>IF(B8&lt;121,IF($D$1="konstant",$D$3,Zins!G2),0)</f>
        <v>8.9999999999999993E-3</v>
      </c>
      <c r="G8" s="11"/>
      <c r="H8" s="11">
        <v>1</v>
      </c>
      <c r="I8" s="11"/>
      <c r="J8" s="31">
        <f>(J9*E8+G9*D8)/(1+F8)</f>
        <v>0</v>
      </c>
      <c r="K8" s="32">
        <f>K9/(1+F8)*E8+H8</f>
        <v>26.050131974788172</v>
      </c>
      <c r="L8" s="11">
        <f>J8+K8</f>
        <v>26.050131974788172</v>
      </c>
      <c r="M8" s="32">
        <f>M9/(1+F8)*E8+I8</f>
        <v>0</v>
      </c>
    </row>
    <row r="9" spans="1:13" x14ac:dyDescent="0.2">
      <c r="A9" s="11">
        <f>IF(A8&lt;121,A8+1,"")</f>
        <v>1</v>
      </c>
      <c r="B9" s="11">
        <f>IF(B8&lt;121,B8+1,"")</f>
        <v>26</v>
      </c>
      <c r="C9" s="12">
        <f>IF(B9&lt;121,INDEX(Männer!C$2:C$124,B9+1,1),0)</f>
        <v>0.80800000000000005</v>
      </c>
      <c r="D9" s="20">
        <f t="shared" ref="D9:D72" si="0">IF(B9&lt;121,C9/1000,0)</f>
        <v>8.0800000000000002E-4</v>
      </c>
      <c r="E9" s="20">
        <f t="shared" ref="E9:E72" si="1">IF(B9&lt;121,1-D9,0)</f>
        <v>0.99919199999999997</v>
      </c>
      <c r="F9" s="26">
        <f>IF(B9&lt;121,IF($D$1="konstant",$D$3,Zins!G3),0)</f>
        <v>8.9999999999999993E-3</v>
      </c>
      <c r="G9" s="11"/>
      <c r="H9" s="11">
        <v>1</v>
      </c>
      <c r="I9" s="11"/>
      <c r="J9" s="28">
        <f t="shared" ref="J9:J72" si="2">(J10*E9+G10*D9)/(1+F9)</f>
        <v>0</v>
      </c>
      <c r="K9" s="32">
        <f t="shared" ref="K9:K72" si="3">K10/(1+F9)*E9+H9</f>
        <v>25.297237597945102</v>
      </c>
      <c r="L9" s="11">
        <f t="shared" ref="L9:L72" si="4">J9+K9</f>
        <v>25.297237597945102</v>
      </c>
      <c r="M9" s="32">
        <f t="shared" ref="M9:M72" si="5">M10/(1+F9)*E9+I9</f>
        <v>0</v>
      </c>
    </row>
    <row r="10" spans="1:13" x14ac:dyDescent="0.2">
      <c r="A10" s="11">
        <f t="shared" ref="A10:A73" si="6">IF(A9&lt;121,A9+1,"")</f>
        <v>2</v>
      </c>
      <c r="B10" s="11">
        <f t="shared" ref="B10:B73" si="7">IF(B9&lt;121,B9+1,"")</f>
        <v>27</v>
      </c>
      <c r="C10" s="12">
        <f>IF(B10&lt;121,INDEX(Männer!C$2:C$124,B10+1,1),0)</f>
        <v>0.77200000000000002</v>
      </c>
      <c r="D10" s="20">
        <f t="shared" si="0"/>
        <v>7.7200000000000001E-4</v>
      </c>
      <c r="E10" s="20">
        <f t="shared" si="1"/>
        <v>0.99922800000000001</v>
      </c>
      <c r="F10" s="26">
        <f>IF(B10&lt;121,IF($D$1="konstant",$D$3,Zins!G4),0)</f>
        <v>8.9999999999999993E-3</v>
      </c>
      <c r="G10" s="11"/>
      <c r="H10" s="11">
        <v>1</v>
      </c>
      <c r="I10" s="11"/>
      <c r="J10" s="28">
        <f t="shared" si="2"/>
        <v>0</v>
      </c>
      <c r="K10" s="32">
        <f t="shared" si="3"/>
        <v>24.535737612317359</v>
      </c>
      <c r="L10" s="11">
        <f t="shared" si="4"/>
        <v>24.535737612317359</v>
      </c>
      <c r="M10" s="32">
        <f t="shared" si="5"/>
        <v>0</v>
      </c>
    </row>
    <row r="11" spans="1:13" x14ac:dyDescent="0.2">
      <c r="A11" s="11">
        <f t="shared" si="6"/>
        <v>3</v>
      </c>
      <c r="B11" s="11">
        <f t="shared" si="7"/>
        <v>28</v>
      </c>
      <c r="C11" s="12">
        <f>IF(B11&lt;121,INDEX(Männer!C$2:C$124,B11+1,1),0)</f>
        <v>0.752</v>
      </c>
      <c r="D11" s="20">
        <f t="shared" si="0"/>
        <v>7.5199999999999996E-4</v>
      </c>
      <c r="E11" s="20">
        <f t="shared" si="1"/>
        <v>0.99924800000000003</v>
      </c>
      <c r="F11" s="26">
        <f>IF(B11&lt;121,IF($D$1="konstant",$D$3,Zins!G5),0)</f>
        <v>8.9999999999999993E-3</v>
      </c>
      <c r="G11" s="11"/>
      <c r="H11" s="11">
        <v>1</v>
      </c>
      <c r="I11" s="11"/>
      <c r="J11" s="28">
        <f t="shared" si="2"/>
        <v>0</v>
      </c>
      <c r="K11" s="32">
        <f t="shared" si="3"/>
        <v>23.765906530669888</v>
      </c>
      <c r="L11" s="11">
        <f t="shared" si="4"/>
        <v>23.765906530669888</v>
      </c>
      <c r="M11" s="32">
        <f t="shared" si="5"/>
        <v>0</v>
      </c>
    </row>
    <row r="12" spans="1:13" x14ac:dyDescent="0.2">
      <c r="A12" s="11">
        <f t="shared" si="6"/>
        <v>4</v>
      </c>
      <c r="B12" s="11">
        <f t="shared" si="7"/>
        <v>29</v>
      </c>
      <c r="C12" s="12">
        <f>IF(B12&lt;121,INDEX(Männer!C$2:C$124,B12+1,1),0)</f>
        <v>0.745</v>
      </c>
      <c r="D12" s="20">
        <f t="shared" si="0"/>
        <v>7.45E-4</v>
      </c>
      <c r="E12" s="20">
        <f t="shared" si="1"/>
        <v>0.999255</v>
      </c>
      <c r="F12" s="26">
        <f>IF(B12&lt;121,IF($D$1="konstant",$D$3,Zins!G6),0)</f>
        <v>8.9999999999999993E-3</v>
      </c>
      <c r="G12" s="11"/>
      <c r="H12" s="11">
        <v>1</v>
      </c>
      <c r="I12" s="11"/>
      <c r="J12" s="28">
        <f>(1+F12)^(-1)*(E12*J13+D12*G13)</f>
        <v>0</v>
      </c>
      <c r="K12" s="32">
        <f t="shared" si="3"/>
        <v>22.988086730667376</v>
      </c>
      <c r="L12" s="11">
        <f t="shared" si="4"/>
        <v>22.988086730667376</v>
      </c>
      <c r="M12" s="32">
        <f t="shared" si="5"/>
        <v>0</v>
      </c>
    </row>
    <row r="13" spans="1:13" x14ac:dyDescent="0.2">
      <c r="A13" s="11">
        <f t="shared" si="6"/>
        <v>5</v>
      </c>
      <c r="B13" s="11">
        <f t="shared" si="7"/>
        <v>30</v>
      </c>
      <c r="C13" s="12">
        <f>IF(B13&lt;121,INDEX(Männer!C$2:C$124,B13+1,1),0)</f>
        <v>0.752</v>
      </c>
      <c r="D13" s="20">
        <f t="shared" si="0"/>
        <v>7.5199999999999996E-4</v>
      </c>
      <c r="E13" s="20">
        <f t="shared" si="1"/>
        <v>0.99924800000000003</v>
      </c>
      <c r="F13" s="26">
        <f>IF(B13&lt;121,IF($D$1="konstant",$D$3,Zins!G7),0)</f>
        <v>8.9999999999999993E-3</v>
      </c>
      <c r="G13" s="11"/>
      <c r="H13" s="11">
        <v>1</v>
      </c>
      <c r="I13" s="11"/>
      <c r="J13" s="28">
        <f t="shared" ref="J13:J33" si="8">(1+F13)^(-1)*(E13*J14+D13*G14)</f>
        <v>0</v>
      </c>
      <c r="K13" s="32">
        <f t="shared" si="3"/>
        <v>22.202520388933134</v>
      </c>
      <c r="L13" s="11">
        <f t="shared" si="4"/>
        <v>22.202520388933134</v>
      </c>
      <c r="M13" s="32">
        <f t="shared" si="5"/>
        <v>0</v>
      </c>
    </row>
    <row r="14" spans="1:13" x14ac:dyDescent="0.2">
      <c r="A14" s="11">
        <f t="shared" si="6"/>
        <v>6</v>
      </c>
      <c r="B14" s="11">
        <f t="shared" si="7"/>
        <v>31</v>
      </c>
      <c r="C14" s="12">
        <f>IF(B14&lt;121,INDEX(Männer!C$2:C$124,B14+1,1),0)</f>
        <v>0.76800000000000002</v>
      </c>
      <c r="D14" s="20">
        <f t="shared" si="0"/>
        <v>7.6800000000000002E-4</v>
      </c>
      <c r="E14" s="20">
        <f t="shared" si="1"/>
        <v>0.99923200000000001</v>
      </c>
      <c r="F14" s="26">
        <f>IF(B14&lt;121,IF($D$1="konstant",$D$3,Zins!G8),0)</f>
        <v>8.9999999999999993E-3</v>
      </c>
      <c r="G14" s="11"/>
      <c r="H14" s="11">
        <v>1</v>
      </c>
      <c r="I14" s="11"/>
      <c r="J14" s="28">
        <f t="shared" si="8"/>
        <v>0</v>
      </c>
      <c r="K14" s="32">
        <f t="shared" si="3"/>
        <v>21.409442973549638</v>
      </c>
      <c r="L14" s="11">
        <f t="shared" si="4"/>
        <v>21.409442973549638</v>
      </c>
      <c r="M14" s="32">
        <f t="shared" si="5"/>
        <v>0</v>
      </c>
    </row>
    <row r="15" spans="1:13" x14ac:dyDescent="0.2">
      <c r="A15" s="11">
        <f t="shared" si="6"/>
        <v>7</v>
      </c>
      <c r="B15" s="11">
        <f t="shared" si="7"/>
        <v>32</v>
      </c>
      <c r="C15" s="12">
        <f>IF(B15&lt;121,INDEX(Männer!C$2:C$124,B15+1,1),0)</f>
        <v>0.79100000000000004</v>
      </c>
      <c r="D15" s="20">
        <f t="shared" si="0"/>
        <v>7.9100000000000004E-4</v>
      </c>
      <c r="E15" s="20">
        <f t="shared" si="1"/>
        <v>0.99920900000000001</v>
      </c>
      <c r="F15" s="26">
        <f>IF(B15&lt;121,IF($D$1="konstant",$D$3,Zins!G9),0)</f>
        <v>8.9999999999999993E-3</v>
      </c>
      <c r="G15" s="11"/>
      <c r="H15" s="11">
        <v>1</v>
      </c>
      <c r="I15" s="11"/>
      <c r="J15" s="28">
        <f t="shared" si="8"/>
        <v>0</v>
      </c>
      <c r="K15" s="32">
        <f t="shared" si="3"/>
        <v>20.608955638241749</v>
      </c>
      <c r="L15" s="11">
        <f t="shared" si="4"/>
        <v>20.608955638241749</v>
      </c>
      <c r="M15" s="32">
        <f t="shared" si="5"/>
        <v>0</v>
      </c>
    </row>
    <row r="16" spans="1:13" x14ac:dyDescent="0.2">
      <c r="A16" s="11">
        <f t="shared" si="6"/>
        <v>8</v>
      </c>
      <c r="B16" s="11">
        <f t="shared" si="7"/>
        <v>33</v>
      </c>
      <c r="C16" s="12">
        <f>IF(B16&lt;121,INDEX(Männer!C$2:C$124,B16+1,1),0)</f>
        <v>0.82</v>
      </c>
      <c r="D16" s="20">
        <f t="shared" si="0"/>
        <v>8.1999999999999998E-4</v>
      </c>
      <c r="E16" s="20">
        <f t="shared" si="1"/>
        <v>0.99917999999999996</v>
      </c>
      <c r="F16" s="26">
        <f>IF(B16&lt;121,IF($D$1="konstant",$D$3,Zins!G10),0)</f>
        <v>8.9999999999999993E-3</v>
      </c>
      <c r="G16" s="11"/>
      <c r="H16" s="11">
        <v>1</v>
      </c>
      <c r="I16" s="11"/>
      <c r="J16" s="28">
        <f t="shared" si="8"/>
        <v>0</v>
      </c>
      <c r="K16" s="32">
        <f t="shared" si="3"/>
        <v>19.801098908222325</v>
      </c>
      <c r="L16" s="11">
        <f t="shared" si="4"/>
        <v>19.801098908222325</v>
      </c>
      <c r="M16" s="32">
        <f t="shared" si="5"/>
        <v>0</v>
      </c>
    </row>
    <row r="17" spans="1:13" x14ac:dyDescent="0.2">
      <c r="A17" s="11">
        <f t="shared" si="6"/>
        <v>9</v>
      </c>
      <c r="B17" s="11">
        <f t="shared" si="7"/>
        <v>34</v>
      </c>
      <c r="C17" s="12">
        <f>IF(B17&lt;121,INDEX(Männer!C$2:C$124,B17+1,1),0)</f>
        <v>0.85499999999999998</v>
      </c>
      <c r="D17" s="20">
        <f t="shared" si="0"/>
        <v>8.5499999999999997E-4</v>
      </c>
      <c r="E17" s="20">
        <f t="shared" si="1"/>
        <v>0.99914499999999995</v>
      </c>
      <c r="F17" s="26">
        <f>IF(B17&lt;121,IF($D$1="konstant",$D$3,Zins!G11),0)</f>
        <v>8.9999999999999993E-3</v>
      </c>
      <c r="G17" s="11"/>
      <c r="H17" s="11">
        <v>1</v>
      </c>
      <c r="I17" s="11"/>
      <c r="J17" s="28">
        <f t="shared" si="8"/>
        <v>0</v>
      </c>
      <c r="K17" s="32">
        <f t="shared" si="3"/>
        <v>18.985877217714851</v>
      </c>
      <c r="L17" s="11">
        <f t="shared" si="4"/>
        <v>18.985877217714851</v>
      </c>
      <c r="M17" s="32">
        <f t="shared" si="5"/>
        <v>0</v>
      </c>
    </row>
    <row r="18" spans="1:13" x14ac:dyDescent="0.2">
      <c r="A18" s="11">
        <f t="shared" si="6"/>
        <v>10</v>
      </c>
      <c r="B18" s="11">
        <f t="shared" si="7"/>
        <v>35</v>
      </c>
      <c r="C18" s="12">
        <f>IF(B18&lt;121,INDEX(Männer!C$2:C$124,B18+1,1),0)</f>
        <v>0.89500000000000002</v>
      </c>
      <c r="D18" s="20">
        <f t="shared" si="0"/>
        <v>8.9500000000000007E-4</v>
      </c>
      <c r="E18" s="20">
        <f t="shared" si="1"/>
        <v>0.99910500000000002</v>
      </c>
      <c r="F18" s="26">
        <f>IF(B18&lt;121,IF($D$1="konstant",$D$3,Zins!G12),0)</f>
        <v>8.9999999999999993E-3</v>
      </c>
      <c r="G18" s="11"/>
      <c r="H18" s="11">
        <v>1</v>
      </c>
      <c r="I18" s="11"/>
      <c r="J18" s="28">
        <f t="shared" si="8"/>
        <v>0</v>
      </c>
      <c r="K18" s="32">
        <f t="shared" si="3"/>
        <v>18.163279716832175</v>
      </c>
      <c r="L18" s="11">
        <f t="shared" si="4"/>
        <v>18.163279716832175</v>
      </c>
      <c r="M18" s="32">
        <f t="shared" si="5"/>
        <v>0</v>
      </c>
    </row>
    <row r="19" spans="1:13" x14ac:dyDescent="0.2">
      <c r="A19" s="11">
        <f t="shared" si="6"/>
        <v>11</v>
      </c>
      <c r="B19" s="11">
        <f t="shared" si="7"/>
        <v>36</v>
      </c>
      <c r="C19" s="12">
        <f>IF(B19&lt;121,INDEX(Männer!C$2:C$124,B19+1,1),0)</f>
        <v>0.94499999999999995</v>
      </c>
      <c r="D19" s="20">
        <f t="shared" si="0"/>
        <v>9.4499999999999998E-4</v>
      </c>
      <c r="E19" s="20">
        <f t="shared" si="1"/>
        <v>0.99905500000000003</v>
      </c>
      <c r="F19" s="26">
        <f>IF(B19&lt;121,IF($D$1="konstant",$D$3,Zins!G13),0)</f>
        <v>8.9999999999999993E-3</v>
      </c>
      <c r="G19" s="11"/>
      <c r="H19" s="11">
        <v>1</v>
      </c>
      <c r="I19" s="11"/>
      <c r="J19" s="28">
        <f t="shared" si="8"/>
        <v>0</v>
      </c>
      <c r="K19" s="32">
        <f t="shared" si="3"/>
        <v>17.333262504224944</v>
      </c>
      <c r="L19" s="11">
        <f t="shared" si="4"/>
        <v>17.333262504224944</v>
      </c>
      <c r="M19" s="32">
        <f t="shared" si="5"/>
        <v>0</v>
      </c>
    </row>
    <row r="20" spans="1:13" x14ac:dyDescent="0.2">
      <c r="A20" s="11">
        <f t="shared" si="6"/>
        <v>12</v>
      </c>
      <c r="B20" s="11">
        <f t="shared" si="7"/>
        <v>37</v>
      </c>
      <c r="C20" s="12">
        <f>IF(B20&lt;121,INDEX(Männer!C$2:C$124,B20+1,1),0)</f>
        <v>1.0049999999999999</v>
      </c>
      <c r="D20" s="20">
        <f t="shared" si="0"/>
        <v>1.0049999999999998E-3</v>
      </c>
      <c r="E20" s="20">
        <f t="shared" si="1"/>
        <v>0.99899499999999997</v>
      </c>
      <c r="F20" s="26">
        <f>IF(B20&lt;121,IF($D$1="konstant",$D$3,Zins!G14),0)</f>
        <v>8.9999999999999993E-3</v>
      </c>
      <c r="G20" s="11"/>
      <c r="H20" s="11">
        <v>1</v>
      </c>
      <c r="I20" s="11"/>
      <c r="J20" s="28">
        <f t="shared" si="8"/>
        <v>0</v>
      </c>
      <c r="K20" s="32">
        <f t="shared" si="3"/>
        <v>16.495850445433902</v>
      </c>
      <c r="L20" s="11">
        <f t="shared" si="4"/>
        <v>16.495850445433902</v>
      </c>
      <c r="M20" s="32">
        <f t="shared" si="5"/>
        <v>0</v>
      </c>
    </row>
    <row r="21" spans="1:13" x14ac:dyDescent="0.2">
      <c r="A21" s="11">
        <f t="shared" si="6"/>
        <v>13</v>
      </c>
      <c r="B21" s="11">
        <f t="shared" si="7"/>
        <v>38</v>
      </c>
      <c r="C21" s="12">
        <f>IF(B21&lt;121,INDEX(Männer!C$2:C$124,B21+1,1),0)</f>
        <v>1.083</v>
      </c>
      <c r="D21" s="20">
        <f t="shared" si="0"/>
        <v>1.083E-3</v>
      </c>
      <c r="E21" s="20">
        <f t="shared" si="1"/>
        <v>0.99891700000000005</v>
      </c>
      <c r="F21" s="26">
        <f>IF(B21&lt;121,IF($D$1="konstant",$D$3,Zins!G15),0)</f>
        <v>8.9999999999999993E-3</v>
      </c>
      <c r="G21" s="11"/>
      <c r="H21" s="11">
        <v>1</v>
      </c>
      <c r="I21" s="11"/>
      <c r="J21" s="28">
        <f t="shared" si="8"/>
        <v>0</v>
      </c>
      <c r="K21" s="32">
        <f t="shared" si="3"/>
        <v>15.651042397051842</v>
      </c>
      <c r="L21" s="11">
        <f t="shared" si="4"/>
        <v>15.651042397051842</v>
      </c>
      <c r="M21" s="32">
        <f t="shared" si="5"/>
        <v>0</v>
      </c>
    </row>
    <row r="22" spans="1:13" x14ac:dyDescent="0.2">
      <c r="A22" s="11">
        <f t="shared" si="6"/>
        <v>14</v>
      </c>
      <c r="B22" s="11">
        <f t="shared" si="7"/>
        <v>39</v>
      </c>
      <c r="C22" s="12">
        <f>IF(B22&lt;121,INDEX(Männer!C$2:C$124,B22+1,1),0)</f>
        <v>1.181</v>
      </c>
      <c r="D22" s="20">
        <f t="shared" si="0"/>
        <v>1.181E-3</v>
      </c>
      <c r="E22" s="20">
        <f t="shared" si="1"/>
        <v>0.99881900000000001</v>
      </c>
      <c r="F22" s="26">
        <f>IF(B22&lt;121,IF($D$1="konstant",$D$3,Zins!G16),0)</f>
        <v>8.9999999999999993E-3</v>
      </c>
      <c r="G22" s="11"/>
      <c r="H22" s="11">
        <v>1</v>
      </c>
      <c r="I22" s="11"/>
      <c r="J22" s="28">
        <f t="shared" si="8"/>
        <v>0</v>
      </c>
      <c r="K22" s="32">
        <f t="shared" si="3"/>
        <v>14.798929018752615</v>
      </c>
      <c r="L22" s="11">
        <f t="shared" si="4"/>
        <v>14.798929018752615</v>
      </c>
      <c r="M22" s="32">
        <f t="shared" si="5"/>
        <v>0</v>
      </c>
    </row>
    <row r="23" spans="1:13" x14ac:dyDescent="0.2">
      <c r="A23" s="11">
        <f t="shared" si="6"/>
        <v>15</v>
      </c>
      <c r="B23" s="11">
        <f t="shared" si="7"/>
        <v>40</v>
      </c>
      <c r="C23" s="12">
        <f>IF(B23&lt;121,INDEX(Männer!C$2:C$124,B23+1,1),0)</f>
        <v>1.3009999999999999</v>
      </c>
      <c r="D23" s="20">
        <f t="shared" si="0"/>
        <v>1.3009999999999999E-3</v>
      </c>
      <c r="E23" s="20">
        <f t="shared" si="1"/>
        <v>0.998699</v>
      </c>
      <c r="F23" s="26">
        <f>IF(B23&lt;121,IF($D$1="konstant",$D$3,Zins!G17),0)</f>
        <v>8.9999999999999993E-3</v>
      </c>
      <c r="G23" s="11"/>
      <c r="H23" s="11">
        <v>1</v>
      </c>
      <c r="I23" s="11"/>
      <c r="J23" s="28">
        <f t="shared" si="8"/>
        <v>0</v>
      </c>
      <c r="K23" s="32">
        <f t="shared" si="3"/>
        <v>13.93958202629444</v>
      </c>
      <c r="L23" s="11">
        <f t="shared" si="4"/>
        <v>13.93958202629444</v>
      </c>
      <c r="M23" s="32">
        <f t="shared" si="5"/>
        <v>0</v>
      </c>
    </row>
    <row r="24" spans="1:13" x14ac:dyDescent="0.2">
      <c r="A24" s="11">
        <f t="shared" si="6"/>
        <v>16</v>
      </c>
      <c r="B24" s="11">
        <f t="shared" si="7"/>
        <v>41</v>
      </c>
      <c r="C24" s="12">
        <f>IF(B24&lt;121,INDEX(Männer!C$2:C$124,B24+1,1),0)</f>
        <v>1.4470000000000001</v>
      </c>
      <c r="D24" s="20">
        <f t="shared" si="0"/>
        <v>1.4470000000000002E-3</v>
      </c>
      <c r="E24" s="20">
        <f t="shared" si="1"/>
        <v>0.99855300000000002</v>
      </c>
      <c r="F24" s="26">
        <f>IF(B24&lt;121,IF($D$1="konstant",$D$3,Zins!G18),0)</f>
        <v>8.9999999999999993E-3</v>
      </c>
      <c r="G24" s="11"/>
      <c r="H24" s="11">
        <v>1</v>
      </c>
      <c r="I24" s="11"/>
      <c r="J24" s="28">
        <f t="shared" si="8"/>
        <v>0</v>
      </c>
      <c r="K24" s="32">
        <f t="shared" si="3"/>
        <v>13.073046297764481</v>
      </c>
      <c r="L24" s="11">
        <f t="shared" si="4"/>
        <v>13.073046297764481</v>
      </c>
      <c r="M24" s="32">
        <f t="shared" si="5"/>
        <v>0</v>
      </c>
    </row>
    <row r="25" spans="1:13" x14ac:dyDescent="0.2">
      <c r="A25" s="11">
        <f t="shared" si="6"/>
        <v>17</v>
      </c>
      <c r="B25" s="11">
        <f t="shared" si="7"/>
        <v>42</v>
      </c>
      <c r="C25" s="12">
        <f>IF(B25&lt;121,INDEX(Männer!C$2:C$124,B25+1,1),0)</f>
        <v>1.623</v>
      </c>
      <c r="D25" s="20">
        <f t="shared" si="0"/>
        <v>1.6230000000000001E-3</v>
      </c>
      <c r="E25" s="20">
        <f t="shared" si="1"/>
        <v>0.99837699999999996</v>
      </c>
      <c r="F25" s="26">
        <f>IF(B25&lt;121,IF($D$1="konstant",$D$3,Zins!G19),0)</f>
        <v>8.9999999999999993E-3</v>
      </c>
      <c r="G25" s="11"/>
      <c r="H25" s="11">
        <v>1</v>
      </c>
      <c r="I25" s="11"/>
      <c r="J25" s="28">
        <f t="shared" si="8"/>
        <v>0</v>
      </c>
      <c r="K25" s="32">
        <f t="shared" si="3"/>
        <v>12.199356182840932</v>
      </c>
      <c r="L25" s="11">
        <f t="shared" si="4"/>
        <v>12.199356182840932</v>
      </c>
      <c r="M25" s="32">
        <f t="shared" si="5"/>
        <v>0</v>
      </c>
    </row>
    <row r="26" spans="1:13" x14ac:dyDescent="0.2">
      <c r="A26" s="11">
        <f t="shared" si="6"/>
        <v>18</v>
      </c>
      <c r="B26" s="11">
        <f t="shared" si="7"/>
        <v>43</v>
      </c>
      <c r="C26" s="12">
        <f>IF(B22&lt;121,INDEX(Männer!C$2:C$122,B22+1,1),0)</f>
        <v>1.181</v>
      </c>
      <c r="D26" s="20">
        <f>IF(B26&lt;121,C26/1000,0)</f>
        <v>1.181E-3</v>
      </c>
      <c r="E26" s="20">
        <f>IF(B26&lt;121,1-D26,0)</f>
        <v>0.99881900000000001</v>
      </c>
      <c r="F26" s="26">
        <f>IF(B26&lt;121,IF($D$1="konstant",$D$3,Zins!G20),0)</f>
        <v>8.9999999999999993E-3</v>
      </c>
      <c r="G26" s="11"/>
      <c r="H26" s="11">
        <v>1</v>
      </c>
      <c r="I26" s="11"/>
      <c r="J26" s="28">
        <f t="shared" si="8"/>
        <v>0</v>
      </c>
      <c r="K26" s="32">
        <f t="shared" si="3"/>
        <v>11.318520347009695</v>
      </c>
      <c r="L26" s="11">
        <f t="shared" si="4"/>
        <v>11.318520347009695</v>
      </c>
      <c r="M26" s="32">
        <f t="shared" si="5"/>
        <v>0</v>
      </c>
    </row>
    <row r="27" spans="1:13" x14ac:dyDescent="0.2">
      <c r="A27" s="11">
        <f t="shared" si="6"/>
        <v>19</v>
      </c>
      <c r="B27" s="11">
        <f t="shared" si="7"/>
        <v>44</v>
      </c>
      <c r="C27" s="12">
        <f>IF(B23&lt;121,INDEX(Männer!C$2:C$122,B23+1,1),0)</f>
        <v>1.3009999999999999</v>
      </c>
      <c r="D27" s="20">
        <f t="shared" si="0"/>
        <v>1.3009999999999999E-3</v>
      </c>
      <c r="E27" s="20">
        <f t="shared" si="1"/>
        <v>0.998699</v>
      </c>
      <c r="F27" s="26">
        <f>IF(B27&lt;121,IF($D$1="konstant",$D$3,Zins!G21),0)</f>
        <v>8.9999999999999993E-3</v>
      </c>
      <c r="G27" s="11"/>
      <c r="H27" s="11">
        <v>1</v>
      </c>
      <c r="I27" s="11"/>
      <c r="J27" s="28">
        <f t="shared" si="8"/>
        <v>0</v>
      </c>
      <c r="K27" s="32">
        <f t="shared" si="3"/>
        <v>10.423697416782</v>
      </c>
      <c r="L27" s="11">
        <f t="shared" si="4"/>
        <v>10.423697416782</v>
      </c>
      <c r="M27" s="32">
        <f t="shared" si="5"/>
        <v>0</v>
      </c>
    </row>
    <row r="28" spans="1:13" x14ac:dyDescent="0.2">
      <c r="A28" s="11">
        <f t="shared" si="6"/>
        <v>20</v>
      </c>
      <c r="B28" s="11">
        <f t="shared" si="7"/>
        <v>45</v>
      </c>
      <c r="C28" s="12">
        <f>IF(B24&lt;121,INDEX(Männer!C$2:C$122,B24+1,1),0)</f>
        <v>1.4470000000000001</v>
      </c>
      <c r="D28" s="20">
        <f t="shared" si="0"/>
        <v>1.4470000000000002E-3</v>
      </c>
      <c r="E28" s="20">
        <f t="shared" si="1"/>
        <v>0.99855300000000002</v>
      </c>
      <c r="F28" s="26">
        <f>IF(B28&lt;121,IF($D$1="konstant",$D$3,Zins!G22),0)</f>
        <v>8.9999999999999993E-3</v>
      </c>
      <c r="G28" s="11"/>
      <c r="H28" s="11">
        <v>1</v>
      </c>
      <c r="I28" s="11"/>
      <c r="J28" s="28">
        <f t="shared" si="8"/>
        <v>0</v>
      </c>
      <c r="K28" s="32">
        <f t="shared" si="3"/>
        <v>9.5208973810257529</v>
      </c>
      <c r="L28" s="11">
        <f t="shared" si="4"/>
        <v>9.5208973810257529</v>
      </c>
      <c r="M28" s="32">
        <f t="shared" si="5"/>
        <v>0</v>
      </c>
    </row>
    <row r="29" spans="1:13" x14ac:dyDescent="0.2">
      <c r="A29" s="11">
        <f t="shared" si="6"/>
        <v>21</v>
      </c>
      <c r="B29" s="11">
        <f t="shared" si="7"/>
        <v>46</v>
      </c>
      <c r="C29" s="12">
        <f>IF(B25&lt;121,INDEX(Männer!C$2:C$122,B25+1,1),0)</f>
        <v>1.623</v>
      </c>
      <c r="D29" s="20">
        <f t="shared" si="0"/>
        <v>1.6230000000000001E-3</v>
      </c>
      <c r="E29" s="20">
        <f t="shared" si="1"/>
        <v>0.99837699999999996</v>
      </c>
      <c r="F29" s="26">
        <f>IF(B29&lt;121,IF($D$1="konstant",$D$3,Zins!G23),0)</f>
        <v>8.9999999999999993E-3</v>
      </c>
      <c r="G29" s="11"/>
      <c r="H29" s="11">
        <v>1</v>
      </c>
      <c r="I29" s="11"/>
      <c r="J29" s="28">
        <f t="shared" si="8"/>
        <v>0</v>
      </c>
      <c r="K29" s="32">
        <f t="shared" si="3"/>
        <v>8.6100441913999397</v>
      </c>
      <c r="L29" s="11">
        <f t="shared" si="4"/>
        <v>8.6100441913999397</v>
      </c>
      <c r="M29" s="32">
        <f t="shared" si="5"/>
        <v>0</v>
      </c>
    </row>
    <row r="30" spans="1:13" x14ac:dyDescent="0.2">
      <c r="A30" s="11">
        <f t="shared" si="6"/>
        <v>22</v>
      </c>
      <c r="B30" s="11">
        <f t="shared" si="7"/>
        <v>47</v>
      </c>
      <c r="C30" s="12">
        <f>IF(B26&lt;121,INDEX(Männer!C$2:C$122,B26+1,1),0)</f>
        <v>1.833</v>
      </c>
      <c r="D30" s="20">
        <f t="shared" si="0"/>
        <v>1.833E-3</v>
      </c>
      <c r="E30" s="20">
        <f t="shared" si="1"/>
        <v>0.99816700000000003</v>
      </c>
      <c r="F30" s="26">
        <f>IF(B30&lt;121,IF($D$1="konstant",$D$3,Zins!G24),0)</f>
        <v>8.9999999999999993E-3</v>
      </c>
      <c r="G30" s="11"/>
      <c r="H30" s="11">
        <v>1</v>
      </c>
      <c r="I30" s="11"/>
      <c r="J30" s="28">
        <f t="shared" si="8"/>
        <v>0</v>
      </c>
      <c r="K30" s="32">
        <f t="shared" si="3"/>
        <v>7.6910171098918942</v>
      </c>
      <c r="L30" s="11">
        <f t="shared" si="4"/>
        <v>7.6910171098918942</v>
      </c>
      <c r="M30" s="32">
        <f t="shared" si="5"/>
        <v>0</v>
      </c>
    </row>
    <row r="31" spans="1:13" x14ac:dyDescent="0.2">
      <c r="A31" s="11">
        <f t="shared" si="6"/>
        <v>23</v>
      </c>
      <c r="B31" s="11">
        <f t="shared" si="7"/>
        <v>48</v>
      </c>
      <c r="C31" s="12">
        <f>IF(B27&lt;121,INDEX(Männer!C$2:C$122,B27+1,1),0)</f>
        <v>2.0819999999999999</v>
      </c>
      <c r="D31" s="20">
        <f t="shared" si="0"/>
        <v>2.0819999999999996E-3</v>
      </c>
      <c r="E31" s="20">
        <f t="shared" si="1"/>
        <v>0.99791799999999997</v>
      </c>
      <c r="F31" s="26">
        <f>IF(B31&lt;121,IF($D$1="konstant",$D$3,Zins!G25),0)</f>
        <v>8.9999999999999993E-3</v>
      </c>
      <c r="G31" s="11"/>
      <c r="H31" s="11">
        <v>1</v>
      </c>
      <c r="I31" s="11"/>
      <c r="J31" s="28">
        <f t="shared" si="8"/>
        <v>0</v>
      </c>
      <c r="K31" s="32">
        <f t="shared" si="3"/>
        <v>6.7636340050121078</v>
      </c>
      <c r="L31" s="11">
        <f t="shared" si="4"/>
        <v>6.7636340050121078</v>
      </c>
      <c r="M31" s="32">
        <f t="shared" si="5"/>
        <v>0</v>
      </c>
    </row>
    <row r="32" spans="1:13" x14ac:dyDescent="0.2">
      <c r="A32" s="11">
        <f t="shared" si="6"/>
        <v>24</v>
      </c>
      <c r="B32" s="11">
        <f t="shared" si="7"/>
        <v>49</v>
      </c>
      <c r="C32" s="12">
        <f>IF(B28&lt;121,INDEX(Männer!C$2:C$122,B28+1,1),0)</f>
        <v>2.3639999999999999</v>
      </c>
      <c r="D32" s="20">
        <f t="shared" si="0"/>
        <v>2.3639999999999998E-3</v>
      </c>
      <c r="E32" s="20">
        <f t="shared" si="1"/>
        <v>0.99763599999999997</v>
      </c>
      <c r="F32" s="26">
        <f>IF(B32&lt;121,IF($D$1="konstant",$D$3,Zins!G26),0)</f>
        <v>8.9999999999999993E-3</v>
      </c>
      <c r="G32" s="11"/>
      <c r="H32" s="11">
        <v>1</v>
      </c>
      <c r="I32" s="11"/>
      <c r="J32" s="28">
        <f t="shared" si="8"/>
        <v>0</v>
      </c>
      <c r="K32" s="32">
        <f t="shared" si="3"/>
        <v>5.8276398572399897</v>
      </c>
      <c r="L32" s="11">
        <f t="shared" si="4"/>
        <v>5.8276398572399897</v>
      </c>
      <c r="M32" s="32">
        <f t="shared" si="5"/>
        <v>0</v>
      </c>
    </row>
    <row r="33" spans="1:13" x14ac:dyDescent="0.2">
      <c r="A33" s="11">
        <f t="shared" si="6"/>
        <v>25</v>
      </c>
      <c r="B33" s="11">
        <f t="shared" si="7"/>
        <v>50</v>
      </c>
      <c r="C33" s="12">
        <f>IF(B29&lt;121,INDEX(Männer!C$2:C$122,B29+1,1),0)</f>
        <v>2.669</v>
      </c>
      <c r="D33" s="20">
        <f t="shared" si="0"/>
        <v>2.6689999999999999E-3</v>
      </c>
      <c r="E33" s="20">
        <f t="shared" si="1"/>
        <v>0.99733099999999997</v>
      </c>
      <c r="F33" s="26">
        <f>IF(B33&lt;121,IF($D$1="konstant",$D$3,Zins!G27),0)</f>
        <v>8.9999999999999993E-3</v>
      </c>
      <c r="G33" s="11"/>
      <c r="H33" s="11">
        <v>1</v>
      </c>
      <c r="I33" s="11"/>
      <c r="J33" s="28">
        <f t="shared" si="8"/>
        <v>0</v>
      </c>
      <c r="K33" s="32">
        <f t="shared" si="3"/>
        <v>4.8826311560079514</v>
      </c>
      <c r="L33" s="11">
        <f t="shared" si="4"/>
        <v>4.8826311560079514</v>
      </c>
      <c r="M33" s="32">
        <f t="shared" si="5"/>
        <v>0</v>
      </c>
    </row>
    <row r="34" spans="1:13" x14ac:dyDescent="0.2">
      <c r="A34" s="11">
        <f t="shared" si="6"/>
        <v>26</v>
      </c>
      <c r="B34" s="11">
        <f t="shared" si="7"/>
        <v>51</v>
      </c>
      <c r="C34" s="12">
        <f>IF(B30&lt;121,INDEX(Männer!C$2:C$122,B30+1,1),0)</f>
        <v>2.9830000000000001</v>
      </c>
      <c r="D34" s="20">
        <f t="shared" si="0"/>
        <v>2.983E-3</v>
      </c>
      <c r="E34" s="20">
        <f t="shared" si="1"/>
        <v>0.99701700000000004</v>
      </c>
      <c r="F34" s="26">
        <f>IF(B34&lt;121,IF($D$1="konstant",$D$3,Zins!G28),0)</f>
        <v>8.9999999999999993E-3</v>
      </c>
      <c r="G34" s="11"/>
      <c r="H34" s="11">
        <v>1</v>
      </c>
      <c r="I34" s="11"/>
      <c r="J34" s="28">
        <f t="shared" si="2"/>
        <v>0</v>
      </c>
      <c r="K34" s="32">
        <f t="shared" si="3"/>
        <v>3.9280588254170605</v>
      </c>
      <c r="L34" s="11">
        <f t="shared" si="4"/>
        <v>3.9280588254170605</v>
      </c>
      <c r="M34" s="32">
        <f t="shared" si="5"/>
        <v>0</v>
      </c>
    </row>
    <row r="35" spans="1:13" x14ac:dyDescent="0.2">
      <c r="A35" s="11">
        <f t="shared" si="6"/>
        <v>27</v>
      </c>
      <c r="B35" s="11">
        <f t="shared" si="7"/>
        <v>52</v>
      </c>
      <c r="C35" s="12">
        <f>IF(B31&lt;121,INDEX(Männer!C$2:C$122,B31+1,1),0)</f>
        <v>3.302</v>
      </c>
      <c r="D35" s="20">
        <f t="shared" si="0"/>
        <v>3.3020000000000002E-3</v>
      </c>
      <c r="E35" s="20">
        <f t="shared" si="1"/>
        <v>0.99669799999999997</v>
      </c>
      <c r="F35" s="26">
        <f>IF(B35&lt;121,IF($D$1="konstant",$D$3,Zins!G29),0)</f>
        <v>8.9999999999999993E-3</v>
      </c>
      <c r="G35" s="11"/>
      <c r="H35" s="11">
        <v>1</v>
      </c>
      <c r="I35" s="11"/>
      <c r="J35" s="28">
        <f t="shared" si="2"/>
        <v>0</v>
      </c>
      <c r="K35" s="32">
        <f t="shared" si="3"/>
        <v>2.9632507317787096</v>
      </c>
      <c r="L35" s="11">
        <f t="shared" si="4"/>
        <v>2.9632507317787096</v>
      </c>
      <c r="M35" s="32">
        <f t="shared" si="5"/>
        <v>0</v>
      </c>
    </row>
    <row r="36" spans="1:13" x14ac:dyDescent="0.2">
      <c r="A36" s="11">
        <f t="shared" si="6"/>
        <v>28</v>
      </c>
      <c r="B36" s="11">
        <f t="shared" si="7"/>
        <v>53</v>
      </c>
      <c r="C36" s="12">
        <f>IF(B32&lt;121,INDEX(Männer!C$2:C$122,B32+1,1),0)</f>
        <v>3.63</v>
      </c>
      <c r="D36" s="20">
        <f t="shared" si="0"/>
        <v>3.63E-3</v>
      </c>
      <c r="E36" s="20">
        <f t="shared" si="1"/>
        <v>0.99636999999999998</v>
      </c>
      <c r="F36" s="26">
        <f>IF(B36&lt;121,IF($D$1="konstant",$D$3,Zins!G30),0)</f>
        <v>8.9999999999999993E-3</v>
      </c>
      <c r="G36" s="11"/>
      <c r="H36" s="11">
        <v>1</v>
      </c>
      <c r="I36" s="11"/>
      <c r="J36" s="28">
        <f t="shared" si="2"/>
        <v>0</v>
      </c>
      <c r="K36" s="32">
        <f t="shared" si="3"/>
        <v>1.987482656095144</v>
      </c>
      <c r="L36" s="11">
        <f t="shared" si="4"/>
        <v>1.987482656095144</v>
      </c>
      <c r="M36" s="32">
        <f t="shared" si="5"/>
        <v>0</v>
      </c>
    </row>
    <row r="37" spans="1:13" x14ac:dyDescent="0.2">
      <c r="A37" s="11">
        <f t="shared" si="6"/>
        <v>29</v>
      </c>
      <c r="B37" s="11">
        <f t="shared" si="7"/>
        <v>54</v>
      </c>
      <c r="C37" s="12">
        <f>IF(B33&lt;121,INDEX(Männer!C$2:C$122,B33+1,1),0)</f>
        <v>3.9809999999999999</v>
      </c>
      <c r="D37" s="20">
        <f t="shared" si="0"/>
        <v>3.9810000000000002E-3</v>
      </c>
      <c r="E37" s="20">
        <f t="shared" si="1"/>
        <v>0.99601899999999999</v>
      </c>
      <c r="F37" s="26">
        <f>IF(B37&lt;121,IF($D$1="konstant",$D$3,Zins!G31),0)</f>
        <v>8.9999999999999993E-3</v>
      </c>
      <c r="G37" s="11"/>
      <c r="H37" s="11">
        <v>1</v>
      </c>
      <c r="I37" s="11"/>
      <c r="J37" s="28">
        <f t="shared" si="2"/>
        <v>0</v>
      </c>
      <c r="K37" s="32">
        <f t="shared" si="3"/>
        <v>1</v>
      </c>
      <c r="L37" s="11">
        <f t="shared" si="4"/>
        <v>1</v>
      </c>
      <c r="M37" s="32">
        <f t="shared" si="5"/>
        <v>0</v>
      </c>
    </row>
    <row r="38" spans="1:13" x14ac:dyDescent="0.2">
      <c r="A38" s="11">
        <f t="shared" si="6"/>
        <v>30</v>
      </c>
      <c r="B38" s="11">
        <f t="shared" si="7"/>
        <v>55</v>
      </c>
      <c r="C38" s="12">
        <f>IF(B34&lt;121,INDEX(Männer!C$2:C$122,B34+1,1),0)</f>
        <v>4.3710000000000004</v>
      </c>
      <c r="D38" s="20">
        <f t="shared" si="0"/>
        <v>4.3710000000000008E-3</v>
      </c>
      <c r="E38" s="20">
        <f t="shared" si="1"/>
        <v>0.99562899999999999</v>
      </c>
      <c r="F38" s="26">
        <f>IF(B38&lt;121,IF($D$1="konstant",$D$3,Zins!G32),0)</f>
        <v>8.9999999999999993E-3</v>
      </c>
      <c r="G38" s="11"/>
      <c r="H38" s="11"/>
      <c r="I38" s="11"/>
      <c r="J38" s="28">
        <f t="shared" si="2"/>
        <v>0</v>
      </c>
      <c r="K38" s="32">
        <f t="shared" si="3"/>
        <v>0</v>
      </c>
      <c r="L38" s="11">
        <f t="shared" si="4"/>
        <v>0</v>
      </c>
      <c r="M38" s="32">
        <f t="shared" si="5"/>
        <v>0</v>
      </c>
    </row>
    <row r="39" spans="1:13" x14ac:dyDescent="0.2">
      <c r="A39" s="11">
        <f t="shared" si="6"/>
        <v>31</v>
      </c>
      <c r="B39" s="11">
        <f t="shared" si="7"/>
        <v>56</v>
      </c>
      <c r="C39" s="12">
        <f>IF(B35&lt;121,INDEX(Männer!C$2:C$122,B35+1,1),0)</f>
        <v>4.8120000000000003</v>
      </c>
      <c r="D39" s="20">
        <f t="shared" si="0"/>
        <v>4.8120000000000003E-3</v>
      </c>
      <c r="E39" s="20">
        <f t="shared" si="1"/>
        <v>0.99518799999999996</v>
      </c>
      <c r="F39" s="26">
        <f>IF(B39&lt;121,IF($D$1="konstant",$D$3,Zins!G33),0)</f>
        <v>8.9999999999999993E-3</v>
      </c>
      <c r="G39" s="11"/>
      <c r="H39" s="11"/>
      <c r="I39" s="11"/>
      <c r="J39" s="28">
        <f t="shared" si="2"/>
        <v>0</v>
      </c>
      <c r="K39" s="32">
        <f t="shared" si="3"/>
        <v>0</v>
      </c>
      <c r="L39" s="11">
        <f t="shared" si="4"/>
        <v>0</v>
      </c>
      <c r="M39" s="32">
        <f t="shared" si="5"/>
        <v>0</v>
      </c>
    </row>
    <row r="40" spans="1:13" x14ac:dyDescent="0.2">
      <c r="A40" s="11">
        <f t="shared" si="6"/>
        <v>32</v>
      </c>
      <c r="B40" s="11">
        <f t="shared" si="7"/>
        <v>57</v>
      </c>
      <c r="C40" s="12">
        <f>IF(B36&lt;121,INDEX(Männer!C$2:C$122,B36+1,1),0)</f>
        <v>5.3079999999999998</v>
      </c>
      <c r="D40" s="20">
        <f t="shared" si="0"/>
        <v>5.3080000000000002E-3</v>
      </c>
      <c r="E40" s="20">
        <f t="shared" si="1"/>
        <v>0.99469200000000002</v>
      </c>
      <c r="F40" s="26">
        <f>IF(B40&lt;121,IF($D$1="konstant",$D$3,Zins!G34),0)</f>
        <v>8.9999999999999993E-3</v>
      </c>
      <c r="G40" s="11"/>
      <c r="H40" s="11"/>
      <c r="I40" s="11"/>
      <c r="J40" s="28">
        <f t="shared" si="2"/>
        <v>0</v>
      </c>
      <c r="K40" s="32">
        <f t="shared" si="3"/>
        <v>0</v>
      </c>
      <c r="L40" s="11">
        <f t="shared" si="4"/>
        <v>0</v>
      </c>
      <c r="M40" s="32">
        <f t="shared" si="5"/>
        <v>0</v>
      </c>
    </row>
    <row r="41" spans="1:13" x14ac:dyDescent="0.2">
      <c r="A41" s="11">
        <f t="shared" si="6"/>
        <v>33</v>
      </c>
      <c r="B41" s="11">
        <f t="shared" si="7"/>
        <v>58</v>
      </c>
      <c r="C41" s="12">
        <f>IF(B37&lt;121,INDEX(Männer!C$2:C$122,B37+1,1),0)</f>
        <v>5.8570000000000002</v>
      </c>
      <c r="D41" s="20">
        <f t="shared" si="0"/>
        <v>5.8570000000000002E-3</v>
      </c>
      <c r="E41" s="20">
        <f t="shared" si="1"/>
        <v>0.994143</v>
      </c>
      <c r="F41" s="26">
        <f>IF(B41&lt;121,IF($D$1="konstant",$D$3,Zins!G35),0)</f>
        <v>8.9999999999999993E-3</v>
      </c>
      <c r="G41" s="11"/>
      <c r="H41" s="11"/>
      <c r="I41" s="11"/>
      <c r="J41" s="28">
        <f t="shared" si="2"/>
        <v>0</v>
      </c>
      <c r="K41" s="32">
        <f t="shared" si="3"/>
        <v>0</v>
      </c>
      <c r="L41" s="11">
        <f t="shared" si="4"/>
        <v>0</v>
      </c>
      <c r="M41" s="32">
        <f t="shared" si="5"/>
        <v>0</v>
      </c>
    </row>
    <row r="42" spans="1:13" x14ac:dyDescent="0.2">
      <c r="A42" s="11">
        <f t="shared" si="6"/>
        <v>34</v>
      </c>
      <c r="B42" s="11">
        <f t="shared" si="7"/>
        <v>59</v>
      </c>
      <c r="C42" s="12">
        <f>IF(B38&lt;121,INDEX(Männer!C$2:C$122,B38+1,1),0)</f>
        <v>6.46</v>
      </c>
      <c r="D42" s="20">
        <f t="shared" si="0"/>
        <v>6.4599999999999996E-3</v>
      </c>
      <c r="E42" s="20">
        <f t="shared" si="1"/>
        <v>0.99353999999999998</v>
      </c>
      <c r="F42" s="26">
        <f>IF(B42&lt;121,IF($D$1="konstant",$D$3,Zins!G36),0)</f>
        <v>8.9999999999999993E-3</v>
      </c>
      <c r="G42" s="11"/>
      <c r="H42" s="11"/>
      <c r="I42" s="11"/>
      <c r="J42" s="28">
        <f t="shared" si="2"/>
        <v>0</v>
      </c>
      <c r="K42" s="32">
        <f t="shared" si="3"/>
        <v>0</v>
      </c>
      <c r="L42" s="11">
        <f t="shared" si="4"/>
        <v>0</v>
      </c>
      <c r="M42" s="32">
        <f t="shared" si="5"/>
        <v>0</v>
      </c>
    </row>
    <row r="43" spans="1:13" x14ac:dyDescent="0.2">
      <c r="A43" s="11">
        <f t="shared" si="6"/>
        <v>35</v>
      </c>
      <c r="B43" s="11">
        <f t="shared" si="7"/>
        <v>60</v>
      </c>
      <c r="C43" s="12">
        <f>IF(B39&lt;121,INDEX(Männer!C$2:C$122,B39+1,1),0)</f>
        <v>7.117</v>
      </c>
      <c r="D43" s="20">
        <f t="shared" si="0"/>
        <v>7.1170000000000001E-3</v>
      </c>
      <c r="E43" s="20">
        <f t="shared" si="1"/>
        <v>0.99288299999999996</v>
      </c>
      <c r="F43" s="26">
        <f>IF(B43&lt;121,IF($D$1="konstant",$D$3,Zins!G37),0)</f>
        <v>8.9999999999999993E-3</v>
      </c>
      <c r="G43" s="11"/>
      <c r="H43" s="11"/>
      <c r="I43" s="11"/>
      <c r="J43" s="28">
        <f t="shared" si="2"/>
        <v>0</v>
      </c>
      <c r="K43" s="32">
        <f t="shared" si="3"/>
        <v>0</v>
      </c>
      <c r="L43" s="11">
        <f t="shared" si="4"/>
        <v>0</v>
      </c>
      <c r="M43" s="32">
        <f t="shared" si="5"/>
        <v>0</v>
      </c>
    </row>
    <row r="44" spans="1:13" x14ac:dyDescent="0.2">
      <c r="A44" s="11">
        <f t="shared" si="6"/>
        <v>36</v>
      </c>
      <c r="B44" s="11">
        <f t="shared" si="7"/>
        <v>61</v>
      </c>
      <c r="C44" s="12">
        <f>IF(B40&lt;121,INDEX(Männer!C$2:C$122,B40+1,1),0)</f>
        <v>7.8310000000000004</v>
      </c>
      <c r="D44" s="20">
        <f t="shared" si="0"/>
        <v>7.8310000000000012E-3</v>
      </c>
      <c r="E44" s="20">
        <f t="shared" si="1"/>
        <v>0.99216899999999997</v>
      </c>
      <c r="F44" s="26">
        <f>IF(B44&lt;121,IF($D$1="konstant",$D$3,Zins!G38),0)</f>
        <v>8.9999999999999993E-3</v>
      </c>
      <c r="G44" s="11"/>
      <c r="H44" s="11"/>
      <c r="I44" s="11"/>
      <c r="J44" s="28">
        <f t="shared" si="2"/>
        <v>0</v>
      </c>
      <c r="K44" s="32">
        <f t="shared" si="3"/>
        <v>0</v>
      </c>
      <c r="L44" s="11">
        <f t="shared" si="4"/>
        <v>0</v>
      </c>
      <c r="M44" s="32">
        <f t="shared" si="5"/>
        <v>0</v>
      </c>
    </row>
    <row r="45" spans="1:13" x14ac:dyDescent="0.2">
      <c r="A45" s="11">
        <f t="shared" si="6"/>
        <v>37</v>
      </c>
      <c r="B45" s="11">
        <f t="shared" si="7"/>
        <v>62</v>
      </c>
      <c r="C45" s="12">
        <f>IF(B41&lt;121,INDEX(Männer!C$2:C$122,B41+1,1),0)</f>
        <v>8.6039999999999992</v>
      </c>
      <c r="D45" s="20">
        <f t="shared" si="0"/>
        <v>8.6039999999999988E-3</v>
      </c>
      <c r="E45" s="20">
        <f t="shared" si="1"/>
        <v>0.99139600000000005</v>
      </c>
      <c r="F45" s="26">
        <f>IF(B45&lt;121,IF($D$1="konstant",$D$3,Zins!G39),0)</f>
        <v>8.9999999999999993E-3</v>
      </c>
      <c r="G45" s="11"/>
      <c r="H45" s="11"/>
      <c r="I45" s="11"/>
      <c r="J45" s="28">
        <f t="shared" si="2"/>
        <v>0</v>
      </c>
      <c r="K45" s="32">
        <f t="shared" si="3"/>
        <v>0</v>
      </c>
      <c r="L45" s="11">
        <f t="shared" si="4"/>
        <v>0</v>
      </c>
      <c r="M45" s="32">
        <f t="shared" si="5"/>
        <v>0</v>
      </c>
    </row>
    <row r="46" spans="1:13" x14ac:dyDescent="0.2">
      <c r="A46" s="11">
        <f t="shared" si="6"/>
        <v>38</v>
      </c>
      <c r="B46" s="11">
        <f t="shared" si="7"/>
        <v>63</v>
      </c>
      <c r="C46" s="12">
        <f>IF(B42&lt;121,INDEX(Männer!C$2:C$122,B42+1,1),0)</f>
        <v>9.4540000000000006</v>
      </c>
      <c r="D46" s="20">
        <f t="shared" si="0"/>
        <v>9.4540000000000006E-3</v>
      </c>
      <c r="E46" s="20">
        <f t="shared" si="1"/>
        <v>0.99054600000000004</v>
      </c>
      <c r="F46" s="26">
        <f>IF(B46&lt;121,IF($D$1="konstant",$D$3,Zins!G40),0)</f>
        <v>8.9999999999999993E-3</v>
      </c>
      <c r="G46" s="11"/>
      <c r="H46" s="11"/>
      <c r="I46" s="11"/>
      <c r="J46" s="28">
        <f t="shared" si="2"/>
        <v>0</v>
      </c>
      <c r="K46" s="32">
        <f t="shared" si="3"/>
        <v>0</v>
      </c>
      <c r="L46" s="11">
        <f t="shared" si="4"/>
        <v>0</v>
      </c>
      <c r="M46" s="32">
        <f t="shared" si="5"/>
        <v>0</v>
      </c>
    </row>
    <row r="47" spans="1:13" x14ac:dyDescent="0.2">
      <c r="A47" s="11">
        <f t="shared" si="6"/>
        <v>39</v>
      </c>
      <c r="B47" s="11">
        <f t="shared" si="7"/>
        <v>64</v>
      </c>
      <c r="C47" s="12">
        <f>IF(B43&lt;121,INDEX(Männer!C$2:C$122,B43+1,1),0)</f>
        <v>10.404</v>
      </c>
      <c r="D47" s="20">
        <f t="shared" si="0"/>
        <v>1.0404E-2</v>
      </c>
      <c r="E47" s="20">
        <f t="shared" si="1"/>
        <v>0.98959600000000003</v>
      </c>
      <c r="F47" s="26">
        <f>IF(B47&lt;121,IF($D$1="konstant",$D$3,Zins!G41),0)</f>
        <v>8.9999999999999993E-3</v>
      </c>
      <c r="G47" s="11"/>
      <c r="H47" s="11"/>
      <c r="I47" s="11"/>
      <c r="J47" s="28">
        <f t="shared" si="2"/>
        <v>0</v>
      </c>
      <c r="K47" s="32">
        <f t="shared" si="3"/>
        <v>0</v>
      </c>
      <c r="L47" s="11">
        <f t="shared" si="4"/>
        <v>0</v>
      </c>
      <c r="M47" s="32">
        <f t="shared" si="5"/>
        <v>0</v>
      </c>
    </row>
    <row r="48" spans="1:13" x14ac:dyDescent="0.2">
      <c r="A48" s="11">
        <f t="shared" si="6"/>
        <v>40</v>
      </c>
      <c r="B48" s="11">
        <f t="shared" si="7"/>
        <v>65</v>
      </c>
      <c r="C48" s="12">
        <f>IF(B44&lt;121,INDEX(Männer!C$2:C$122,B44+1,1),0)</f>
        <v>11.504</v>
      </c>
      <c r="D48" s="20">
        <f t="shared" si="0"/>
        <v>1.1504E-2</v>
      </c>
      <c r="E48" s="20">
        <f t="shared" si="1"/>
        <v>0.98849600000000004</v>
      </c>
      <c r="F48" s="26">
        <f>IF(B48&lt;121,IF($D$1="konstant",$D$3,Zins!G42),0)</f>
        <v>8.9999999999999993E-3</v>
      </c>
      <c r="G48" s="11"/>
      <c r="H48" s="11"/>
      <c r="I48" s="11"/>
      <c r="J48" s="28">
        <f t="shared" si="2"/>
        <v>0</v>
      </c>
      <c r="K48" s="32">
        <f t="shared" si="3"/>
        <v>0</v>
      </c>
      <c r="L48" s="11">
        <f t="shared" si="4"/>
        <v>0</v>
      </c>
      <c r="M48" s="32">
        <f t="shared" si="5"/>
        <v>0</v>
      </c>
    </row>
    <row r="49" spans="1:13" x14ac:dyDescent="0.2">
      <c r="A49" s="11">
        <f t="shared" si="6"/>
        <v>41</v>
      </c>
      <c r="B49" s="11">
        <f t="shared" si="7"/>
        <v>66</v>
      </c>
      <c r="C49" s="12">
        <f>IF(B45&lt;121,INDEX(Männer!C$2:C$122,B45+1,1),0)</f>
        <v>12.818</v>
      </c>
      <c r="D49" s="20">
        <f t="shared" si="0"/>
        <v>1.2818E-2</v>
      </c>
      <c r="E49" s="20">
        <f t="shared" si="1"/>
        <v>0.987182</v>
      </c>
      <c r="F49" s="26">
        <f>IF(B49&lt;121,IF($D$1="konstant",$D$3,Zins!G43),0)</f>
        <v>8.9999999999999993E-3</v>
      </c>
      <c r="G49" s="11"/>
      <c r="H49" s="11"/>
      <c r="I49" s="11"/>
      <c r="J49" s="28">
        <f t="shared" si="2"/>
        <v>0</v>
      </c>
      <c r="K49" s="32">
        <f t="shared" si="3"/>
        <v>0</v>
      </c>
      <c r="L49" s="11">
        <f t="shared" si="4"/>
        <v>0</v>
      </c>
      <c r="M49" s="32">
        <f t="shared" si="5"/>
        <v>0</v>
      </c>
    </row>
    <row r="50" spans="1:13" x14ac:dyDescent="0.2">
      <c r="A50" s="11">
        <f t="shared" si="6"/>
        <v>42</v>
      </c>
      <c r="B50" s="11">
        <f t="shared" si="7"/>
        <v>67</v>
      </c>
      <c r="C50" s="12">
        <f>IF(B46&lt;121,INDEX(Männer!C$2:C$122,B46+1,1),0)</f>
        <v>14.429</v>
      </c>
      <c r="D50" s="20">
        <f t="shared" si="0"/>
        <v>1.4429000000000001E-2</v>
      </c>
      <c r="E50" s="20">
        <f t="shared" si="1"/>
        <v>0.98557099999999997</v>
      </c>
      <c r="F50" s="26">
        <f>IF(B50&lt;121,IF($D$1="konstant",$D$3,Zins!G44),0)</f>
        <v>8.9999999999999993E-3</v>
      </c>
      <c r="G50" s="11"/>
      <c r="H50" s="11"/>
      <c r="I50" s="11"/>
      <c r="J50" s="28">
        <f t="shared" si="2"/>
        <v>0</v>
      </c>
      <c r="K50" s="32">
        <f t="shared" si="3"/>
        <v>0</v>
      </c>
      <c r="L50" s="11">
        <f t="shared" si="4"/>
        <v>0</v>
      </c>
      <c r="M50" s="32">
        <f t="shared" si="5"/>
        <v>0</v>
      </c>
    </row>
    <row r="51" spans="1:13" x14ac:dyDescent="0.2">
      <c r="A51" s="11">
        <f t="shared" si="6"/>
        <v>43</v>
      </c>
      <c r="B51" s="11">
        <f t="shared" si="7"/>
        <v>68</v>
      </c>
      <c r="C51" s="12">
        <f>IF(B47&lt;121,INDEX(Männer!C$2:C$122,B47+1,1),0)</f>
        <v>16.414999999999999</v>
      </c>
      <c r="D51" s="20">
        <f t="shared" si="0"/>
        <v>1.6414999999999999E-2</v>
      </c>
      <c r="E51" s="20">
        <f t="shared" si="1"/>
        <v>0.98358500000000004</v>
      </c>
      <c r="F51" s="26">
        <f>IF(B51&lt;121,IF($D$1="konstant",$D$3,Zins!G45),0)</f>
        <v>8.9999999999999993E-3</v>
      </c>
      <c r="G51" s="11"/>
      <c r="H51" s="11"/>
      <c r="I51" s="11"/>
      <c r="J51" s="28">
        <f t="shared" si="2"/>
        <v>0</v>
      </c>
      <c r="K51" s="32">
        <f t="shared" si="3"/>
        <v>0</v>
      </c>
      <c r="L51" s="11">
        <f t="shared" si="4"/>
        <v>0</v>
      </c>
      <c r="M51" s="32">
        <f t="shared" si="5"/>
        <v>0</v>
      </c>
    </row>
    <row r="52" spans="1:13" x14ac:dyDescent="0.2">
      <c r="A52" s="11">
        <f t="shared" si="6"/>
        <v>44</v>
      </c>
      <c r="B52" s="11">
        <f t="shared" si="7"/>
        <v>69</v>
      </c>
      <c r="C52" s="12">
        <f>IF(B48&lt;121,INDEX(Männer!C$2:C$122,B48+1,1),0)</f>
        <v>18.832000000000001</v>
      </c>
      <c r="D52" s="20">
        <f t="shared" si="0"/>
        <v>1.8832000000000002E-2</v>
      </c>
      <c r="E52" s="20">
        <f t="shared" si="1"/>
        <v>0.98116800000000004</v>
      </c>
      <c r="F52" s="26">
        <f>IF(B52&lt;121,IF($D$1="konstant",$D$3,Zins!G46),0)</f>
        <v>8.9999999999999993E-3</v>
      </c>
      <c r="G52" s="11"/>
      <c r="H52" s="11"/>
      <c r="I52" s="11"/>
      <c r="J52" s="28">
        <f t="shared" si="2"/>
        <v>0</v>
      </c>
      <c r="K52" s="32">
        <f t="shared" si="3"/>
        <v>0</v>
      </c>
      <c r="L52" s="11">
        <f t="shared" si="4"/>
        <v>0</v>
      </c>
      <c r="M52" s="32">
        <f t="shared" si="5"/>
        <v>0</v>
      </c>
    </row>
    <row r="53" spans="1:13" x14ac:dyDescent="0.2">
      <c r="A53" s="11">
        <f t="shared" si="6"/>
        <v>45</v>
      </c>
      <c r="B53" s="11">
        <f t="shared" si="7"/>
        <v>70</v>
      </c>
      <c r="C53" s="12">
        <f>IF(B49&lt;121,INDEX(Männer!C$2:C$122,B49+1,1),0)</f>
        <v>21.704000000000001</v>
      </c>
      <c r="D53" s="20">
        <f t="shared" si="0"/>
        <v>2.1704000000000001E-2</v>
      </c>
      <c r="E53" s="20">
        <f t="shared" si="1"/>
        <v>0.97829600000000005</v>
      </c>
      <c r="F53" s="26">
        <f>IF(B53&lt;121,IF($D$1="konstant",$D$3,Zins!G47),0)</f>
        <v>8.9999999999999993E-3</v>
      </c>
      <c r="G53" s="11"/>
      <c r="H53" s="11"/>
      <c r="I53" s="11"/>
      <c r="J53" s="28">
        <f t="shared" si="2"/>
        <v>0</v>
      </c>
      <c r="K53" s="32">
        <f t="shared" si="3"/>
        <v>0</v>
      </c>
      <c r="L53" s="11">
        <f t="shared" si="4"/>
        <v>0</v>
      </c>
      <c r="M53" s="32">
        <f t="shared" si="5"/>
        <v>0</v>
      </c>
    </row>
    <row r="54" spans="1:13" x14ac:dyDescent="0.2">
      <c r="A54" s="11">
        <f t="shared" si="6"/>
        <v>46</v>
      </c>
      <c r="B54" s="11">
        <f t="shared" si="7"/>
        <v>71</v>
      </c>
      <c r="C54" s="12">
        <f>IF(B50&lt;121,INDEX(Männer!C$2:C$122,B50+1,1),0)</f>
        <v>25.015999999999998</v>
      </c>
      <c r="D54" s="20">
        <f t="shared" si="0"/>
        <v>2.5015999999999997E-2</v>
      </c>
      <c r="E54" s="20">
        <f t="shared" si="1"/>
        <v>0.97498399999999996</v>
      </c>
      <c r="F54" s="26">
        <f>IF(B54&lt;121,IF($D$1="konstant",$D$3,Zins!G48),0)</f>
        <v>8.9999999999999993E-3</v>
      </c>
      <c r="G54" s="11"/>
      <c r="H54" s="11"/>
      <c r="I54" s="11"/>
      <c r="J54" s="28">
        <f t="shared" si="2"/>
        <v>0</v>
      </c>
      <c r="K54" s="32">
        <f t="shared" si="3"/>
        <v>0</v>
      </c>
      <c r="L54" s="11">
        <f t="shared" si="4"/>
        <v>0</v>
      </c>
      <c r="M54" s="32">
        <f t="shared" si="5"/>
        <v>0</v>
      </c>
    </row>
    <row r="55" spans="1:13" x14ac:dyDescent="0.2">
      <c r="A55" s="11">
        <f t="shared" si="6"/>
        <v>47</v>
      </c>
      <c r="B55" s="11">
        <f t="shared" si="7"/>
        <v>72</v>
      </c>
      <c r="C55" s="12">
        <f>IF(B51&lt;121,INDEX(Männer!C$2:C$122,B51+1,1),0)</f>
        <v>28.738</v>
      </c>
      <c r="D55" s="20">
        <f t="shared" si="0"/>
        <v>2.8738E-2</v>
      </c>
      <c r="E55" s="20">
        <f t="shared" si="1"/>
        <v>0.97126199999999996</v>
      </c>
      <c r="F55" s="26">
        <f>IF(B55&lt;121,IF($D$1="konstant",$D$3,Zins!G49),0)</f>
        <v>8.9999999999999993E-3</v>
      </c>
      <c r="G55" s="11"/>
      <c r="H55" s="11"/>
      <c r="I55" s="11"/>
      <c r="J55" s="28">
        <f t="shared" si="2"/>
        <v>0</v>
      </c>
      <c r="K55" s="32">
        <f t="shared" si="3"/>
        <v>0</v>
      </c>
      <c r="L55" s="11">
        <f t="shared" si="4"/>
        <v>0</v>
      </c>
      <c r="M55" s="32">
        <f t="shared" si="5"/>
        <v>0</v>
      </c>
    </row>
    <row r="56" spans="1:13" x14ac:dyDescent="0.2">
      <c r="A56" s="11">
        <f t="shared" si="6"/>
        <v>48</v>
      </c>
      <c r="B56" s="11">
        <f t="shared" si="7"/>
        <v>73</v>
      </c>
      <c r="C56" s="12">
        <f>IF(B52&lt;121,INDEX(Männer!C$2:C$122,B52+1,1),0)</f>
        <v>32.822000000000003</v>
      </c>
      <c r="D56" s="20">
        <f t="shared" si="0"/>
        <v>3.2822000000000004E-2</v>
      </c>
      <c r="E56" s="20">
        <f t="shared" si="1"/>
        <v>0.96717799999999998</v>
      </c>
      <c r="F56" s="26">
        <f>IF(B56&lt;121,IF($D$1="konstant",$D$3,Zins!G50),0)</f>
        <v>8.9999999999999993E-3</v>
      </c>
      <c r="G56" s="11"/>
      <c r="H56" s="11"/>
      <c r="I56" s="11"/>
      <c r="J56" s="28">
        <f t="shared" si="2"/>
        <v>0</v>
      </c>
      <c r="K56" s="32">
        <f t="shared" si="3"/>
        <v>0</v>
      </c>
      <c r="L56" s="11">
        <f t="shared" si="4"/>
        <v>0</v>
      </c>
      <c r="M56" s="32">
        <f t="shared" si="5"/>
        <v>0</v>
      </c>
    </row>
    <row r="57" spans="1:13" x14ac:dyDescent="0.2">
      <c r="A57" s="11">
        <f t="shared" si="6"/>
        <v>49</v>
      </c>
      <c r="B57" s="11">
        <f t="shared" si="7"/>
        <v>74</v>
      </c>
      <c r="C57" s="12">
        <f>IF(B53&lt;121,INDEX(Männer!C$2:C$122,B53+1,1),0)</f>
        <v>37.219000000000001</v>
      </c>
      <c r="D57" s="20">
        <f t="shared" si="0"/>
        <v>3.7219000000000002E-2</v>
      </c>
      <c r="E57" s="20">
        <f t="shared" si="1"/>
        <v>0.962781</v>
      </c>
      <c r="F57" s="26">
        <f>IF(B57&lt;121,IF($D$1="konstant",$D$3,Zins!G51),0)</f>
        <v>8.9999999999999993E-3</v>
      </c>
      <c r="G57" s="11"/>
      <c r="H57" s="11"/>
      <c r="I57" s="11"/>
      <c r="J57" s="28">
        <f t="shared" si="2"/>
        <v>0</v>
      </c>
      <c r="K57" s="32">
        <f t="shared" si="3"/>
        <v>0</v>
      </c>
      <c r="L57" s="11">
        <f t="shared" si="4"/>
        <v>0</v>
      </c>
      <c r="M57" s="32">
        <f t="shared" si="5"/>
        <v>0</v>
      </c>
    </row>
    <row r="58" spans="1:13" x14ac:dyDescent="0.2">
      <c r="A58" s="11">
        <f t="shared" si="6"/>
        <v>50</v>
      </c>
      <c r="B58" s="11">
        <f t="shared" si="7"/>
        <v>75</v>
      </c>
      <c r="C58" s="12">
        <f>IF(B54&lt;121,INDEX(Männer!C$2:C$122,B54+1,1),0)</f>
        <v>41.88</v>
      </c>
      <c r="D58" s="20">
        <f t="shared" si="0"/>
        <v>4.1880000000000001E-2</v>
      </c>
      <c r="E58" s="20">
        <f t="shared" si="1"/>
        <v>0.95811999999999997</v>
      </c>
      <c r="F58" s="26">
        <f>IF(B58&lt;121,IF($D$1="konstant",$D$3,Zins!G52),0)</f>
        <v>8.9999999999999993E-3</v>
      </c>
      <c r="G58" s="11"/>
      <c r="H58" s="11"/>
      <c r="I58" s="11"/>
      <c r="J58" s="28">
        <f t="shared" si="2"/>
        <v>0</v>
      </c>
      <c r="K58" s="32">
        <f t="shared" si="3"/>
        <v>0</v>
      </c>
      <c r="L58" s="11">
        <f t="shared" si="4"/>
        <v>0</v>
      </c>
      <c r="M58" s="32">
        <f t="shared" si="5"/>
        <v>0</v>
      </c>
    </row>
    <row r="59" spans="1:13" x14ac:dyDescent="0.2">
      <c r="A59" s="11">
        <f t="shared" si="6"/>
        <v>51</v>
      </c>
      <c r="B59" s="11">
        <f t="shared" si="7"/>
        <v>76</v>
      </c>
      <c r="C59" s="12">
        <f>IF(B55&lt;121,INDEX(Männer!C$2:C$122,B55+1,1),0)</f>
        <v>46.597000000000001</v>
      </c>
      <c r="D59" s="20">
        <f t="shared" si="0"/>
        <v>4.6597E-2</v>
      </c>
      <c r="E59" s="20">
        <f t="shared" si="1"/>
        <v>0.953403</v>
      </c>
      <c r="F59" s="26">
        <f>IF(B59&lt;121,IF($D$1="konstant",$D$3,Zins!G53),0)</f>
        <v>8.9999999999999993E-3</v>
      </c>
      <c r="G59" s="11"/>
      <c r="H59" s="11"/>
      <c r="I59" s="11"/>
      <c r="J59" s="28">
        <f t="shared" si="2"/>
        <v>0</v>
      </c>
      <c r="K59" s="32">
        <f t="shared" si="3"/>
        <v>0</v>
      </c>
      <c r="L59" s="11">
        <f t="shared" si="4"/>
        <v>0</v>
      </c>
      <c r="M59" s="32">
        <f t="shared" si="5"/>
        <v>0</v>
      </c>
    </row>
    <row r="60" spans="1:13" x14ac:dyDescent="0.2">
      <c r="A60" s="11">
        <f t="shared" si="6"/>
        <v>52</v>
      </c>
      <c r="B60" s="11">
        <f t="shared" si="7"/>
        <v>77</v>
      </c>
      <c r="C60" s="12">
        <f>IF(B56&lt;121,INDEX(Männer!C$2:C$122,B56+1,1),0)</f>
        <v>51.180999999999997</v>
      </c>
      <c r="D60" s="20">
        <f t="shared" si="0"/>
        <v>5.1180999999999997E-2</v>
      </c>
      <c r="E60" s="20">
        <f t="shared" si="1"/>
        <v>0.94881899999999997</v>
      </c>
      <c r="F60" s="26">
        <f>IF(B60&lt;121,IF($D$1="konstant",$D$3,Zins!G54),0)</f>
        <v>8.9999999999999993E-3</v>
      </c>
      <c r="G60" s="11"/>
      <c r="H60" s="11"/>
      <c r="I60" s="11"/>
      <c r="J60" s="28">
        <f t="shared" si="2"/>
        <v>0</v>
      </c>
      <c r="K60" s="32">
        <f t="shared" si="3"/>
        <v>0</v>
      </c>
      <c r="L60" s="11">
        <f t="shared" si="4"/>
        <v>0</v>
      </c>
      <c r="M60" s="32">
        <f t="shared" si="5"/>
        <v>0</v>
      </c>
    </row>
    <row r="61" spans="1:13" x14ac:dyDescent="0.2">
      <c r="A61" s="11">
        <f t="shared" si="6"/>
        <v>53</v>
      </c>
      <c r="B61" s="11">
        <f t="shared" si="7"/>
        <v>78</v>
      </c>
      <c r="C61" s="12">
        <f>IF(B57&lt;121,INDEX(Männer!C$2:C$122,B57+1,1),0)</f>
        <v>56.11</v>
      </c>
      <c r="D61" s="20">
        <f t="shared" si="0"/>
        <v>5.611E-2</v>
      </c>
      <c r="E61" s="20">
        <f t="shared" si="1"/>
        <v>0.94389000000000001</v>
      </c>
      <c r="F61" s="26">
        <f>IF(B61&lt;121,IF($D$1="konstant",$D$3,Zins!G55),0)</f>
        <v>8.9999999999999993E-3</v>
      </c>
      <c r="G61" s="11"/>
      <c r="H61" s="11"/>
      <c r="I61" s="11"/>
      <c r="J61" s="28">
        <f t="shared" si="2"/>
        <v>0</v>
      </c>
      <c r="K61" s="32">
        <f t="shared" si="3"/>
        <v>0</v>
      </c>
      <c r="L61" s="11">
        <f t="shared" si="4"/>
        <v>0</v>
      </c>
      <c r="M61" s="32">
        <f t="shared" si="5"/>
        <v>0</v>
      </c>
    </row>
    <row r="62" spans="1:13" x14ac:dyDescent="0.2">
      <c r="A62" s="11">
        <f t="shared" si="6"/>
        <v>54</v>
      </c>
      <c r="B62" s="11">
        <f t="shared" si="7"/>
        <v>79</v>
      </c>
      <c r="C62" s="12">
        <f>IF(B58&lt;121,INDEX(Männer!C$2:C$122,B58+1,1),0)</f>
        <v>61.476999999999997</v>
      </c>
      <c r="D62" s="20">
        <f t="shared" si="0"/>
        <v>6.1476999999999997E-2</v>
      </c>
      <c r="E62" s="20">
        <f t="shared" si="1"/>
        <v>0.938523</v>
      </c>
      <c r="F62" s="26">
        <f>IF(B62&lt;121,IF($D$1="konstant",$D$3,Zins!G56),0)</f>
        <v>8.9999999999999993E-3</v>
      </c>
      <c r="G62" s="11"/>
      <c r="H62" s="11"/>
      <c r="I62" s="11"/>
      <c r="J62" s="28">
        <f t="shared" si="2"/>
        <v>0</v>
      </c>
      <c r="K62" s="32">
        <f t="shared" si="3"/>
        <v>0</v>
      </c>
      <c r="L62" s="11">
        <f t="shared" si="4"/>
        <v>0</v>
      </c>
      <c r="M62" s="32">
        <f t="shared" si="5"/>
        <v>0</v>
      </c>
    </row>
    <row r="63" spans="1:13" x14ac:dyDescent="0.2">
      <c r="A63" s="11">
        <f t="shared" si="6"/>
        <v>55</v>
      </c>
      <c r="B63" s="11">
        <f t="shared" si="7"/>
        <v>80</v>
      </c>
      <c r="C63" s="12">
        <f>IF(B59&lt;121,INDEX(Männer!C$2:C$122,B59+1,1),0)</f>
        <v>67.433000000000007</v>
      </c>
      <c r="D63" s="20">
        <f t="shared" si="0"/>
        <v>6.7433000000000007E-2</v>
      </c>
      <c r="E63" s="20">
        <f t="shared" si="1"/>
        <v>0.93256700000000003</v>
      </c>
      <c r="F63" s="26">
        <f>IF(B63&lt;121,IF($D$1="konstant",$D$3,Zins!G57),0)</f>
        <v>8.9999999999999993E-3</v>
      </c>
      <c r="G63" s="11"/>
      <c r="H63" s="11"/>
      <c r="I63" s="11"/>
      <c r="J63" s="28">
        <f t="shared" si="2"/>
        <v>0</v>
      </c>
      <c r="K63" s="32">
        <f t="shared" si="3"/>
        <v>0</v>
      </c>
      <c r="L63" s="11">
        <f t="shared" si="4"/>
        <v>0</v>
      </c>
      <c r="M63" s="32">
        <f t="shared" si="5"/>
        <v>0</v>
      </c>
    </row>
    <row r="64" spans="1:13" x14ac:dyDescent="0.2">
      <c r="A64" s="11">
        <f t="shared" si="6"/>
        <v>56</v>
      </c>
      <c r="B64" s="11">
        <f t="shared" si="7"/>
        <v>81</v>
      </c>
      <c r="C64" s="12">
        <f>IF(B60&lt;121,INDEX(Männer!C$2:C$122,B60+1,1),0)</f>
        <v>74.16</v>
      </c>
      <c r="D64" s="20">
        <f t="shared" si="0"/>
        <v>7.415999999999999E-2</v>
      </c>
      <c r="E64" s="20">
        <f t="shared" si="1"/>
        <v>0.92584</v>
      </c>
      <c r="F64" s="26">
        <f>IF(B64&lt;121,IF($D$1="konstant",$D$3,Zins!G58),0)</f>
        <v>8.9999999999999993E-3</v>
      </c>
      <c r="G64" s="11"/>
      <c r="H64" s="11"/>
      <c r="I64" s="11"/>
      <c r="J64" s="28">
        <f t="shared" si="2"/>
        <v>0</v>
      </c>
      <c r="K64" s="32">
        <f t="shared" si="3"/>
        <v>0</v>
      </c>
      <c r="L64" s="11">
        <f t="shared" si="4"/>
        <v>0</v>
      </c>
      <c r="M64" s="32">
        <f t="shared" si="5"/>
        <v>0</v>
      </c>
    </row>
    <row r="65" spans="1:13" x14ac:dyDescent="0.2">
      <c r="A65" s="11">
        <f t="shared" si="6"/>
        <v>57</v>
      </c>
      <c r="B65" s="11">
        <f t="shared" si="7"/>
        <v>82</v>
      </c>
      <c r="C65" s="12">
        <f>IF(B61&lt;121,INDEX(Männer!C$2:C$122,B61+1,1),0)</f>
        <v>81.805999999999997</v>
      </c>
      <c r="D65" s="20">
        <f t="shared" si="0"/>
        <v>8.1806000000000004E-2</v>
      </c>
      <c r="E65" s="20">
        <f t="shared" si="1"/>
        <v>0.91819399999999995</v>
      </c>
      <c r="F65" s="26">
        <f>IF(B65&lt;121,IF($D$1="konstant",$D$3,Zins!G59),0)</f>
        <v>8.9999999999999993E-3</v>
      </c>
      <c r="G65" s="11"/>
      <c r="H65" s="11"/>
      <c r="I65" s="11"/>
      <c r="J65" s="28">
        <f t="shared" si="2"/>
        <v>0</v>
      </c>
      <c r="K65" s="32">
        <f t="shared" si="3"/>
        <v>0</v>
      </c>
      <c r="L65" s="11">
        <f t="shared" si="4"/>
        <v>0</v>
      </c>
      <c r="M65" s="32">
        <f t="shared" si="5"/>
        <v>0</v>
      </c>
    </row>
    <row r="66" spans="1:13" x14ac:dyDescent="0.2">
      <c r="A66" s="11">
        <f t="shared" si="6"/>
        <v>58</v>
      </c>
      <c r="B66" s="11">
        <f t="shared" si="7"/>
        <v>83</v>
      </c>
      <c r="C66" s="12">
        <f>IF(B62&lt;121,INDEX(Männer!C$2:C$122,B62+1,1),0)</f>
        <v>90.477999999999994</v>
      </c>
      <c r="D66" s="20">
        <f t="shared" si="0"/>
        <v>9.0477999999999989E-2</v>
      </c>
      <c r="E66" s="20">
        <f t="shared" si="1"/>
        <v>0.90952200000000005</v>
      </c>
      <c r="F66" s="26">
        <f>IF(B66&lt;121,IF($D$1="konstant",$D$3,Zins!G60),0)</f>
        <v>8.9999999999999993E-3</v>
      </c>
      <c r="G66" s="11"/>
      <c r="H66" s="11"/>
      <c r="I66" s="11"/>
      <c r="J66" s="28">
        <f t="shared" si="2"/>
        <v>0</v>
      </c>
      <c r="K66" s="32">
        <f t="shared" si="3"/>
        <v>0</v>
      </c>
      <c r="L66" s="11">
        <f t="shared" si="4"/>
        <v>0</v>
      </c>
      <c r="M66" s="32">
        <f t="shared" si="5"/>
        <v>0</v>
      </c>
    </row>
    <row r="67" spans="1:13" x14ac:dyDescent="0.2">
      <c r="A67" s="11">
        <f t="shared" si="6"/>
        <v>59</v>
      </c>
      <c r="B67" s="11">
        <f t="shared" si="7"/>
        <v>84</v>
      </c>
      <c r="C67" s="12">
        <f>IF(B63&lt;121,INDEX(Männer!C$2:C$122,B63+1,1),0)</f>
        <v>100.261</v>
      </c>
      <c r="D67" s="20">
        <f t="shared" si="0"/>
        <v>0.10026099999999999</v>
      </c>
      <c r="E67" s="20">
        <f t="shared" si="1"/>
        <v>0.89973900000000007</v>
      </c>
      <c r="F67" s="26">
        <f>IF(B67&lt;121,IF($D$1="konstant",$D$3,Zins!G61),0)</f>
        <v>8.9999999999999993E-3</v>
      </c>
      <c r="G67" s="11"/>
      <c r="H67" s="11"/>
      <c r="I67" s="11"/>
      <c r="J67" s="28">
        <f t="shared" si="2"/>
        <v>0</v>
      </c>
      <c r="K67" s="32">
        <f t="shared" si="3"/>
        <v>0</v>
      </c>
      <c r="L67" s="11">
        <f t="shared" si="4"/>
        <v>0</v>
      </c>
      <c r="M67" s="32">
        <f t="shared" si="5"/>
        <v>0</v>
      </c>
    </row>
    <row r="68" spans="1:13" x14ac:dyDescent="0.2">
      <c r="A68" s="11">
        <f t="shared" si="6"/>
        <v>60</v>
      </c>
      <c r="B68" s="11">
        <f t="shared" si="7"/>
        <v>85</v>
      </c>
      <c r="C68" s="12">
        <f>IF(B64&lt;121,INDEX(Männer!C$2:C$122,B64+1,1),0)</f>
        <v>111.193</v>
      </c>
      <c r="D68" s="20">
        <f t="shared" si="0"/>
        <v>0.111193</v>
      </c>
      <c r="E68" s="20">
        <f t="shared" si="1"/>
        <v>0.88880700000000001</v>
      </c>
      <c r="F68" s="26">
        <f>IF(B68&lt;121,IF($D$1="konstant",$D$3,Zins!G62),0)</f>
        <v>8.9999999999999993E-3</v>
      </c>
      <c r="G68" s="11"/>
      <c r="H68" s="11"/>
      <c r="I68" s="11"/>
      <c r="J68" s="28">
        <f t="shared" si="2"/>
        <v>0</v>
      </c>
      <c r="K68" s="32">
        <f t="shared" si="3"/>
        <v>0</v>
      </c>
      <c r="L68" s="11">
        <f t="shared" si="4"/>
        <v>0</v>
      </c>
      <c r="M68" s="32">
        <f t="shared" si="5"/>
        <v>0</v>
      </c>
    </row>
    <row r="69" spans="1:13" x14ac:dyDescent="0.2">
      <c r="A69" s="11">
        <f t="shared" si="6"/>
        <v>61</v>
      </c>
      <c r="B69" s="11">
        <f t="shared" si="7"/>
        <v>86</v>
      </c>
      <c r="C69" s="12">
        <f>IF(B65&lt;121,INDEX(Männer!C$2:C$122,B65+1,1),0)</f>
        <v>123.283</v>
      </c>
      <c r="D69" s="20">
        <f t="shared" si="0"/>
        <v>0.123283</v>
      </c>
      <c r="E69" s="20">
        <f t="shared" si="1"/>
        <v>0.87671699999999997</v>
      </c>
      <c r="F69" s="26">
        <f>IF(B69&lt;121,IF($D$1="konstant",$D$3,Zins!G63),0)</f>
        <v>8.9999999999999993E-3</v>
      </c>
      <c r="G69" s="11"/>
      <c r="H69" s="11"/>
      <c r="I69" s="11"/>
      <c r="J69" s="28">
        <f t="shared" si="2"/>
        <v>0</v>
      </c>
      <c r="K69" s="32">
        <f t="shared" si="3"/>
        <v>0</v>
      </c>
      <c r="L69" s="11">
        <f t="shared" si="4"/>
        <v>0</v>
      </c>
      <c r="M69" s="32">
        <f t="shared" si="5"/>
        <v>0</v>
      </c>
    </row>
    <row r="70" spans="1:13" x14ac:dyDescent="0.2">
      <c r="A70" s="11">
        <f t="shared" si="6"/>
        <v>62</v>
      </c>
      <c r="B70" s="11">
        <f t="shared" si="7"/>
        <v>87</v>
      </c>
      <c r="C70" s="12">
        <f>IF(B66&lt;121,INDEX(Männer!C$2:C$122,B66+1,1),0)</f>
        <v>136.49799999999999</v>
      </c>
      <c r="D70" s="20">
        <f t="shared" si="0"/>
        <v>0.13649799999999998</v>
      </c>
      <c r="E70" s="20">
        <f t="shared" si="1"/>
        <v>0.86350199999999999</v>
      </c>
      <c r="F70" s="26">
        <f>IF(B70&lt;121,IF($D$1="konstant",$D$3,Zins!G64),0)</f>
        <v>8.9999999999999993E-3</v>
      </c>
      <c r="G70" s="11"/>
      <c r="H70" s="11"/>
      <c r="I70" s="11"/>
      <c r="J70" s="28">
        <f t="shared" si="2"/>
        <v>0</v>
      </c>
      <c r="K70" s="32">
        <f t="shared" si="3"/>
        <v>0</v>
      </c>
      <c r="L70" s="11">
        <f t="shared" si="4"/>
        <v>0</v>
      </c>
      <c r="M70" s="32">
        <f t="shared" si="5"/>
        <v>0</v>
      </c>
    </row>
    <row r="71" spans="1:13" x14ac:dyDescent="0.2">
      <c r="A71" s="11">
        <f t="shared" si="6"/>
        <v>63</v>
      </c>
      <c r="B71" s="11">
        <f t="shared" si="7"/>
        <v>88</v>
      </c>
      <c r="C71" s="12">
        <f>IF(B67&lt;121,INDEX(Männer!C$2:C$122,B67+1,1),0)</f>
        <v>150.887</v>
      </c>
      <c r="D71" s="20">
        <f t="shared" si="0"/>
        <v>0.15088699999999999</v>
      </c>
      <c r="E71" s="20">
        <f t="shared" si="1"/>
        <v>0.84911300000000001</v>
      </c>
      <c r="F71" s="26">
        <f>IF(B71&lt;121,IF($D$1="konstant",$D$3,Zins!G65),0)</f>
        <v>8.9999999999999993E-3</v>
      </c>
      <c r="G71" s="11"/>
      <c r="H71" s="11"/>
      <c r="I71" s="11"/>
      <c r="J71" s="28">
        <f t="shared" si="2"/>
        <v>0</v>
      </c>
      <c r="K71" s="32">
        <f t="shared" si="3"/>
        <v>0</v>
      </c>
      <c r="L71" s="11">
        <f t="shared" si="4"/>
        <v>0</v>
      </c>
      <c r="M71" s="32">
        <f t="shared" si="5"/>
        <v>0</v>
      </c>
    </row>
    <row r="72" spans="1:13" x14ac:dyDescent="0.2">
      <c r="A72" s="11">
        <f t="shared" si="6"/>
        <v>64</v>
      </c>
      <c r="B72" s="11">
        <f t="shared" si="7"/>
        <v>89</v>
      </c>
      <c r="C72" s="12">
        <f>IF(B68&lt;121,INDEX(Männer!C$2:C$122,B68+1,1),0)</f>
        <v>166.5</v>
      </c>
      <c r="D72" s="20">
        <f t="shared" si="0"/>
        <v>0.16650000000000001</v>
      </c>
      <c r="E72" s="20">
        <f t="shared" si="1"/>
        <v>0.83350000000000002</v>
      </c>
      <c r="F72" s="26">
        <f>IF(B72&lt;121,IF($D$1="konstant",$D$3,Zins!G66),0)</f>
        <v>8.9999999999999993E-3</v>
      </c>
      <c r="G72" s="11"/>
      <c r="H72" s="11"/>
      <c r="I72" s="11"/>
      <c r="J72" s="28">
        <f t="shared" si="2"/>
        <v>0</v>
      </c>
      <c r="K72" s="32">
        <f t="shared" si="3"/>
        <v>0</v>
      </c>
      <c r="L72" s="11">
        <f t="shared" si="4"/>
        <v>0</v>
      </c>
      <c r="M72" s="32">
        <f t="shared" si="5"/>
        <v>0</v>
      </c>
    </row>
    <row r="73" spans="1:13" x14ac:dyDescent="0.2">
      <c r="A73" s="11">
        <f t="shared" si="6"/>
        <v>65</v>
      </c>
      <c r="B73" s="11">
        <f t="shared" si="7"/>
        <v>90</v>
      </c>
      <c r="C73" s="12">
        <f>IF(B69&lt;121,INDEX(Männer!C$2:C$122,B69+1,1),0)</f>
        <v>183.34399999999999</v>
      </c>
      <c r="D73" s="20">
        <f t="shared" ref="D73:D129" si="9">IF(B73&lt;121,C73/1000,0)</f>
        <v>0.18334400000000001</v>
      </c>
      <c r="E73" s="20">
        <f t="shared" ref="E73:E129" si="10">IF(B73&lt;121,1-D73,0)</f>
        <v>0.81665600000000005</v>
      </c>
      <c r="F73" s="26">
        <f>IF(B73&lt;121,IF($D$1="konstant",$D$3,Zins!G67),0)</f>
        <v>8.9999999999999993E-3</v>
      </c>
      <c r="G73" s="11"/>
      <c r="H73" s="11"/>
      <c r="I73" s="11"/>
      <c r="J73" s="28">
        <f t="shared" ref="J73:J127" si="11">(J74*E73+G74*D73)/(1+F73)</f>
        <v>0</v>
      </c>
      <c r="K73" s="32">
        <f t="shared" ref="K73:K127" si="12">K74/(1+F73)*E73+H73</f>
        <v>0</v>
      </c>
      <c r="L73" s="11">
        <f t="shared" ref="L73:L129" si="13">J73+K73</f>
        <v>0</v>
      </c>
      <c r="M73" s="32">
        <f t="shared" ref="M73:M127" si="14">M74/(1+F73)*E73+I73</f>
        <v>0</v>
      </c>
    </row>
    <row r="74" spans="1:13" x14ac:dyDescent="0.2">
      <c r="A74" s="11">
        <f t="shared" ref="A74:A129" si="15">IF(A73&lt;121,A73+1,"")</f>
        <v>66</v>
      </c>
      <c r="B74" s="11">
        <f t="shared" ref="B74:B129" si="16">IF(B73&lt;121,B73+1,"")</f>
        <v>91</v>
      </c>
      <c r="C74" s="12">
        <f>IF(B70&lt;121,INDEX(Männer!C$2:C$122,B70+1,1),0)</f>
        <v>201.32300000000001</v>
      </c>
      <c r="D74" s="20">
        <f t="shared" si="9"/>
        <v>0.201323</v>
      </c>
      <c r="E74" s="20">
        <f t="shared" si="10"/>
        <v>0.79867699999999997</v>
      </c>
      <c r="F74" s="26">
        <f>IF(B74&lt;121,IF($D$1="konstant",$D$3,Zins!G68),0)</f>
        <v>8.9999999999999993E-3</v>
      </c>
      <c r="G74" s="11"/>
      <c r="H74" s="11"/>
      <c r="I74" s="11"/>
      <c r="J74" s="28">
        <f t="shared" si="11"/>
        <v>0</v>
      </c>
      <c r="K74" s="32">
        <f t="shared" si="12"/>
        <v>0</v>
      </c>
      <c r="L74" s="11">
        <f t="shared" si="13"/>
        <v>0</v>
      </c>
      <c r="M74" s="32">
        <f t="shared" si="14"/>
        <v>0</v>
      </c>
    </row>
    <row r="75" spans="1:13" x14ac:dyDescent="0.2">
      <c r="A75" s="11">
        <f t="shared" si="15"/>
        <v>67</v>
      </c>
      <c r="B75" s="11">
        <f t="shared" si="16"/>
        <v>92</v>
      </c>
      <c r="C75" s="12">
        <f>IF(B71&lt;121,INDEX(Männer!C$2:C$122,B71+1,1),0)</f>
        <v>220.28399999999999</v>
      </c>
      <c r="D75" s="20">
        <f t="shared" si="9"/>
        <v>0.22028399999999998</v>
      </c>
      <c r="E75" s="20">
        <f t="shared" si="10"/>
        <v>0.77971600000000008</v>
      </c>
      <c r="F75" s="26">
        <f>IF(B75&lt;121,IF($D$1="konstant",$D$3,Zins!G69),0)</f>
        <v>8.9999999999999993E-3</v>
      </c>
      <c r="G75" s="11"/>
      <c r="H75" s="11"/>
      <c r="I75" s="11"/>
      <c r="J75" s="28">
        <f t="shared" si="11"/>
        <v>0</v>
      </c>
      <c r="K75" s="32">
        <f t="shared" si="12"/>
        <v>0</v>
      </c>
      <c r="L75" s="11">
        <f t="shared" si="13"/>
        <v>0</v>
      </c>
      <c r="M75" s="32">
        <f t="shared" si="14"/>
        <v>0</v>
      </c>
    </row>
    <row r="76" spans="1:13" x14ac:dyDescent="0.2">
      <c r="A76" s="11">
        <f t="shared" si="15"/>
        <v>68</v>
      </c>
      <c r="B76" s="11">
        <f t="shared" si="16"/>
        <v>93</v>
      </c>
      <c r="C76" s="12">
        <f>IF(B72&lt;121,INDEX(Männer!C$2:C$122,B72+1,1),0)</f>
        <v>240.07300000000001</v>
      </c>
      <c r="D76" s="20">
        <f t="shared" si="9"/>
        <v>0.24007300000000001</v>
      </c>
      <c r="E76" s="20">
        <f t="shared" si="10"/>
        <v>0.75992700000000002</v>
      </c>
      <c r="F76" s="26">
        <f>IF(B76&lt;121,IF($D$1="konstant",$D$3,Zins!G70),0)</f>
        <v>8.9999999999999993E-3</v>
      </c>
      <c r="G76" s="11"/>
      <c r="H76" s="11"/>
      <c r="I76" s="11"/>
      <c r="J76" s="28">
        <f t="shared" si="11"/>
        <v>0</v>
      </c>
      <c r="K76" s="32">
        <f t="shared" si="12"/>
        <v>0</v>
      </c>
      <c r="L76" s="11">
        <f t="shared" si="13"/>
        <v>0</v>
      </c>
      <c r="M76" s="32">
        <f t="shared" si="14"/>
        <v>0</v>
      </c>
    </row>
    <row r="77" spans="1:13" x14ac:dyDescent="0.2">
      <c r="A77" s="11">
        <f t="shared" si="15"/>
        <v>69</v>
      </c>
      <c r="B77" s="11">
        <f t="shared" si="16"/>
        <v>94</v>
      </c>
      <c r="C77" s="12">
        <f>IF(B73&lt;121,INDEX(Männer!C$2:C$122,B73+1,1),0)</f>
        <v>260.55599999999998</v>
      </c>
      <c r="D77" s="20">
        <f t="shared" si="9"/>
        <v>0.26055600000000001</v>
      </c>
      <c r="E77" s="20">
        <f t="shared" si="10"/>
        <v>0.73944399999999999</v>
      </c>
      <c r="F77" s="26">
        <f>IF(B77&lt;121,IF($D$1="konstant",$D$3,Zins!G71),0)</f>
        <v>8.9999999999999993E-3</v>
      </c>
      <c r="G77" s="11"/>
      <c r="H77" s="11"/>
      <c r="I77" s="11"/>
      <c r="J77" s="28">
        <f t="shared" si="11"/>
        <v>0</v>
      </c>
      <c r="K77" s="32">
        <f t="shared" si="12"/>
        <v>0</v>
      </c>
      <c r="L77" s="11">
        <f t="shared" si="13"/>
        <v>0</v>
      </c>
      <c r="M77" s="32">
        <f t="shared" si="14"/>
        <v>0</v>
      </c>
    </row>
    <row r="78" spans="1:13" x14ac:dyDescent="0.2">
      <c r="A78" s="11">
        <f t="shared" si="15"/>
        <v>70</v>
      </c>
      <c r="B78" s="11">
        <f t="shared" si="16"/>
        <v>95</v>
      </c>
      <c r="C78" s="12">
        <f>IF(B74&lt;121,INDEX(Männer!C$2:C$122,B74+1,1),0)</f>
        <v>281.60199999999998</v>
      </c>
      <c r="D78" s="20">
        <f t="shared" si="9"/>
        <v>0.28160199999999996</v>
      </c>
      <c r="E78" s="20">
        <f t="shared" si="10"/>
        <v>0.71839800000000009</v>
      </c>
      <c r="F78" s="26">
        <f>IF(B78&lt;121,IF($D$1="konstant",$D$3,Zins!G72),0)</f>
        <v>8.9999999999999993E-3</v>
      </c>
      <c r="G78" s="11"/>
      <c r="H78" s="11"/>
      <c r="I78" s="11"/>
      <c r="J78" s="28">
        <f t="shared" si="11"/>
        <v>0</v>
      </c>
      <c r="K78" s="32">
        <f t="shared" si="12"/>
        <v>0</v>
      </c>
      <c r="L78" s="11">
        <f t="shared" si="13"/>
        <v>0</v>
      </c>
      <c r="M78" s="32">
        <f t="shared" si="14"/>
        <v>0</v>
      </c>
    </row>
    <row r="79" spans="1:13" x14ac:dyDescent="0.2">
      <c r="A79" s="11">
        <f t="shared" si="15"/>
        <v>71</v>
      </c>
      <c r="B79" s="11">
        <f t="shared" si="16"/>
        <v>96</v>
      </c>
      <c r="C79" s="12">
        <f>IF(B75&lt;121,INDEX(Männer!C$2:C$122,B75+1,1),0)</f>
        <v>303.07900000000001</v>
      </c>
      <c r="D79" s="20">
        <f t="shared" si="9"/>
        <v>0.30307899999999999</v>
      </c>
      <c r="E79" s="20">
        <f t="shared" si="10"/>
        <v>0.69692100000000001</v>
      </c>
      <c r="F79" s="26">
        <f>IF(B79&lt;121,IF($D$1="konstant",$D$3,Zins!G73),0)</f>
        <v>8.9999999999999993E-3</v>
      </c>
      <c r="G79" s="11"/>
      <c r="H79" s="11"/>
      <c r="I79" s="11"/>
      <c r="J79" s="28">
        <f t="shared" si="11"/>
        <v>0</v>
      </c>
      <c r="K79" s="32">
        <f t="shared" si="12"/>
        <v>0</v>
      </c>
      <c r="L79" s="11">
        <f t="shared" si="13"/>
        <v>0</v>
      </c>
      <c r="M79" s="32">
        <f t="shared" si="14"/>
        <v>0</v>
      </c>
    </row>
    <row r="80" spans="1:13" x14ac:dyDescent="0.2">
      <c r="A80" s="11">
        <f t="shared" si="15"/>
        <v>72</v>
      </c>
      <c r="B80" s="11">
        <f t="shared" si="16"/>
        <v>97</v>
      </c>
      <c r="C80" s="12">
        <f>IF(B76&lt;121,INDEX(Männer!C$2:C$122,B76+1,1),0)</f>
        <v>324.87200000000001</v>
      </c>
      <c r="D80" s="20">
        <f t="shared" si="9"/>
        <v>0.32487199999999999</v>
      </c>
      <c r="E80" s="20">
        <f t="shared" si="10"/>
        <v>0.67512799999999995</v>
      </c>
      <c r="F80" s="26">
        <f>IF(B80&lt;121,IF($D$1="konstant",$D$3,Zins!G74),0)</f>
        <v>8.9999999999999993E-3</v>
      </c>
      <c r="G80" s="11"/>
      <c r="H80" s="11"/>
      <c r="I80" s="11"/>
      <c r="J80" s="28">
        <f t="shared" si="11"/>
        <v>0</v>
      </c>
      <c r="K80" s="32">
        <f t="shared" si="12"/>
        <v>0</v>
      </c>
      <c r="L80" s="11">
        <f t="shared" si="13"/>
        <v>0</v>
      </c>
      <c r="M80" s="32">
        <f t="shared" si="14"/>
        <v>0</v>
      </c>
    </row>
    <row r="81" spans="1:13" x14ac:dyDescent="0.2">
      <c r="A81" s="11">
        <f t="shared" si="15"/>
        <v>73</v>
      </c>
      <c r="B81" s="11">
        <f t="shared" si="16"/>
        <v>98</v>
      </c>
      <c r="C81" s="12">
        <f>IF(B77&lt;121,INDEX(Männer!C$2:C$122,B77+1,1),0)</f>
        <v>346.887</v>
      </c>
      <c r="D81" s="20">
        <f t="shared" si="9"/>
        <v>0.346887</v>
      </c>
      <c r="E81" s="20">
        <f t="shared" si="10"/>
        <v>0.65311300000000005</v>
      </c>
      <c r="F81" s="26">
        <f>IF(B81&lt;121,IF($D$1="konstant",$D$3,Zins!G75),0)</f>
        <v>8.9999999999999993E-3</v>
      </c>
      <c r="G81" s="11"/>
      <c r="H81" s="11"/>
      <c r="I81" s="11"/>
      <c r="J81" s="28">
        <f t="shared" si="11"/>
        <v>0</v>
      </c>
      <c r="K81" s="32">
        <f t="shared" si="12"/>
        <v>0</v>
      </c>
      <c r="L81" s="11">
        <f t="shared" si="13"/>
        <v>0</v>
      </c>
      <c r="M81" s="32">
        <f t="shared" si="14"/>
        <v>0</v>
      </c>
    </row>
    <row r="82" spans="1:13" x14ac:dyDescent="0.2">
      <c r="A82" s="11">
        <f t="shared" si="15"/>
        <v>74</v>
      </c>
      <c r="B82" s="11">
        <f t="shared" si="16"/>
        <v>99</v>
      </c>
      <c r="C82" s="12">
        <f>IF(B78&lt;121,INDEX(Männer!C$2:C$122,B78+1,1),0)</f>
        <v>369.05099999999999</v>
      </c>
      <c r="D82" s="20">
        <f t="shared" si="9"/>
        <v>0.36905099999999996</v>
      </c>
      <c r="E82" s="20">
        <f t="shared" si="10"/>
        <v>0.63094899999999998</v>
      </c>
      <c r="F82" s="26">
        <f>IF(B82&lt;121,IF($D$1="konstant",$D$3,Zins!G76),0)</f>
        <v>8.9999999999999993E-3</v>
      </c>
      <c r="G82" s="11"/>
      <c r="H82" s="11"/>
      <c r="I82" s="11"/>
      <c r="J82" s="28">
        <f t="shared" si="11"/>
        <v>0</v>
      </c>
      <c r="K82" s="32">
        <f t="shared" si="12"/>
        <v>0</v>
      </c>
      <c r="L82" s="11">
        <f t="shared" si="13"/>
        <v>0</v>
      </c>
      <c r="M82" s="32">
        <f t="shared" si="14"/>
        <v>0</v>
      </c>
    </row>
    <row r="83" spans="1:13" x14ac:dyDescent="0.2">
      <c r="A83" s="11">
        <f t="shared" si="15"/>
        <v>75</v>
      </c>
      <c r="B83" s="11">
        <f t="shared" si="16"/>
        <v>100</v>
      </c>
      <c r="C83" s="12">
        <f>IF(B79&lt;121,INDEX(Männer!C$2:C$122,B79+1,1),0)</f>
        <v>391.30500000000001</v>
      </c>
      <c r="D83" s="20">
        <f t="shared" si="9"/>
        <v>0.39130500000000001</v>
      </c>
      <c r="E83" s="20">
        <f t="shared" si="10"/>
        <v>0.60869499999999999</v>
      </c>
      <c r="F83" s="26">
        <f>IF(B83&lt;121,IF($D$1="konstant",$D$3,Zins!G77),0)</f>
        <v>8.9999999999999993E-3</v>
      </c>
      <c r="G83" s="11"/>
      <c r="H83" s="11"/>
      <c r="I83" s="11"/>
      <c r="J83" s="28">
        <f t="shared" si="11"/>
        <v>0</v>
      </c>
      <c r="K83" s="32">
        <f t="shared" si="12"/>
        <v>0</v>
      </c>
      <c r="L83" s="11">
        <f t="shared" si="13"/>
        <v>0</v>
      </c>
      <c r="M83" s="32">
        <f t="shared" si="14"/>
        <v>0</v>
      </c>
    </row>
    <row r="84" spans="1:13" x14ac:dyDescent="0.2">
      <c r="A84" s="11">
        <f t="shared" si="15"/>
        <v>76</v>
      </c>
      <c r="B84" s="11">
        <f t="shared" si="16"/>
        <v>101</v>
      </c>
      <c r="C84" s="12">
        <f>IF(B80&lt;121,INDEX(Männer!C$2:C$122,B80+1,1),0)</f>
        <v>413.93799999999999</v>
      </c>
      <c r="D84" s="20">
        <f t="shared" si="9"/>
        <v>0.41393799999999997</v>
      </c>
      <c r="E84" s="20">
        <f t="shared" si="10"/>
        <v>0.58606200000000008</v>
      </c>
      <c r="F84" s="26">
        <f>IF(B84&lt;121,IF($D$1="konstant",$D$3,Zins!G78),0)</f>
        <v>8.9999999999999993E-3</v>
      </c>
      <c r="G84" s="11"/>
      <c r="H84" s="11"/>
      <c r="I84" s="11"/>
      <c r="J84" s="28">
        <f t="shared" si="11"/>
        <v>0</v>
      </c>
      <c r="K84" s="32">
        <f t="shared" si="12"/>
        <v>0</v>
      </c>
      <c r="L84" s="11">
        <f t="shared" si="13"/>
        <v>0</v>
      </c>
      <c r="M84" s="32">
        <f t="shared" si="14"/>
        <v>0</v>
      </c>
    </row>
    <row r="85" spans="1:13" x14ac:dyDescent="0.2">
      <c r="A85" s="11">
        <f t="shared" si="15"/>
        <v>77</v>
      </c>
      <c r="B85" s="11">
        <f t="shared" si="16"/>
        <v>102</v>
      </c>
      <c r="C85" s="12">
        <f>IF(B81&lt;121,INDEX(Männer!C$2:C$122,B81+1,1),0)</f>
        <v>437.31299999999999</v>
      </c>
      <c r="D85" s="20">
        <f t="shared" si="9"/>
        <v>0.43731300000000001</v>
      </c>
      <c r="E85" s="20">
        <f t="shared" si="10"/>
        <v>0.56268699999999994</v>
      </c>
      <c r="F85" s="26">
        <f>IF(B85&lt;121,IF($D$1="konstant",$D$3,Zins!G79),0)</f>
        <v>8.9999999999999993E-3</v>
      </c>
      <c r="G85" s="11"/>
      <c r="H85" s="11"/>
      <c r="I85" s="11"/>
      <c r="J85" s="28">
        <f t="shared" si="11"/>
        <v>0</v>
      </c>
      <c r="K85" s="32">
        <f t="shared" si="12"/>
        <v>0</v>
      </c>
      <c r="L85" s="11">
        <f t="shared" si="13"/>
        <v>0</v>
      </c>
      <c r="M85" s="32">
        <f t="shared" si="14"/>
        <v>0</v>
      </c>
    </row>
    <row r="86" spans="1:13" x14ac:dyDescent="0.2">
      <c r="A86" s="11">
        <f t="shared" si="15"/>
        <v>78</v>
      </c>
      <c r="B86" s="11">
        <f t="shared" si="16"/>
        <v>103</v>
      </c>
      <c r="C86" s="12">
        <f>IF(B82&lt;121,INDEX(Männer!C$2:C$122,B82+1,1),0)</f>
        <v>461.101</v>
      </c>
      <c r="D86" s="20">
        <f t="shared" si="9"/>
        <v>0.46110099999999998</v>
      </c>
      <c r="E86" s="20">
        <f t="shared" si="10"/>
        <v>0.53889900000000002</v>
      </c>
      <c r="F86" s="26">
        <f>IF(B86&lt;121,IF($D$1="konstant",$D$3,Zins!G80),0)</f>
        <v>8.9999999999999993E-3</v>
      </c>
      <c r="G86" s="11"/>
      <c r="H86" s="11"/>
      <c r="I86" s="11"/>
      <c r="J86" s="28">
        <f t="shared" si="11"/>
        <v>0</v>
      </c>
      <c r="K86" s="32">
        <f t="shared" si="12"/>
        <v>0</v>
      </c>
      <c r="L86" s="11">
        <f t="shared" si="13"/>
        <v>0</v>
      </c>
      <c r="M86" s="32">
        <f t="shared" si="14"/>
        <v>0</v>
      </c>
    </row>
    <row r="87" spans="1:13" x14ac:dyDescent="0.2">
      <c r="A87" s="11">
        <f t="shared" si="15"/>
        <v>79</v>
      </c>
      <c r="B87" s="11">
        <f t="shared" si="16"/>
        <v>104</v>
      </c>
      <c r="C87" s="12">
        <f>IF(B83&lt;121,INDEX(Männer!C$2:C$122,B83+1,1),0)</f>
        <v>485.30399999999997</v>
      </c>
      <c r="D87" s="20">
        <f t="shared" si="9"/>
        <v>0.48530399999999996</v>
      </c>
      <c r="E87" s="20">
        <f t="shared" si="10"/>
        <v>0.51469600000000004</v>
      </c>
      <c r="F87" s="26">
        <f>IF(B87&lt;121,IF($D$1="konstant",$D$3,Zins!G81),0)</f>
        <v>8.9999999999999993E-3</v>
      </c>
      <c r="G87" s="11"/>
      <c r="H87" s="11"/>
      <c r="I87" s="11"/>
      <c r="J87" s="28">
        <f t="shared" si="11"/>
        <v>0</v>
      </c>
      <c r="K87" s="32">
        <f t="shared" si="12"/>
        <v>0</v>
      </c>
      <c r="L87" s="11">
        <f t="shared" si="13"/>
        <v>0</v>
      </c>
      <c r="M87" s="32">
        <f t="shared" si="14"/>
        <v>0</v>
      </c>
    </row>
    <row r="88" spans="1:13" x14ac:dyDescent="0.2">
      <c r="A88" s="11">
        <f t="shared" si="15"/>
        <v>80</v>
      </c>
      <c r="B88" s="11">
        <f t="shared" si="16"/>
        <v>105</v>
      </c>
      <c r="C88" s="12">
        <f>IF(B84&lt;121,INDEX(Männer!C$2:C$122,B84+1,1),0)</f>
        <v>509.92399999999998</v>
      </c>
      <c r="D88" s="20">
        <f t="shared" si="9"/>
        <v>0.50992399999999993</v>
      </c>
      <c r="E88" s="20">
        <f t="shared" si="10"/>
        <v>0.49007600000000007</v>
      </c>
      <c r="F88" s="26">
        <f>IF(B88&lt;121,IF($D$1="konstant",$D$3,Zins!G82),0)</f>
        <v>8.9999999999999993E-3</v>
      </c>
      <c r="G88" s="11"/>
      <c r="H88" s="11"/>
      <c r="I88" s="11"/>
      <c r="J88" s="28">
        <f t="shared" si="11"/>
        <v>0</v>
      </c>
      <c r="K88" s="32">
        <f t="shared" si="12"/>
        <v>0</v>
      </c>
      <c r="L88" s="11">
        <f t="shared" si="13"/>
        <v>0</v>
      </c>
      <c r="M88" s="32">
        <f t="shared" si="14"/>
        <v>0</v>
      </c>
    </row>
    <row r="89" spans="1:13" x14ac:dyDescent="0.2">
      <c r="A89" s="11">
        <f t="shared" si="15"/>
        <v>81</v>
      </c>
      <c r="B89" s="11">
        <f t="shared" si="16"/>
        <v>106</v>
      </c>
      <c r="C89" s="12">
        <f>IF(B85&lt;121,INDEX(Männer!C$2:C$122,B85+1,1),0)</f>
        <v>534.95699999999999</v>
      </c>
      <c r="D89" s="20">
        <f t="shared" si="9"/>
        <v>0.53495700000000002</v>
      </c>
      <c r="E89" s="20">
        <f t="shared" si="10"/>
        <v>0.46504299999999998</v>
      </c>
      <c r="F89" s="26">
        <f>IF(B89&lt;121,IF($D$1="konstant",$D$3,Zins!G83),0)</f>
        <v>8.9999999999999993E-3</v>
      </c>
      <c r="G89" s="11"/>
      <c r="H89" s="11"/>
      <c r="I89" s="11"/>
      <c r="J89" s="28">
        <f t="shared" si="11"/>
        <v>0</v>
      </c>
      <c r="K89" s="32">
        <f t="shared" si="12"/>
        <v>0</v>
      </c>
      <c r="L89" s="11">
        <f t="shared" si="13"/>
        <v>0</v>
      </c>
      <c r="M89" s="32">
        <f t="shared" si="14"/>
        <v>0</v>
      </c>
    </row>
    <row r="90" spans="1:13" x14ac:dyDescent="0.2">
      <c r="A90" s="11">
        <f t="shared" si="15"/>
        <v>82</v>
      </c>
      <c r="B90" s="11">
        <f t="shared" si="16"/>
        <v>107</v>
      </c>
      <c r="C90" s="12">
        <f>IF(B86&lt;121,INDEX(Männer!C$2:C$122,B86+1,1),0)</f>
        <v>560.40700000000004</v>
      </c>
      <c r="D90" s="20">
        <f t="shared" si="9"/>
        <v>0.56040699999999999</v>
      </c>
      <c r="E90" s="20">
        <f t="shared" si="10"/>
        <v>0.43959300000000001</v>
      </c>
      <c r="F90" s="26">
        <f>IF(B90&lt;121,IF($D$1="konstant",$D$3,Zins!G84),0)</f>
        <v>8.9999999999999993E-3</v>
      </c>
      <c r="G90" s="11"/>
      <c r="H90" s="11"/>
      <c r="I90" s="11"/>
      <c r="J90" s="28">
        <f t="shared" si="11"/>
        <v>0</v>
      </c>
      <c r="K90" s="32">
        <f t="shared" si="12"/>
        <v>0</v>
      </c>
      <c r="L90" s="11">
        <f t="shared" si="13"/>
        <v>0</v>
      </c>
      <c r="M90" s="32">
        <f t="shared" si="14"/>
        <v>0</v>
      </c>
    </row>
    <row r="91" spans="1:13" x14ac:dyDescent="0.2">
      <c r="A91" s="11">
        <f t="shared" si="15"/>
        <v>83</v>
      </c>
      <c r="B91" s="11">
        <f t="shared" si="16"/>
        <v>108</v>
      </c>
      <c r="C91" s="12">
        <f>IF(B87&lt;121,INDEX(Männer!C$2:C$122,B87+1,1),0)</f>
        <v>586.26499999999999</v>
      </c>
      <c r="D91" s="20">
        <f t="shared" si="9"/>
        <v>0.58626500000000004</v>
      </c>
      <c r="E91" s="20">
        <f t="shared" si="10"/>
        <v>0.41373499999999996</v>
      </c>
      <c r="F91" s="26">
        <f>IF(B91&lt;121,IF($D$1="konstant",$D$3,Zins!G85),0)</f>
        <v>8.9999999999999993E-3</v>
      </c>
      <c r="G91" s="11"/>
      <c r="H91" s="11"/>
      <c r="I91" s="11"/>
      <c r="J91" s="28">
        <f t="shared" si="11"/>
        <v>0</v>
      </c>
      <c r="K91" s="32">
        <f t="shared" si="12"/>
        <v>0</v>
      </c>
      <c r="L91" s="11">
        <f t="shared" si="13"/>
        <v>0</v>
      </c>
      <c r="M91" s="32">
        <f t="shared" si="14"/>
        <v>0</v>
      </c>
    </row>
    <row r="92" spans="1:13" x14ac:dyDescent="0.2">
      <c r="A92" s="11">
        <f t="shared" si="15"/>
        <v>84</v>
      </c>
      <c r="B92" s="11">
        <f t="shared" si="16"/>
        <v>109</v>
      </c>
      <c r="C92" s="12">
        <f>IF(B88&lt;121,INDEX(Männer!C$2:C$122,B88+1,1),0)</f>
        <v>612.529</v>
      </c>
      <c r="D92" s="20">
        <f t="shared" si="9"/>
        <v>0.61252899999999999</v>
      </c>
      <c r="E92" s="20">
        <f t="shared" si="10"/>
        <v>0.38747100000000001</v>
      </c>
      <c r="F92" s="26">
        <f>IF(B92&lt;121,IF($D$1="konstant",$D$3,Zins!G86),0)</f>
        <v>8.9999999999999993E-3</v>
      </c>
      <c r="G92" s="11"/>
      <c r="H92" s="11"/>
      <c r="I92" s="11"/>
      <c r="J92" s="28">
        <f t="shared" si="11"/>
        <v>0</v>
      </c>
      <c r="K92" s="32">
        <f t="shared" si="12"/>
        <v>0</v>
      </c>
      <c r="L92" s="11">
        <f t="shared" si="13"/>
        <v>0</v>
      </c>
      <c r="M92" s="32">
        <f t="shared" si="14"/>
        <v>0</v>
      </c>
    </row>
    <row r="93" spans="1:13" x14ac:dyDescent="0.2">
      <c r="A93" s="11">
        <f t="shared" si="15"/>
        <v>85</v>
      </c>
      <c r="B93" s="11">
        <f t="shared" si="16"/>
        <v>110</v>
      </c>
      <c r="C93" s="12">
        <f>IF(B89&lt;121,INDEX(Männer!C$2:C$122,B89+1,1),0)</f>
        <v>639.18799999999999</v>
      </c>
      <c r="D93" s="20">
        <f t="shared" si="9"/>
        <v>0.63918799999999998</v>
      </c>
      <c r="E93" s="20">
        <f t="shared" si="10"/>
        <v>0.36081200000000002</v>
      </c>
      <c r="F93" s="26">
        <f>IF(B93&lt;121,IF($D$1="konstant",$D$3,Zins!G87),0)</f>
        <v>8.9999999999999993E-3</v>
      </c>
      <c r="G93" s="11"/>
      <c r="H93" s="11"/>
      <c r="I93" s="11"/>
      <c r="J93" s="28">
        <f t="shared" si="11"/>
        <v>0</v>
      </c>
      <c r="K93" s="32">
        <f t="shared" si="12"/>
        <v>0</v>
      </c>
      <c r="L93" s="11">
        <f t="shared" si="13"/>
        <v>0</v>
      </c>
      <c r="M93" s="32">
        <f t="shared" si="14"/>
        <v>0</v>
      </c>
    </row>
    <row r="94" spans="1:13" x14ac:dyDescent="0.2">
      <c r="A94" s="11">
        <f t="shared" si="15"/>
        <v>86</v>
      </c>
      <c r="B94" s="11">
        <f t="shared" si="16"/>
        <v>111</v>
      </c>
      <c r="C94" s="12">
        <f>IF(B90&lt;121,INDEX(Männer!C$2:C$122,B90+1,1),0)</f>
        <v>666.23299999999995</v>
      </c>
      <c r="D94" s="20">
        <f t="shared" si="9"/>
        <v>0.66623299999999996</v>
      </c>
      <c r="E94" s="20">
        <f t="shared" si="10"/>
        <v>0.33376700000000004</v>
      </c>
      <c r="F94" s="26">
        <f>IF(B94&lt;121,IF($D$1="konstant",$D$3,Zins!G88),0)</f>
        <v>8.9999999999999993E-3</v>
      </c>
      <c r="G94" s="11"/>
      <c r="H94" s="11"/>
      <c r="I94" s="11"/>
      <c r="J94" s="28">
        <f t="shared" si="11"/>
        <v>0</v>
      </c>
      <c r="K94" s="32">
        <f t="shared" si="12"/>
        <v>0</v>
      </c>
      <c r="L94" s="11">
        <f t="shared" si="13"/>
        <v>0</v>
      </c>
      <c r="M94" s="32">
        <f t="shared" si="14"/>
        <v>0</v>
      </c>
    </row>
    <row r="95" spans="1:13" x14ac:dyDescent="0.2">
      <c r="A95" s="11">
        <f t="shared" si="15"/>
        <v>87</v>
      </c>
      <c r="B95" s="11">
        <f t="shared" si="16"/>
        <v>112</v>
      </c>
      <c r="C95" s="12">
        <f>IF(B91&lt;121,INDEX(Männer!C$2:C$122,B91+1,1),0)</f>
        <v>693.65099999999995</v>
      </c>
      <c r="D95" s="20">
        <f t="shared" si="9"/>
        <v>0.69365099999999991</v>
      </c>
      <c r="E95" s="20">
        <f t="shared" si="10"/>
        <v>0.30634900000000009</v>
      </c>
      <c r="F95" s="26">
        <f>IF(B95&lt;121,IF($D$1="konstant",$D$3,Zins!G89),0)</f>
        <v>8.9999999999999993E-3</v>
      </c>
      <c r="G95" s="11"/>
      <c r="H95" s="11"/>
      <c r="I95" s="11"/>
      <c r="J95" s="28">
        <f t="shared" si="11"/>
        <v>0</v>
      </c>
      <c r="K95" s="32">
        <f t="shared" si="12"/>
        <v>0</v>
      </c>
      <c r="L95" s="11">
        <f t="shared" si="13"/>
        <v>0</v>
      </c>
      <c r="M95" s="32">
        <f t="shared" si="14"/>
        <v>0</v>
      </c>
    </row>
    <row r="96" spans="1:13" x14ac:dyDescent="0.2">
      <c r="A96" s="11">
        <f t="shared" si="15"/>
        <v>88</v>
      </c>
      <c r="B96" s="11">
        <f t="shared" si="16"/>
        <v>113</v>
      </c>
      <c r="C96" s="12">
        <f>IF(B92&lt;121,INDEX(Männer!C$2:C$122,B92+1,1),0)</f>
        <v>721.42499999999995</v>
      </c>
      <c r="D96" s="20">
        <f t="shared" si="9"/>
        <v>0.72142499999999998</v>
      </c>
      <c r="E96" s="20">
        <f t="shared" si="10"/>
        <v>0.27857500000000002</v>
      </c>
      <c r="F96" s="26">
        <f>IF(B96&lt;121,IF($D$1="konstant",$D$3,Zins!G90),0)</f>
        <v>8.9999999999999993E-3</v>
      </c>
      <c r="G96" s="11"/>
      <c r="H96" s="11"/>
      <c r="I96" s="11"/>
      <c r="J96" s="28">
        <f t="shared" si="11"/>
        <v>0</v>
      </c>
      <c r="K96" s="32">
        <f t="shared" si="12"/>
        <v>0</v>
      </c>
      <c r="L96" s="11">
        <f t="shared" si="13"/>
        <v>0</v>
      </c>
      <c r="M96" s="32">
        <f t="shared" si="14"/>
        <v>0</v>
      </c>
    </row>
    <row r="97" spans="1:13" x14ac:dyDescent="0.2">
      <c r="A97" s="11">
        <f t="shared" si="15"/>
        <v>89</v>
      </c>
      <c r="B97" s="11">
        <f t="shared" si="16"/>
        <v>114</v>
      </c>
      <c r="C97" s="12">
        <f>IF(B93&lt;121,INDEX(Männer!C$2:C$122,B93+1,1),0)</f>
        <v>749.53300000000002</v>
      </c>
      <c r="D97" s="20">
        <f t="shared" si="9"/>
        <v>0.749533</v>
      </c>
      <c r="E97" s="20">
        <f t="shared" si="10"/>
        <v>0.250467</v>
      </c>
      <c r="F97" s="26">
        <f>IF(B97&lt;121,IF($D$1="konstant",$D$3,Zins!G91),0)</f>
        <v>8.9999999999999993E-3</v>
      </c>
      <c r="G97" s="11"/>
      <c r="H97" s="11"/>
      <c r="I97" s="11"/>
      <c r="J97" s="28">
        <f t="shared" si="11"/>
        <v>0</v>
      </c>
      <c r="K97" s="32">
        <f t="shared" si="12"/>
        <v>0</v>
      </c>
      <c r="L97" s="11">
        <f t="shared" si="13"/>
        <v>0</v>
      </c>
      <c r="M97" s="32">
        <f t="shared" si="14"/>
        <v>0</v>
      </c>
    </row>
    <row r="98" spans="1:13" x14ac:dyDescent="0.2">
      <c r="A98" s="11">
        <f t="shared" si="15"/>
        <v>90</v>
      </c>
      <c r="B98" s="11">
        <f t="shared" si="16"/>
        <v>115</v>
      </c>
      <c r="C98" s="12">
        <f>IF(B94&lt;121,INDEX(Männer!C$2:C$122,B94+1,1),0)</f>
        <v>777.95</v>
      </c>
      <c r="D98" s="20">
        <f t="shared" si="9"/>
        <v>0.77795000000000003</v>
      </c>
      <c r="E98" s="20">
        <f t="shared" si="10"/>
        <v>0.22204999999999997</v>
      </c>
      <c r="F98" s="26">
        <f>IF(B98&lt;121,IF($D$1="konstant",$D$3,Zins!G92),0)</f>
        <v>8.9999999999999993E-3</v>
      </c>
      <c r="G98" s="11"/>
      <c r="H98" s="11"/>
      <c r="I98" s="11"/>
      <c r="J98" s="28">
        <f t="shared" si="11"/>
        <v>0</v>
      </c>
      <c r="K98" s="32">
        <f t="shared" si="12"/>
        <v>0</v>
      </c>
      <c r="L98" s="11">
        <f t="shared" si="13"/>
        <v>0</v>
      </c>
      <c r="M98" s="32">
        <f t="shared" si="14"/>
        <v>0</v>
      </c>
    </row>
    <row r="99" spans="1:13" x14ac:dyDescent="0.2">
      <c r="A99" s="11">
        <f t="shared" si="15"/>
        <v>91</v>
      </c>
      <c r="B99" s="11">
        <f t="shared" si="16"/>
        <v>116</v>
      </c>
      <c r="C99" s="12">
        <f>IF(B95&lt;121,INDEX(Männer!C$2:C$122,B95+1,1),0)</f>
        <v>806.64700000000005</v>
      </c>
      <c r="D99" s="20">
        <f t="shared" si="9"/>
        <v>0.806647</v>
      </c>
      <c r="E99" s="20">
        <f t="shared" si="10"/>
        <v>0.193353</v>
      </c>
      <c r="F99" s="26">
        <f>IF(B99&lt;121,IF($D$1="konstant",$D$3,Zins!G93),0)</f>
        <v>8.9999999999999993E-3</v>
      </c>
      <c r="G99" s="11"/>
      <c r="H99" s="11"/>
      <c r="I99" s="11"/>
      <c r="J99" s="28">
        <f t="shared" si="11"/>
        <v>0</v>
      </c>
      <c r="K99" s="32">
        <f t="shared" si="12"/>
        <v>0</v>
      </c>
      <c r="L99" s="11">
        <f t="shared" si="13"/>
        <v>0</v>
      </c>
      <c r="M99" s="32">
        <f t="shared" si="14"/>
        <v>0</v>
      </c>
    </row>
    <row r="100" spans="1:13" x14ac:dyDescent="0.2">
      <c r="A100" s="11">
        <f t="shared" si="15"/>
        <v>92</v>
      </c>
      <c r="B100" s="11">
        <f t="shared" si="16"/>
        <v>117</v>
      </c>
      <c r="C100" s="12">
        <f>IF(B96&lt;121,INDEX(Männer!C$2:C$122,B96+1,1),0)</f>
        <v>835.58500000000004</v>
      </c>
      <c r="D100" s="20">
        <f t="shared" si="9"/>
        <v>0.83558500000000002</v>
      </c>
      <c r="E100" s="20">
        <f t="shared" si="10"/>
        <v>0.16441499999999998</v>
      </c>
      <c r="F100" s="26">
        <f>IF(B100&lt;121,IF($D$1="konstant",$D$3,Zins!G94),0)</f>
        <v>8.9999999999999993E-3</v>
      </c>
      <c r="G100" s="11"/>
      <c r="H100" s="11"/>
      <c r="I100" s="11"/>
      <c r="J100" s="28">
        <f t="shared" si="11"/>
        <v>0</v>
      </c>
      <c r="K100" s="32">
        <f t="shared" si="12"/>
        <v>0</v>
      </c>
      <c r="L100" s="11">
        <f t="shared" si="13"/>
        <v>0</v>
      </c>
      <c r="M100" s="32">
        <f t="shared" si="14"/>
        <v>0</v>
      </c>
    </row>
    <row r="101" spans="1:13" x14ac:dyDescent="0.2">
      <c r="A101" s="11">
        <f t="shared" si="15"/>
        <v>93</v>
      </c>
      <c r="B101" s="11">
        <f t="shared" si="16"/>
        <v>118</v>
      </c>
      <c r="C101" s="12">
        <f>IF(B97&lt;121,INDEX(Männer!C$2:C$122,B97+1,1),0)</f>
        <v>864.72199999999998</v>
      </c>
      <c r="D101" s="20">
        <f t="shared" si="9"/>
        <v>0.86472199999999999</v>
      </c>
      <c r="E101" s="20">
        <f t="shared" si="10"/>
        <v>0.13527800000000001</v>
      </c>
      <c r="F101" s="26">
        <f>IF(B101&lt;121,IF($D$1="konstant",$D$3,Zins!G95),0)</f>
        <v>8.9999999999999993E-3</v>
      </c>
      <c r="G101" s="11"/>
      <c r="H101" s="11"/>
      <c r="I101" s="11"/>
      <c r="J101" s="28">
        <f t="shared" si="11"/>
        <v>0</v>
      </c>
      <c r="K101" s="32">
        <f t="shared" si="12"/>
        <v>0</v>
      </c>
      <c r="L101" s="11">
        <f t="shared" si="13"/>
        <v>0</v>
      </c>
      <c r="M101" s="32">
        <f t="shared" si="14"/>
        <v>0</v>
      </c>
    </row>
    <row r="102" spans="1:13" x14ac:dyDescent="0.2">
      <c r="A102" s="11">
        <f t="shared" si="15"/>
        <v>94</v>
      </c>
      <c r="B102" s="11">
        <f t="shared" si="16"/>
        <v>119</v>
      </c>
      <c r="C102" s="12">
        <f>IF(B98&lt;121,INDEX(Männer!C$2:C$122,B98+1,1),0)</f>
        <v>894.00800000000004</v>
      </c>
      <c r="D102" s="20">
        <f t="shared" si="9"/>
        <v>0.89400800000000002</v>
      </c>
      <c r="E102" s="20">
        <f t="shared" si="10"/>
        <v>0.10599199999999998</v>
      </c>
      <c r="F102" s="26">
        <f>IF(B102&lt;121,IF($D$1="konstant",$D$3,Zins!G96),0)</f>
        <v>8.9999999999999993E-3</v>
      </c>
      <c r="G102" s="11"/>
      <c r="H102" s="11"/>
      <c r="I102" s="11"/>
      <c r="J102" s="28">
        <f t="shared" si="11"/>
        <v>0</v>
      </c>
      <c r="K102" s="32">
        <f t="shared" si="12"/>
        <v>0</v>
      </c>
      <c r="L102" s="11">
        <f t="shared" si="13"/>
        <v>0</v>
      </c>
      <c r="M102" s="32">
        <f t="shared" si="14"/>
        <v>0</v>
      </c>
    </row>
    <row r="103" spans="1:13" x14ac:dyDescent="0.2">
      <c r="A103" s="11">
        <f t="shared" si="15"/>
        <v>95</v>
      </c>
      <c r="B103" s="11">
        <f t="shared" si="16"/>
        <v>120</v>
      </c>
      <c r="C103" s="12">
        <f>IF(B99&lt;121,INDEX(Männer!C$2:C$122,B99+1,1),0)</f>
        <v>923.38199999999995</v>
      </c>
      <c r="D103" s="20">
        <f t="shared" si="9"/>
        <v>0.92338199999999993</v>
      </c>
      <c r="E103" s="20">
        <f t="shared" si="10"/>
        <v>7.6618000000000075E-2</v>
      </c>
      <c r="F103" s="26">
        <f>IF(B103&lt;121,IF($D$1="konstant",$D$3,Zins!G97),0)</f>
        <v>8.9999999999999993E-3</v>
      </c>
      <c r="G103" s="11"/>
      <c r="H103" s="11"/>
      <c r="I103" s="11"/>
      <c r="J103" s="28">
        <f t="shared" si="11"/>
        <v>0</v>
      </c>
      <c r="K103" s="32">
        <f t="shared" si="12"/>
        <v>0</v>
      </c>
      <c r="L103" s="11">
        <f t="shared" si="13"/>
        <v>0</v>
      </c>
      <c r="M103" s="32">
        <f t="shared" si="14"/>
        <v>0</v>
      </c>
    </row>
    <row r="104" spans="1:13" x14ac:dyDescent="0.2">
      <c r="A104" s="11">
        <f t="shared" si="15"/>
        <v>96</v>
      </c>
      <c r="B104" s="11">
        <f t="shared" si="16"/>
        <v>121</v>
      </c>
      <c r="C104" s="12">
        <f>IF(B100&lt;121,INDEX(Männer!C$2:C$122,B100+1,1),0)</f>
        <v>952.77800000000002</v>
      </c>
      <c r="D104" s="20">
        <f t="shared" si="9"/>
        <v>0</v>
      </c>
      <c r="E104" s="20">
        <f t="shared" si="10"/>
        <v>0</v>
      </c>
      <c r="F104" s="26">
        <f>IF(B104&lt;121,IF($D$1="konstant",$D$3,Zins!G98),0)</f>
        <v>0</v>
      </c>
      <c r="G104" s="11"/>
      <c r="H104" s="11"/>
      <c r="I104" s="11"/>
      <c r="J104" s="28">
        <f t="shared" si="11"/>
        <v>0</v>
      </c>
      <c r="K104" s="32">
        <f t="shared" si="12"/>
        <v>0</v>
      </c>
      <c r="L104" s="11">
        <f t="shared" si="13"/>
        <v>0</v>
      </c>
      <c r="M104" s="32">
        <f t="shared" si="14"/>
        <v>0</v>
      </c>
    </row>
    <row r="105" spans="1:13" x14ac:dyDescent="0.2">
      <c r="A105" s="11">
        <f t="shared" si="15"/>
        <v>97</v>
      </c>
      <c r="B105" s="11" t="str">
        <f t="shared" si="16"/>
        <v/>
      </c>
      <c r="C105" s="12">
        <f>IF(B101&lt;121,INDEX(Männer!C$2:C$122,B101+1,1),0)</f>
        <v>982.11300000000006</v>
      </c>
      <c r="D105" s="20">
        <f t="shared" si="9"/>
        <v>0</v>
      </c>
      <c r="E105" s="20">
        <f t="shared" si="10"/>
        <v>0</v>
      </c>
      <c r="F105" s="26">
        <f>IF(B105&lt;121,IF($D$1="konstant",$D$3,Zins!G99),0)</f>
        <v>0</v>
      </c>
      <c r="G105" s="11"/>
      <c r="H105" s="11"/>
      <c r="I105" s="11"/>
      <c r="J105" s="28">
        <f t="shared" si="11"/>
        <v>0</v>
      </c>
      <c r="K105" s="32">
        <f t="shared" si="12"/>
        <v>0</v>
      </c>
      <c r="L105" s="11">
        <f t="shared" si="13"/>
        <v>0</v>
      </c>
      <c r="M105" s="32">
        <f t="shared" si="14"/>
        <v>0</v>
      </c>
    </row>
    <row r="106" spans="1:13" x14ac:dyDescent="0.2">
      <c r="A106" s="11">
        <f t="shared" si="15"/>
        <v>98</v>
      </c>
      <c r="B106" s="11" t="str">
        <f t="shared" si="16"/>
        <v/>
      </c>
      <c r="C106" s="12">
        <f>IF(B102&lt;121,INDEX(Männer!C$2:C$122,B102+1,1),0)</f>
        <v>1000</v>
      </c>
      <c r="D106" s="20">
        <f t="shared" si="9"/>
        <v>0</v>
      </c>
      <c r="E106" s="20">
        <f t="shared" si="10"/>
        <v>0</v>
      </c>
      <c r="F106" s="26">
        <f>IF(B106&lt;121,IF($D$1="konstant",$D$3,Zins!G100),0)</f>
        <v>0</v>
      </c>
      <c r="G106" s="11"/>
      <c r="H106" s="11"/>
      <c r="I106" s="11"/>
      <c r="J106" s="28">
        <f t="shared" si="11"/>
        <v>0</v>
      </c>
      <c r="K106" s="32">
        <f t="shared" si="12"/>
        <v>0</v>
      </c>
      <c r="L106" s="11">
        <f t="shared" si="13"/>
        <v>0</v>
      </c>
      <c r="M106" s="32">
        <f t="shared" si="14"/>
        <v>0</v>
      </c>
    </row>
    <row r="107" spans="1:13" x14ac:dyDescent="0.2">
      <c r="A107" s="11">
        <f t="shared" si="15"/>
        <v>99</v>
      </c>
      <c r="B107" s="11" t="str">
        <f t="shared" si="16"/>
        <v/>
      </c>
      <c r="C107" s="12">
        <f>IF(B103&lt;121,INDEX(Männer!C$2:C$122,B103+1,1),0)</f>
        <v>1000</v>
      </c>
      <c r="D107" s="20">
        <f t="shared" si="9"/>
        <v>0</v>
      </c>
      <c r="E107" s="20">
        <f t="shared" si="10"/>
        <v>0</v>
      </c>
      <c r="F107" s="26">
        <f>IF(B107&lt;121,IF($D$1="konstant",$D$3,Zins!G101),0)</f>
        <v>0</v>
      </c>
      <c r="G107" s="11"/>
      <c r="H107" s="11"/>
      <c r="I107" s="11"/>
      <c r="J107" s="28">
        <f t="shared" si="11"/>
        <v>0</v>
      </c>
      <c r="K107" s="32">
        <f t="shared" si="12"/>
        <v>0</v>
      </c>
      <c r="L107" s="11">
        <f t="shared" si="13"/>
        <v>0</v>
      </c>
      <c r="M107" s="32">
        <f t="shared" si="14"/>
        <v>0</v>
      </c>
    </row>
    <row r="108" spans="1:13" x14ac:dyDescent="0.2">
      <c r="A108" s="11">
        <f t="shared" si="15"/>
        <v>100</v>
      </c>
      <c r="B108" s="11" t="str">
        <f t="shared" si="16"/>
        <v/>
      </c>
      <c r="C108" s="12">
        <f>IF(B104&lt;121,INDEX(Männer!C$2:C$122,B104+1,1),0)</f>
        <v>0</v>
      </c>
      <c r="D108" s="20">
        <f t="shared" si="9"/>
        <v>0</v>
      </c>
      <c r="E108" s="20">
        <f t="shared" si="10"/>
        <v>0</v>
      </c>
      <c r="F108" s="26">
        <f>IF(B108&lt;121,IF($D$1="konstant",$D$3,Zins!G102),0)</f>
        <v>0</v>
      </c>
      <c r="G108" s="11"/>
      <c r="H108" s="11"/>
      <c r="I108" s="11"/>
      <c r="J108" s="28">
        <f t="shared" si="11"/>
        <v>0</v>
      </c>
      <c r="K108" s="32">
        <f t="shared" si="12"/>
        <v>0</v>
      </c>
      <c r="L108" s="11">
        <f t="shared" si="13"/>
        <v>0</v>
      </c>
      <c r="M108" s="32">
        <f t="shared" si="14"/>
        <v>0</v>
      </c>
    </row>
    <row r="109" spans="1:13" x14ac:dyDescent="0.2">
      <c r="A109" s="11">
        <f t="shared" si="15"/>
        <v>101</v>
      </c>
      <c r="B109" s="11" t="str">
        <f t="shared" si="16"/>
        <v/>
      </c>
      <c r="C109" s="12">
        <f>IF(B105&lt;121,INDEX(Männer!C$2:C$122,B105+1,1),0)</f>
        <v>0</v>
      </c>
      <c r="D109" s="20">
        <f t="shared" si="9"/>
        <v>0</v>
      </c>
      <c r="E109" s="20">
        <f t="shared" si="10"/>
        <v>0</v>
      </c>
      <c r="F109" s="26">
        <f>IF(B109&lt;121,IF($D$1="konstant",$D$3,Zins!G103),0)</f>
        <v>0</v>
      </c>
      <c r="G109" s="11"/>
      <c r="H109" s="11"/>
      <c r="I109" s="11"/>
      <c r="J109" s="28">
        <f t="shared" si="11"/>
        <v>0</v>
      </c>
      <c r="K109" s="32">
        <f t="shared" si="12"/>
        <v>0</v>
      </c>
      <c r="L109" s="11">
        <f t="shared" si="13"/>
        <v>0</v>
      </c>
      <c r="M109" s="32">
        <f t="shared" si="14"/>
        <v>0</v>
      </c>
    </row>
    <row r="110" spans="1:13" x14ac:dyDescent="0.2">
      <c r="A110" s="11">
        <f t="shared" si="15"/>
        <v>102</v>
      </c>
      <c r="B110" s="11" t="str">
        <f t="shared" si="16"/>
        <v/>
      </c>
      <c r="C110" s="12">
        <f>IF(B106&lt;121,INDEX(Männer!C$2:C$122,B106+1,1),0)</f>
        <v>0</v>
      </c>
      <c r="D110" s="20">
        <f t="shared" si="9"/>
        <v>0</v>
      </c>
      <c r="E110" s="20">
        <f t="shared" si="10"/>
        <v>0</v>
      </c>
      <c r="F110" s="26">
        <f>IF(B110&lt;121,IF($D$1="konstant",$D$3,Zins!G104),0)</f>
        <v>0</v>
      </c>
      <c r="G110" s="11"/>
      <c r="H110" s="11"/>
      <c r="I110" s="11"/>
      <c r="J110" s="28">
        <f t="shared" si="11"/>
        <v>0</v>
      </c>
      <c r="K110" s="32">
        <f t="shared" si="12"/>
        <v>0</v>
      </c>
      <c r="L110" s="11">
        <f t="shared" si="13"/>
        <v>0</v>
      </c>
      <c r="M110" s="32">
        <f t="shared" si="14"/>
        <v>0</v>
      </c>
    </row>
    <row r="111" spans="1:13" x14ac:dyDescent="0.2">
      <c r="A111" s="11">
        <f t="shared" si="15"/>
        <v>103</v>
      </c>
      <c r="B111" s="11" t="str">
        <f t="shared" si="16"/>
        <v/>
      </c>
      <c r="C111" s="12">
        <f>IF(B107&lt;121,INDEX(Männer!C$2:C$122,B107+1,1),0)</f>
        <v>0</v>
      </c>
      <c r="D111" s="20">
        <f t="shared" si="9"/>
        <v>0</v>
      </c>
      <c r="E111" s="20">
        <f t="shared" si="10"/>
        <v>0</v>
      </c>
      <c r="F111" s="26">
        <f>IF(B111&lt;121,IF($D$1="konstant",$D$3,Zins!G105),0)</f>
        <v>0</v>
      </c>
      <c r="G111" s="11"/>
      <c r="H111" s="11"/>
      <c r="I111" s="11"/>
      <c r="J111" s="28">
        <f t="shared" si="11"/>
        <v>0</v>
      </c>
      <c r="K111" s="32">
        <f t="shared" si="12"/>
        <v>0</v>
      </c>
      <c r="L111" s="11">
        <f t="shared" si="13"/>
        <v>0</v>
      </c>
      <c r="M111" s="32">
        <f t="shared" si="14"/>
        <v>0</v>
      </c>
    </row>
    <row r="112" spans="1:13" x14ac:dyDescent="0.2">
      <c r="A112" s="11">
        <f t="shared" si="15"/>
        <v>104</v>
      </c>
      <c r="B112" s="11" t="str">
        <f t="shared" si="16"/>
        <v/>
      </c>
      <c r="C112" s="12">
        <f>IF(B108&lt;121,INDEX(Männer!C$2:C$122,B108+1,1),0)</f>
        <v>0</v>
      </c>
      <c r="D112" s="20">
        <f t="shared" si="9"/>
        <v>0</v>
      </c>
      <c r="E112" s="20">
        <f t="shared" si="10"/>
        <v>0</v>
      </c>
      <c r="F112" s="26">
        <f>IF(B112&lt;121,IF($D$1="konstant",$D$3,Zins!G106),0)</f>
        <v>0</v>
      </c>
      <c r="G112" s="11"/>
      <c r="H112" s="11"/>
      <c r="I112" s="11"/>
      <c r="J112" s="28">
        <f t="shared" si="11"/>
        <v>0</v>
      </c>
      <c r="K112" s="32">
        <f t="shared" si="12"/>
        <v>0</v>
      </c>
      <c r="L112" s="11">
        <f t="shared" si="13"/>
        <v>0</v>
      </c>
      <c r="M112" s="32">
        <f t="shared" si="14"/>
        <v>0</v>
      </c>
    </row>
    <row r="113" spans="1:13" x14ac:dyDescent="0.2">
      <c r="A113" s="11">
        <f t="shared" si="15"/>
        <v>105</v>
      </c>
      <c r="B113" s="11" t="str">
        <f t="shared" si="16"/>
        <v/>
      </c>
      <c r="C113" s="12">
        <f>IF(B109&lt;121,INDEX(Männer!C$2:C$122,B109+1,1),0)</f>
        <v>0</v>
      </c>
      <c r="D113" s="20">
        <f t="shared" si="9"/>
        <v>0</v>
      </c>
      <c r="E113" s="20">
        <f t="shared" si="10"/>
        <v>0</v>
      </c>
      <c r="F113" s="26">
        <f>IF(B113&lt;121,IF($D$1="konstant",$D$3,Zins!G107),0)</f>
        <v>0</v>
      </c>
      <c r="G113" s="11"/>
      <c r="H113" s="11"/>
      <c r="I113" s="11"/>
      <c r="J113" s="28">
        <f t="shared" si="11"/>
        <v>0</v>
      </c>
      <c r="K113" s="32">
        <f t="shared" si="12"/>
        <v>0</v>
      </c>
      <c r="L113" s="11">
        <f t="shared" si="13"/>
        <v>0</v>
      </c>
      <c r="M113" s="32">
        <f t="shared" si="14"/>
        <v>0</v>
      </c>
    </row>
    <row r="114" spans="1:13" x14ac:dyDescent="0.2">
      <c r="A114" s="11">
        <f t="shared" si="15"/>
        <v>106</v>
      </c>
      <c r="B114" s="11" t="str">
        <f t="shared" si="16"/>
        <v/>
      </c>
      <c r="C114" s="12">
        <f>IF(B110&lt;121,INDEX(Männer!C$2:C$122,B110+1,1),0)</f>
        <v>0</v>
      </c>
      <c r="D114" s="20">
        <f t="shared" si="9"/>
        <v>0</v>
      </c>
      <c r="E114" s="20">
        <f t="shared" si="10"/>
        <v>0</v>
      </c>
      <c r="F114" s="26">
        <f>IF(B114&lt;121,IF($D$1="konstant",$D$3,Zins!G108),0)</f>
        <v>0</v>
      </c>
      <c r="G114" s="11"/>
      <c r="H114" s="11"/>
      <c r="I114" s="11"/>
      <c r="J114" s="28">
        <f t="shared" si="11"/>
        <v>0</v>
      </c>
      <c r="K114" s="32">
        <f t="shared" si="12"/>
        <v>0</v>
      </c>
      <c r="L114" s="11">
        <f t="shared" si="13"/>
        <v>0</v>
      </c>
      <c r="M114" s="32">
        <f t="shared" si="14"/>
        <v>0</v>
      </c>
    </row>
    <row r="115" spans="1:13" x14ac:dyDescent="0.2">
      <c r="A115" s="11">
        <f t="shared" si="15"/>
        <v>107</v>
      </c>
      <c r="B115" s="11" t="str">
        <f t="shared" si="16"/>
        <v/>
      </c>
      <c r="C115" s="12">
        <f>IF(B111&lt;121,INDEX(Männer!C$2:C$122,B111+1,1),0)</f>
        <v>0</v>
      </c>
      <c r="D115" s="20">
        <f t="shared" si="9"/>
        <v>0</v>
      </c>
      <c r="E115" s="20">
        <f t="shared" si="10"/>
        <v>0</v>
      </c>
      <c r="F115" s="26">
        <f>IF(B115&lt;121,IF($D$1="konstant",$D$3,Zins!G109),0)</f>
        <v>0</v>
      </c>
      <c r="G115" s="11"/>
      <c r="H115" s="11"/>
      <c r="I115" s="11"/>
      <c r="J115" s="28">
        <f t="shared" si="11"/>
        <v>0</v>
      </c>
      <c r="K115" s="32">
        <f t="shared" si="12"/>
        <v>0</v>
      </c>
      <c r="L115" s="11">
        <f t="shared" si="13"/>
        <v>0</v>
      </c>
      <c r="M115" s="32">
        <f t="shared" si="14"/>
        <v>0</v>
      </c>
    </row>
    <row r="116" spans="1:13" x14ac:dyDescent="0.2">
      <c r="A116" s="11">
        <f t="shared" si="15"/>
        <v>108</v>
      </c>
      <c r="B116" s="11" t="str">
        <f t="shared" si="16"/>
        <v/>
      </c>
      <c r="C116" s="12">
        <f>IF(B112&lt;121,INDEX(Männer!C$2:C$122,B112+1,1),0)</f>
        <v>0</v>
      </c>
      <c r="D116" s="20">
        <f t="shared" si="9"/>
        <v>0</v>
      </c>
      <c r="E116" s="20">
        <f t="shared" si="10"/>
        <v>0</v>
      </c>
      <c r="F116" s="26">
        <f>IF(B116&lt;121,IF($D$1="konstant",$D$3,Zins!G110),0)</f>
        <v>0</v>
      </c>
      <c r="G116" s="11"/>
      <c r="H116" s="11"/>
      <c r="I116" s="11"/>
      <c r="J116" s="28">
        <f t="shared" si="11"/>
        <v>0</v>
      </c>
      <c r="K116" s="32">
        <f t="shared" si="12"/>
        <v>0</v>
      </c>
      <c r="L116" s="11">
        <f t="shared" si="13"/>
        <v>0</v>
      </c>
      <c r="M116" s="32">
        <f t="shared" si="14"/>
        <v>0</v>
      </c>
    </row>
    <row r="117" spans="1:13" x14ac:dyDescent="0.2">
      <c r="A117" s="11">
        <f t="shared" si="15"/>
        <v>109</v>
      </c>
      <c r="B117" s="11" t="str">
        <f t="shared" si="16"/>
        <v/>
      </c>
      <c r="C117" s="12">
        <f>IF(B113&lt;121,INDEX(Männer!C$2:C$122,B113+1,1),0)</f>
        <v>0</v>
      </c>
      <c r="D117" s="20">
        <f t="shared" si="9"/>
        <v>0</v>
      </c>
      <c r="E117" s="20">
        <f t="shared" si="10"/>
        <v>0</v>
      </c>
      <c r="F117" s="26">
        <f>IF(B117&lt;121,IF($D$1="konstant",$D$3,Zins!G111),0)</f>
        <v>0</v>
      </c>
      <c r="G117" s="11"/>
      <c r="H117" s="11"/>
      <c r="I117" s="11"/>
      <c r="J117" s="28">
        <f t="shared" si="11"/>
        <v>0</v>
      </c>
      <c r="K117" s="32">
        <f t="shared" si="12"/>
        <v>0</v>
      </c>
      <c r="L117" s="11">
        <f t="shared" si="13"/>
        <v>0</v>
      </c>
      <c r="M117" s="32">
        <f t="shared" si="14"/>
        <v>0</v>
      </c>
    </row>
    <row r="118" spans="1:13" x14ac:dyDescent="0.2">
      <c r="A118" s="11">
        <f t="shared" si="15"/>
        <v>110</v>
      </c>
      <c r="B118" s="11" t="str">
        <f t="shared" si="16"/>
        <v/>
      </c>
      <c r="C118" s="12">
        <f>IF(B114&lt;121,INDEX(Männer!C$2:C$122,B114+1,1),0)</f>
        <v>0</v>
      </c>
      <c r="D118" s="20">
        <f t="shared" si="9"/>
        <v>0</v>
      </c>
      <c r="E118" s="20">
        <f t="shared" si="10"/>
        <v>0</v>
      </c>
      <c r="F118" s="26">
        <f>IF(B118&lt;121,IF($D$1="konstant",$D$3,Zins!G112),0)</f>
        <v>0</v>
      </c>
      <c r="G118" s="11"/>
      <c r="H118" s="11"/>
      <c r="I118" s="11"/>
      <c r="J118" s="28">
        <f t="shared" si="11"/>
        <v>0</v>
      </c>
      <c r="K118" s="32">
        <f t="shared" si="12"/>
        <v>0</v>
      </c>
      <c r="L118" s="11">
        <f t="shared" si="13"/>
        <v>0</v>
      </c>
      <c r="M118" s="32">
        <f t="shared" si="14"/>
        <v>0</v>
      </c>
    </row>
    <row r="119" spans="1:13" x14ac:dyDescent="0.2">
      <c r="A119" s="11">
        <f t="shared" si="15"/>
        <v>111</v>
      </c>
      <c r="B119" s="11" t="str">
        <f t="shared" si="16"/>
        <v/>
      </c>
      <c r="C119" s="12">
        <f>IF(B115&lt;121,INDEX(Männer!C$2:C$122,B115+1,1),0)</f>
        <v>0</v>
      </c>
      <c r="D119" s="20">
        <f t="shared" si="9"/>
        <v>0</v>
      </c>
      <c r="E119" s="20">
        <f t="shared" si="10"/>
        <v>0</v>
      </c>
      <c r="F119" s="26">
        <f>IF(B119&lt;121,IF($D$1="konstant",$D$3,Zins!G113),0)</f>
        <v>0</v>
      </c>
      <c r="G119" s="11"/>
      <c r="H119" s="11"/>
      <c r="I119" s="11"/>
      <c r="J119" s="28">
        <f t="shared" si="11"/>
        <v>0</v>
      </c>
      <c r="K119" s="32">
        <f t="shared" si="12"/>
        <v>0</v>
      </c>
      <c r="L119" s="11">
        <f t="shared" si="13"/>
        <v>0</v>
      </c>
      <c r="M119" s="32">
        <f t="shared" si="14"/>
        <v>0</v>
      </c>
    </row>
    <row r="120" spans="1:13" x14ac:dyDescent="0.2">
      <c r="A120" s="11">
        <f t="shared" si="15"/>
        <v>112</v>
      </c>
      <c r="B120" s="11" t="str">
        <f t="shared" si="16"/>
        <v/>
      </c>
      <c r="C120" s="12">
        <f>IF(B116&lt;121,INDEX(Männer!C$2:C$122,B116+1,1),0)</f>
        <v>0</v>
      </c>
      <c r="D120" s="20">
        <f t="shared" si="9"/>
        <v>0</v>
      </c>
      <c r="E120" s="20">
        <f t="shared" si="10"/>
        <v>0</v>
      </c>
      <c r="F120" s="26">
        <f>IF(B120&lt;121,IF($D$1="konstant",$D$3,Zins!G114),0)</f>
        <v>0</v>
      </c>
      <c r="G120" s="11"/>
      <c r="H120" s="11"/>
      <c r="I120" s="11"/>
      <c r="J120" s="28">
        <f t="shared" si="11"/>
        <v>0</v>
      </c>
      <c r="K120" s="32">
        <f t="shared" si="12"/>
        <v>0</v>
      </c>
      <c r="L120" s="11">
        <f t="shared" si="13"/>
        <v>0</v>
      </c>
      <c r="M120" s="32">
        <f t="shared" si="14"/>
        <v>0</v>
      </c>
    </row>
    <row r="121" spans="1:13" x14ac:dyDescent="0.2">
      <c r="A121" s="11">
        <f t="shared" si="15"/>
        <v>113</v>
      </c>
      <c r="B121" s="11" t="str">
        <f t="shared" si="16"/>
        <v/>
      </c>
      <c r="C121" s="12">
        <f>IF(B117&lt;121,INDEX(Männer!C$2:C$122,B117+1,1),0)</f>
        <v>0</v>
      </c>
      <c r="D121" s="20">
        <f t="shared" si="9"/>
        <v>0</v>
      </c>
      <c r="E121" s="20">
        <f t="shared" si="10"/>
        <v>0</v>
      </c>
      <c r="F121" s="26">
        <f>IF(B121&lt;121,IF($D$1="konstant",$D$3,Zins!G115),0)</f>
        <v>0</v>
      </c>
      <c r="G121" s="11"/>
      <c r="H121" s="11"/>
      <c r="I121" s="11"/>
      <c r="J121" s="28">
        <f t="shared" si="11"/>
        <v>0</v>
      </c>
      <c r="K121" s="32">
        <f t="shared" si="12"/>
        <v>0</v>
      </c>
      <c r="L121" s="11">
        <f t="shared" si="13"/>
        <v>0</v>
      </c>
      <c r="M121" s="32">
        <f t="shared" si="14"/>
        <v>0</v>
      </c>
    </row>
    <row r="122" spans="1:13" x14ac:dyDescent="0.2">
      <c r="A122" s="11">
        <f t="shared" si="15"/>
        <v>114</v>
      </c>
      <c r="B122" s="11" t="str">
        <f t="shared" si="16"/>
        <v/>
      </c>
      <c r="C122" s="12">
        <f>IF(B118&lt;121,INDEX(Männer!C$2:C$122,B118+1,1),0)</f>
        <v>0</v>
      </c>
      <c r="D122" s="20">
        <f t="shared" si="9"/>
        <v>0</v>
      </c>
      <c r="E122" s="20">
        <f t="shared" si="10"/>
        <v>0</v>
      </c>
      <c r="F122" s="26">
        <f>IF(B122&lt;121,IF($D$1="konstant",$D$3,Zins!G116),0)</f>
        <v>0</v>
      </c>
      <c r="G122" s="11"/>
      <c r="H122" s="11"/>
      <c r="I122" s="11"/>
      <c r="J122" s="28">
        <f t="shared" si="11"/>
        <v>0</v>
      </c>
      <c r="K122" s="32">
        <f t="shared" si="12"/>
        <v>0</v>
      </c>
      <c r="L122" s="11">
        <f t="shared" si="13"/>
        <v>0</v>
      </c>
      <c r="M122" s="32">
        <f t="shared" si="14"/>
        <v>0</v>
      </c>
    </row>
    <row r="123" spans="1:13" x14ac:dyDescent="0.2">
      <c r="A123" s="11">
        <f t="shared" si="15"/>
        <v>115</v>
      </c>
      <c r="B123" s="11" t="str">
        <f t="shared" si="16"/>
        <v/>
      </c>
      <c r="C123" s="12">
        <f>IF(B119&lt;121,INDEX(Männer!C$2:C$122,B119+1,1),0)</f>
        <v>0</v>
      </c>
      <c r="D123" s="20">
        <f t="shared" si="9"/>
        <v>0</v>
      </c>
      <c r="E123" s="20">
        <f t="shared" si="10"/>
        <v>0</v>
      </c>
      <c r="F123" s="26">
        <f>IF(B123&lt;121,IF($D$1="konstant",$D$3,Zins!G117),0)</f>
        <v>0</v>
      </c>
      <c r="G123" s="11"/>
      <c r="H123" s="11"/>
      <c r="I123" s="11"/>
      <c r="J123" s="28">
        <f t="shared" si="11"/>
        <v>0</v>
      </c>
      <c r="K123" s="32">
        <f t="shared" si="12"/>
        <v>0</v>
      </c>
      <c r="L123" s="11">
        <f t="shared" si="13"/>
        <v>0</v>
      </c>
      <c r="M123" s="32">
        <f t="shared" si="14"/>
        <v>0</v>
      </c>
    </row>
    <row r="124" spans="1:13" x14ac:dyDescent="0.2">
      <c r="A124" s="11">
        <f t="shared" si="15"/>
        <v>116</v>
      </c>
      <c r="B124" s="11" t="str">
        <f t="shared" si="16"/>
        <v/>
      </c>
      <c r="C124" s="12">
        <f>IF(B120&lt;121,INDEX(Männer!C$2:C$122,B120+1,1),0)</f>
        <v>0</v>
      </c>
      <c r="D124" s="20">
        <f t="shared" si="9"/>
        <v>0</v>
      </c>
      <c r="E124" s="20">
        <f t="shared" si="10"/>
        <v>0</v>
      </c>
      <c r="F124" s="26">
        <f>IF(B124&lt;121,IF($D$1="konstant",$D$3,Zins!G118),0)</f>
        <v>0</v>
      </c>
      <c r="G124" s="11"/>
      <c r="H124" s="11"/>
      <c r="I124" s="11"/>
      <c r="J124" s="28">
        <f t="shared" si="11"/>
        <v>0</v>
      </c>
      <c r="K124" s="32">
        <f t="shared" si="12"/>
        <v>0</v>
      </c>
      <c r="L124" s="11">
        <f t="shared" si="13"/>
        <v>0</v>
      </c>
      <c r="M124" s="32">
        <f t="shared" si="14"/>
        <v>0</v>
      </c>
    </row>
    <row r="125" spans="1:13" x14ac:dyDescent="0.2">
      <c r="A125" s="11">
        <f t="shared" si="15"/>
        <v>117</v>
      </c>
      <c r="B125" s="11" t="str">
        <f t="shared" si="16"/>
        <v/>
      </c>
      <c r="C125" s="12">
        <f>IF(B121&lt;121,INDEX(Männer!C$2:C$122,B121+1,1),0)</f>
        <v>0</v>
      </c>
      <c r="D125" s="20">
        <f t="shared" si="9"/>
        <v>0</v>
      </c>
      <c r="E125" s="20">
        <f t="shared" si="10"/>
        <v>0</v>
      </c>
      <c r="F125" s="26">
        <f>IF(B125&lt;121,IF($D$1="konstant",$D$3,Zins!G119),0)</f>
        <v>0</v>
      </c>
      <c r="G125" s="11"/>
      <c r="H125" s="11"/>
      <c r="I125" s="11"/>
      <c r="J125" s="28">
        <f t="shared" si="11"/>
        <v>0</v>
      </c>
      <c r="K125" s="32">
        <f t="shared" si="12"/>
        <v>0</v>
      </c>
      <c r="L125" s="11">
        <f t="shared" si="13"/>
        <v>0</v>
      </c>
      <c r="M125" s="32">
        <f t="shared" si="14"/>
        <v>0</v>
      </c>
    </row>
    <row r="126" spans="1:13" x14ac:dyDescent="0.2">
      <c r="A126" s="11">
        <f t="shared" si="15"/>
        <v>118</v>
      </c>
      <c r="B126" s="11" t="str">
        <f t="shared" si="16"/>
        <v/>
      </c>
      <c r="C126" s="12">
        <f>IF(B122&lt;121,INDEX(Männer!C$2:C$122,B122+1,1),0)</f>
        <v>0</v>
      </c>
      <c r="D126" s="20">
        <f t="shared" si="9"/>
        <v>0</v>
      </c>
      <c r="E126" s="20">
        <f t="shared" si="10"/>
        <v>0</v>
      </c>
      <c r="F126" s="26">
        <f>IF(B126&lt;121,IF($D$1="konstant",$D$3,Zins!G120),0)</f>
        <v>0</v>
      </c>
      <c r="G126" s="11"/>
      <c r="H126" s="11"/>
      <c r="I126" s="11"/>
      <c r="J126" s="28">
        <f t="shared" si="11"/>
        <v>0</v>
      </c>
      <c r="K126" s="32">
        <f t="shared" si="12"/>
        <v>0</v>
      </c>
      <c r="L126" s="11">
        <f t="shared" si="13"/>
        <v>0</v>
      </c>
      <c r="M126" s="32">
        <f t="shared" si="14"/>
        <v>0</v>
      </c>
    </row>
    <row r="127" spans="1:13" x14ac:dyDescent="0.2">
      <c r="A127" s="11">
        <f t="shared" si="15"/>
        <v>119</v>
      </c>
      <c r="B127" s="11" t="str">
        <f t="shared" si="16"/>
        <v/>
      </c>
      <c r="C127" s="12">
        <f>IF(B123&lt;121,INDEX(Männer!C$2:C$122,B123+1,1),0)</f>
        <v>0</v>
      </c>
      <c r="D127" s="20">
        <f t="shared" si="9"/>
        <v>0</v>
      </c>
      <c r="E127" s="20">
        <f t="shared" si="10"/>
        <v>0</v>
      </c>
      <c r="F127" s="26">
        <f>IF(B127&lt;121,IF($D$1="konstant",$D$3,Zins!G121),0)</f>
        <v>0</v>
      </c>
      <c r="G127" s="11"/>
      <c r="H127" s="11"/>
      <c r="I127" s="11"/>
      <c r="J127" s="28">
        <f t="shared" si="11"/>
        <v>0</v>
      </c>
      <c r="K127" s="32">
        <f t="shared" si="12"/>
        <v>0</v>
      </c>
      <c r="L127" s="11">
        <f t="shared" si="13"/>
        <v>0</v>
      </c>
      <c r="M127" s="32">
        <f t="shared" si="14"/>
        <v>0</v>
      </c>
    </row>
    <row r="128" spans="1:13" x14ac:dyDescent="0.2">
      <c r="A128" s="11">
        <f t="shared" si="15"/>
        <v>120</v>
      </c>
      <c r="B128" s="11" t="str">
        <f t="shared" si="16"/>
        <v/>
      </c>
      <c r="C128" s="12">
        <f>IF(B124&lt;121,INDEX(Männer!C$2:C$122,B124+1,1),0)</f>
        <v>0</v>
      </c>
      <c r="D128" s="20">
        <f t="shared" si="9"/>
        <v>0</v>
      </c>
      <c r="E128" s="20">
        <f t="shared" si="10"/>
        <v>0</v>
      </c>
      <c r="F128" s="26">
        <f>IF(B128&lt;121,IF($D$1="konstant",$D$3,Zins!G122),0)</f>
        <v>0</v>
      </c>
      <c r="G128" s="11"/>
      <c r="H128" s="11"/>
      <c r="I128" s="11"/>
      <c r="J128" s="28"/>
      <c r="L128" s="11">
        <f t="shared" si="13"/>
        <v>0</v>
      </c>
    </row>
    <row r="129" spans="1:12" x14ac:dyDescent="0.2">
      <c r="A129" s="11">
        <f t="shared" si="15"/>
        <v>121</v>
      </c>
      <c r="B129" s="11" t="str">
        <f t="shared" si="16"/>
        <v/>
      </c>
      <c r="C129" s="12">
        <f>IF(B125&lt;121,INDEX(Männer!C$2:C$122,B125+1,1),0)</f>
        <v>0</v>
      </c>
      <c r="D129" s="20">
        <f t="shared" si="9"/>
        <v>0</v>
      </c>
      <c r="E129" s="20">
        <f t="shared" si="10"/>
        <v>0</v>
      </c>
      <c r="F129" s="26">
        <f>IF(B129&lt;121,IF($D$1="konstant",$D$3,Zins!G123),0)</f>
        <v>0</v>
      </c>
      <c r="G129" s="11"/>
      <c r="H129" s="11"/>
      <c r="I129" s="11"/>
      <c r="J129" s="28"/>
      <c r="L129" s="11">
        <f t="shared" si="13"/>
        <v>0</v>
      </c>
    </row>
  </sheetData>
  <dataValidations count="1">
    <dataValidation type="list" allowBlank="1" showInputMessage="1" showErrorMessage="1" sqref="D1" xr:uid="{00000000-0002-0000-0400-000000000000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O129"/>
  <sheetViews>
    <sheetView topLeftCell="H1" zoomScaleNormal="100" workbookViewId="0">
      <pane ySplit="7" topLeftCell="A8" activePane="bottomLeft" state="frozen"/>
      <selection activeCell="C9" sqref="C8:C129"/>
      <selection pane="bottomLeft" activeCell="Y3" sqref="Y3:AO3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29" bestFit="1" customWidth="1"/>
    <col min="13" max="13" width="10.5546875" style="32" bestFit="1" customWidth="1"/>
    <col min="14" max="15" width="16.77734375" style="50" hidden="1" customWidth="1"/>
    <col min="16" max="16" width="12.5546875" style="50" hidden="1" customWidth="1"/>
    <col min="17" max="18" width="10.5546875" style="50" hidden="1" customWidth="1"/>
    <col min="19" max="19" width="9.88671875" style="6" bestFit="1" customWidth="1"/>
    <col min="20" max="20" width="10" style="32" bestFit="1" customWidth="1"/>
    <col min="21" max="21" width="10" style="32" customWidth="1"/>
    <col min="22" max="22" width="10.5546875" style="32" bestFit="1" customWidth="1"/>
    <col min="23" max="23" width="10.5546875" style="50" hidden="1" customWidth="1"/>
    <col min="24" max="26" width="10.5546875" style="32" bestFit="1" customWidth="1"/>
    <col min="27" max="27" width="11" style="32" bestFit="1" customWidth="1"/>
    <col min="28" max="28" width="11" style="32" customWidth="1"/>
    <col min="29" max="33" width="10.5546875" style="32" bestFit="1" customWidth="1"/>
    <col min="34" max="16384" width="10.6640625" style="6"/>
  </cols>
  <sheetData>
    <row r="1" spans="1:41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O1" s="6"/>
      <c r="P1" s="6"/>
      <c r="Q1" s="6"/>
      <c r="R1" s="6"/>
      <c r="S1" s="61" t="s">
        <v>63</v>
      </c>
      <c r="T1" s="62">
        <v>0.02</v>
      </c>
      <c r="U1" s="69" t="s">
        <v>37</v>
      </c>
      <c r="V1" s="68">
        <f>SUM(J8:J129)</f>
        <v>30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41" x14ac:dyDescent="0.2">
      <c r="I2" s="6">
        <v>100000</v>
      </c>
      <c r="L2" s="34" t="s">
        <v>51</v>
      </c>
      <c r="M2" s="34" t="s">
        <v>66</v>
      </c>
      <c r="O2" s="6"/>
      <c r="P2" s="6"/>
      <c r="Q2" s="6"/>
      <c r="R2" s="6"/>
      <c r="S2" s="63" t="s">
        <v>64</v>
      </c>
      <c r="T2" s="64">
        <v>0.02</v>
      </c>
      <c r="U2" s="24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41" ht="10.8" thickBot="1" x14ac:dyDescent="0.25">
      <c r="C3" s="23" t="s">
        <v>39</v>
      </c>
      <c r="D3" s="24">
        <v>2.2499999999999999E-2</v>
      </c>
      <c r="L3" s="35">
        <f>S8/T8</f>
        <v>3080.8076289412534</v>
      </c>
      <c r="M3" s="67">
        <f>S8/(T8*(1-SUM(J8:J129)*T1/T8-T2-SUM(J8:J129)*T3*U8/T8))</f>
        <v>3339.4866810094882</v>
      </c>
      <c r="O3" s="6"/>
      <c r="P3" s="6"/>
      <c r="Q3" s="6"/>
      <c r="R3" s="6"/>
      <c r="S3" s="63" t="s">
        <v>65</v>
      </c>
      <c r="T3" s="64">
        <v>1E-3</v>
      </c>
      <c r="U3" s="24"/>
      <c r="V3" s="6"/>
      <c r="W3" s="6"/>
      <c r="X3" s="6"/>
      <c r="Y3" s="6" t="s">
        <v>78</v>
      </c>
      <c r="Z3" s="76" t="s">
        <v>79</v>
      </c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</row>
    <row r="4" spans="1:41" ht="10.8" thickBot="1" x14ac:dyDescent="0.25">
      <c r="M4" s="6"/>
      <c r="N4" s="6"/>
      <c r="O4" s="6"/>
      <c r="P4" s="6"/>
      <c r="Q4" s="6"/>
      <c r="R4" s="6"/>
      <c r="S4" s="65" t="s">
        <v>68</v>
      </c>
      <c r="T4" s="66"/>
      <c r="U4" s="6"/>
      <c r="V4" s="6"/>
      <c r="W4" s="6"/>
      <c r="X4" s="6"/>
      <c r="Y4" s="6"/>
      <c r="Z4" s="73"/>
      <c r="AA4" s="6"/>
      <c r="AB4" s="6"/>
      <c r="AC4" s="6"/>
      <c r="AD4" s="6"/>
      <c r="AE4" s="6"/>
      <c r="AF4" s="6"/>
      <c r="AG4" s="6"/>
    </row>
    <row r="5" spans="1:41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41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41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5" t="s">
        <v>69</v>
      </c>
      <c r="L7" s="46" t="s">
        <v>47</v>
      </c>
      <c r="M7" s="47" t="s">
        <v>48</v>
      </c>
      <c r="N7" s="51" t="s">
        <v>57</v>
      </c>
      <c r="O7" s="51" t="s">
        <v>56</v>
      </c>
      <c r="P7" s="51" t="s">
        <v>59</v>
      </c>
      <c r="Q7" s="51" t="s">
        <v>58</v>
      </c>
      <c r="R7" s="51" t="s">
        <v>60</v>
      </c>
      <c r="S7" s="45" t="s">
        <v>49</v>
      </c>
      <c r="T7" s="47" t="s">
        <v>62</v>
      </c>
      <c r="U7" s="60" t="s">
        <v>67</v>
      </c>
      <c r="V7" s="48" t="s">
        <v>52</v>
      </c>
      <c r="W7" s="51" t="s">
        <v>61</v>
      </c>
      <c r="X7" s="48" t="s">
        <v>53</v>
      </c>
      <c r="Y7" s="48" t="s">
        <v>54</v>
      </c>
      <c r="Z7" s="48" t="s">
        <v>70</v>
      </c>
      <c r="AA7" s="48" t="s">
        <v>72</v>
      </c>
      <c r="AB7" s="48" t="s">
        <v>77</v>
      </c>
      <c r="AC7" s="48" t="s">
        <v>63</v>
      </c>
      <c r="AD7" s="48" t="s">
        <v>64</v>
      </c>
      <c r="AE7" s="48" t="s">
        <v>65</v>
      </c>
      <c r="AF7" s="48" t="s">
        <v>68</v>
      </c>
      <c r="AG7" s="48" t="s">
        <v>71</v>
      </c>
    </row>
    <row r="8" spans="1:41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2.2499999999999999E-2</v>
      </c>
      <c r="G8" s="39">
        <f>1+F8</f>
        <v>1.0225</v>
      </c>
      <c r="H8" s="36"/>
      <c r="I8" s="36"/>
      <c r="J8" s="36">
        <f>1</f>
        <v>1</v>
      </c>
      <c r="K8" s="36">
        <v>1</v>
      </c>
      <c r="L8" s="40">
        <f>(L9*E8+H9*D8)/(1+F8)</f>
        <v>3535.932684144158</v>
      </c>
      <c r="M8" s="41">
        <f t="shared" ref="M8:M39" si="0">M9/(1+F8)*E8+I8</f>
        <v>63777.830005421376</v>
      </c>
      <c r="N8" s="52">
        <f>H9*G9^-1*D8</f>
        <v>30.415647921760396</v>
      </c>
      <c r="O8" s="52">
        <f>I8</f>
        <v>0</v>
      </c>
      <c r="P8" s="52">
        <f>J8</f>
        <v>1</v>
      </c>
      <c r="Q8" s="52">
        <v>0</v>
      </c>
      <c r="R8" s="52">
        <v>0</v>
      </c>
      <c r="S8" s="36">
        <f t="shared" ref="S8:S39" si="1">L8+M8</f>
        <v>67313.762689565541</v>
      </c>
      <c r="T8" s="41">
        <f t="shared" ref="T8:T39" si="2">T9/(1+F8)*E8+J8</f>
        <v>21.849388471132325</v>
      </c>
      <c r="U8" s="41">
        <f>U9/(1+F8)*E8+K8</f>
        <v>21.849388471132325</v>
      </c>
      <c r="V8" s="41">
        <f t="shared" ref="V8:V39" si="3">S8-$L$3*T8</f>
        <v>0</v>
      </c>
      <c r="W8" s="52">
        <v>0</v>
      </c>
      <c r="X8" s="41">
        <f t="shared" ref="X8:X39" si="4">I8+((1+F8)^-1)*V9-V8</f>
        <v>3051.3409480543337</v>
      </c>
      <c r="Y8" s="41">
        <f t="shared" ref="Y8:Y39" si="5">((F8+1)^-1)*D8*(H9-V9)</f>
        <v>29.466680886915498</v>
      </c>
      <c r="Z8" s="41">
        <f>V8-$T$1*$V$1*$M$3</f>
        <v>-2003.6920086056928</v>
      </c>
      <c r="AA8" s="41">
        <f>$T$3*$V$1*$M$3*(U8-$U$8/$T$8*T8)</f>
        <v>0</v>
      </c>
      <c r="AB8" s="41">
        <f t="shared" ref="AB8:AB39" si="6">AE8-AE9/G8</f>
        <v>99.534785377659318</v>
      </c>
      <c r="AC8" s="41">
        <f>T1*V1*M3</f>
        <v>2003.6920086056928</v>
      </c>
      <c r="AD8" s="41">
        <f t="shared" ref="AD8:AD29" si="7">$T$2*$M$3*T8</f>
        <v>1459.3148357509733</v>
      </c>
      <c r="AE8" s="41">
        <f t="shared" ref="AE8:AE29" si="8">$T$3*$V$1*$M$3*U8</f>
        <v>2188.9722536264599</v>
      </c>
      <c r="AF8" s="41"/>
      <c r="AG8" s="41">
        <f>SUM(AC8:AF8)</f>
        <v>5651.9790979831259</v>
      </c>
    </row>
    <row r="9" spans="1:41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9">IF(B9&lt;121,C9/1000,0)</f>
        <v>3.2700000000000003E-4</v>
      </c>
      <c r="E9" s="20">
        <f t="shared" ref="E9:E72" si="10">IF(B9&lt;121,1-D9,0)</f>
        <v>0.99967300000000003</v>
      </c>
      <c r="F9" s="26">
        <f>IF(B9&lt;121,IF($D$1="konstant",$D$3,Zins!G3),0)</f>
        <v>2.2499999999999999E-2</v>
      </c>
      <c r="G9" s="39">
        <f>1+F9</f>
        <v>1.0225</v>
      </c>
      <c r="H9" s="11">
        <v>100000</v>
      </c>
      <c r="I9" s="11"/>
      <c r="J9" s="11">
        <v>1</v>
      </c>
      <c r="K9" s="36">
        <v>1</v>
      </c>
      <c r="L9" s="28">
        <f t="shared" ref="L9:L72" si="11">(L10*E9+H10*D9)/(1+F9)</f>
        <v>3585.5062619848786</v>
      </c>
      <c r="M9" s="32">
        <f t="shared" si="0"/>
        <v>65233.118680452972</v>
      </c>
      <c r="N9" s="53">
        <f>N8+H10*PRODUCT($G$8:G9)^-1*E8*D9</f>
        <v>61.682634895774186</v>
      </c>
      <c r="O9" s="53">
        <f>O8+I9*(G8^-1)*E8</f>
        <v>0</v>
      </c>
      <c r="P9" s="52">
        <f>P8+J9*(G8^-1)*E8</f>
        <v>1.9776909535452325</v>
      </c>
      <c r="Q9" s="52">
        <f>((O8+N8)*G8)/E8</f>
        <v>31.109675108958889</v>
      </c>
      <c r="R9" s="52">
        <f>((P8)*G8)/E8</f>
        <v>1.0228180964279889</v>
      </c>
      <c r="S9" s="11">
        <f t="shared" si="1"/>
        <v>68818.624942437847</v>
      </c>
      <c r="T9" s="32">
        <f t="shared" si="2"/>
        <v>21.325131827731227</v>
      </c>
      <c r="U9" s="41">
        <f t="shared" ref="U9:U72" si="12">U10/(1+F9)*E9+K9</f>
        <v>21.325131827731227</v>
      </c>
      <c r="V9" s="41">
        <f t="shared" si="3"/>
        <v>3119.9961193855561</v>
      </c>
      <c r="W9" s="52">
        <f t="shared" ref="W9:W40" si="13">R9*$L$3-Q9</f>
        <v>3119.9961193855597</v>
      </c>
      <c r="X9" s="41">
        <f t="shared" si="4"/>
        <v>3050.84505390713</v>
      </c>
      <c r="Y9" s="41">
        <f t="shared" si="5"/>
        <v>29.962575034132808</v>
      </c>
      <c r="Z9" s="41">
        <f t="shared" ref="Z9:Z40" si="14">S9+AG9-T9*$M$3</f>
        <v>1164.3809184318961</v>
      </c>
      <c r="AA9" s="41">
        <f t="shared" ref="AA9:AA72" si="15">$T$3*$V$1*$M$3*(U9-$U$8/$T$8*T9)</f>
        <v>0</v>
      </c>
      <c r="AB9" s="41">
        <f t="shared" si="6"/>
        <v>99.518523899309685</v>
      </c>
      <c r="AC9" s="41"/>
      <c r="AD9" s="41">
        <f t="shared" si="7"/>
        <v>1424.299874189599</v>
      </c>
      <c r="AE9" s="41">
        <f t="shared" si="8"/>
        <v>2136.4498112843985</v>
      </c>
      <c r="AF9" s="41"/>
      <c r="AG9" s="41">
        <f t="shared" ref="AG9:AG29" si="16">SUM(AC9:AF9)</f>
        <v>3560.7496854739975</v>
      </c>
    </row>
    <row r="10" spans="1:41" x14ac:dyDescent="0.2">
      <c r="A10" s="11">
        <f t="shared" ref="A10:B73" si="17">IF(A9&lt;121,A9+1,"")</f>
        <v>2</v>
      </c>
      <c r="B10" s="11">
        <f t="shared" si="17"/>
        <v>32</v>
      </c>
      <c r="C10" s="12">
        <f>IF(B10&lt;121,INDEX(Frauen!C$2:C$122,B10+1,1),0)</f>
        <v>0.35099999999999998</v>
      </c>
      <c r="D10" s="20">
        <f t="shared" si="9"/>
        <v>3.5099999999999997E-4</v>
      </c>
      <c r="E10" s="20">
        <f t="shared" si="10"/>
        <v>0.99964900000000001</v>
      </c>
      <c r="F10" s="26">
        <f>IF(B10&lt;121,IF($D$1="konstant",$D$3,Zins!G4),0)</f>
        <v>2.2499999999999999E-2</v>
      </c>
      <c r="G10" s="39">
        <f t="shared" ref="G10:G72" si="18">1+F10</f>
        <v>1.0225</v>
      </c>
      <c r="H10" s="11">
        <v>100000</v>
      </c>
      <c r="I10" s="11"/>
      <c r="J10" s="11">
        <v>1</v>
      </c>
      <c r="K10" s="36">
        <v>1</v>
      </c>
      <c r="L10" s="28">
        <f t="shared" si="11"/>
        <v>3634.668689541018</v>
      </c>
      <c r="M10" s="32">
        <f t="shared" si="0"/>
        <v>66722.682167832041</v>
      </c>
      <c r="N10" s="53">
        <f>N9+H11*PRODUCT($G$8:G10)^-1*PRODUCT($E$8:E9)*D10</f>
        <v>94.495189412765512</v>
      </c>
      <c r="O10" s="53">
        <f>O9+I10*PRODUCT($E$8:E9)*PRODUCT($G$8:G9)^-1</f>
        <v>0</v>
      </c>
      <c r="P10" s="52">
        <f>P9+J10*PRODUCT($E$8:E9)*PRODUCT($G$8:G9)^-1</f>
        <v>2.9335552553578714</v>
      </c>
      <c r="Q10" s="52">
        <f>((O9+N9)*PRODUCT($G$8:G9))/PRODUCT($E$8:E9)</f>
        <v>64.530744352313661</v>
      </c>
      <c r="R10" s="52">
        <f>((P9)*PRODUCT($G$8:G9))/PRODUCT($E$8:E9)</f>
        <v>2.0690080692362587</v>
      </c>
      <c r="S10" s="11">
        <f t="shared" si="1"/>
        <v>70357.350857373065</v>
      </c>
      <c r="T10" s="32">
        <f t="shared" si="2"/>
        <v>20.789245377093486</v>
      </c>
      <c r="U10" s="41">
        <f t="shared" si="12"/>
        <v>20.789245377093486</v>
      </c>
      <c r="V10" s="41">
        <f t="shared" si="3"/>
        <v>6309.685099691771</v>
      </c>
      <c r="W10" s="52">
        <f t="shared" si="13"/>
        <v>6309.6850996917656</v>
      </c>
      <c r="X10" s="41">
        <f t="shared" si="4"/>
        <v>3049.765167623209</v>
      </c>
      <c r="Y10" s="41">
        <f t="shared" si="5"/>
        <v>31.042461318030632</v>
      </c>
      <c r="Z10" s="41">
        <f t="shared" si="14"/>
        <v>4403.2132145833893</v>
      </c>
      <c r="AA10" s="41">
        <f t="shared" si="15"/>
        <v>0</v>
      </c>
      <c r="AB10" s="41">
        <f t="shared" si="6"/>
        <v>99.488471337009287</v>
      </c>
      <c r="AC10" s="41"/>
      <c r="AD10" s="41">
        <f t="shared" si="7"/>
        <v>1388.5081609008355</v>
      </c>
      <c r="AE10" s="41">
        <f t="shared" si="8"/>
        <v>2082.7622413512531</v>
      </c>
      <c r="AF10" s="41"/>
      <c r="AG10" s="41">
        <f t="shared" si="16"/>
        <v>3471.2704022520884</v>
      </c>
    </row>
    <row r="11" spans="1:41" x14ac:dyDescent="0.2">
      <c r="A11" s="11">
        <f t="shared" si="17"/>
        <v>3</v>
      </c>
      <c r="B11" s="11">
        <f t="shared" si="17"/>
        <v>33</v>
      </c>
      <c r="C11" s="12">
        <f>IF(B11&lt;121,INDEX(Frauen!C$2:C$122,B11+1,1),0)</f>
        <v>0.38600000000000001</v>
      </c>
      <c r="D11" s="20">
        <f t="shared" si="9"/>
        <v>3.86E-4</v>
      </c>
      <c r="E11" s="20">
        <f t="shared" si="10"/>
        <v>0.999614</v>
      </c>
      <c r="F11" s="26">
        <f>IF(B11&lt;121,IF($D$1="konstant",$D$3,Zins!G5),0)</f>
        <v>2.2499999999999999E-2</v>
      </c>
      <c r="G11" s="39">
        <f t="shared" si="18"/>
        <v>1.0225</v>
      </c>
      <c r="H11" s="11">
        <v>100000</v>
      </c>
      <c r="I11" s="11"/>
      <c r="J11" s="11">
        <v>1</v>
      </c>
      <c r="K11" s="36">
        <v>1</v>
      </c>
      <c r="L11" s="28">
        <f t="shared" si="11"/>
        <v>3682.6413421667912</v>
      </c>
      <c r="M11" s="32">
        <f t="shared" si="0"/>
        <v>68247.897528640809</v>
      </c>
      <c r="N11" s="53">
        <f>N10+H12*PRODUCT($G$8:G11)^-1*PRODUCT($E$8:E10)*D11</f>
        <v>129.77322952671827</v>
      </c>
      <c r="O11" s="53">
        <f>O10+I11*PRODUCT($E$8:E10)*PRODUCT($G$8:G10)^-1</f>
        <v>0</v>
      </c>
      <c r="P11" s="52">
        <f>P10+J11*PRODUCT($E$8:E10)*PRODUCT($G$8:G10)^-1</f>
        <v>3.8680577428323972</v>
      </c>
      <c r="Q11" s="52">
        <f>((O10+N10)*PRODUCT($G$8:G10))/PRODUCT($E$8:E10)</f>
        <v>101.11817858092263</v>
      </c>
      <c r="R11" s="52">
        <f>((P10)*PRODUCT($G$8:G10))/PRODUCT($E$8:E10)</f>
        <v>3.1391625968655741</v>
      </c>
      <c r="S11" s="11">
        <f t="shared" si="1"/>
        <v>71930.538870807606</v>
      </c>
      <c r="T11" s="32">
        <f t="shared" si="2"/>
        <v>20.241608202557188</v>
      </c>
      <c r="U11" s="41">
        <f t="shared" si="12"/>
        <v>20.241608202557188</v>
      </c>
      <c r="V11" s="41">
        <f t="shared" si="3"/>
        <v>9570.0378983295668</v>
      </c>
      <c r="W11" s="52">
        <f t="shared" si="13"/>
        <v>9570.0378983295741</v>
      </c>
      <c r="X11" s="41">
        <f t="shared" si="4"/>
        <v>3047.927552358271</v>
      </c>
      <c r="Y11" s="41">
        <f t="shared" si="5"/>
        <v>32.880076582978262</v>
      </c>
      <c r="Z11" s="41">
        <f t="shared" si="14"/>
        <v>7713.7869258880819</v>
      </c>
      <c r="AA11" s="41">
        <f t="shared" si="15"/>
        <v>0</v>
      </c>
      <c r="AB11" s="41">
        <f t="shared" si="6"/>
        <v>99.440215945721775</v>
      </c>
      <c r="AC11" s="41"/>
      <c r="AD11" s="41">
        <f t="shared" si="7"/>
        <v>1351.9316198930428</v>
      </c>
      <c r="AE11" s="41">
        <f t="shared" si="8"/>
        <v>2027.8974298395642</v>
      </c>
      <c r="AF11" s="41"/>
      <c r="AG11" s="41">
        <f t="shared" si="16"/>
        <v>3379.829049732607</v>
      </c>
    </row>
    <row r="12" spans="1:41" x14ac:dyDescent="0.2">
      <c r="A12" s="11">
        <f t="shared" si="17"/>
        <v>4</v>
      </c>
      <c r="B12" s="11">
        <f t="shared" si="17"/>
        <v>34</v>
      </c>
      <c r="C12" s="12">
        <f>IF(B12&lt;121,INDEX(Frauen!C$2:C$122,B12+1,1),0)</f>
        <v>0.433</v>
      </c>
      <c r="D12" s="20">
        <f t="shared" si="9"/>
        <v>4.3300000000000001E-4</v>
      </c>
      <c r="E12" s="20">
        <f t="shared" si="10"/>
        <v>0.99956699999999998</v>
      </c>
      <c r="F12" s="26">
        <f>IF(B12&lt;121,IF($D$1="konstant",$D$3,Zins!G6),0)</f>
        <v>2.2499999999999999E-2</v>
      </c>
      <c r="G12" s="39">
        <f t="shared" si="18"/>
        <v>1.0225</v>
      </c>
      <c r="H12" s="11">
        <v>100000</v>
      </c>
      <c r="I12" s="11"/>
      <c r="J12" s="11">
        <v>1</v>
      </c>
      <c r="K12" s="36">
        <v>1</v>
      </c>
      <c r="L12" s="28">
        <f t="shared" si="11"/>
        <v>3728.3399115714105</v>
      </c>
      <c r="M12" s="32">
        <f t="shared" si="0"/>
        <v>69810.422045944957</v>
      </c>
      <c r="N12" s="53">
        <f>N11+H13*PRODUCT($G$8:G12)^-1*PRODUCT($E$8:E11)*D12</f>
        <v>168.46103136431782</v>
      </c>
      <c r="O12" s="53">
        <f>O11+I12*PRODUCT($E$8:E11)*PRODUCT($G$8:G11)^-1</f>
        <v>0</v>
      </c>
      <c r="P12" s="52">
        <f>P11+J12*PRODUCT($E$8:E11)*PRODUCT($G$8:G11)^-1</f>
        <v>4.7816438254870288</v>
      </c>
      <c r="Q12" s="52">
        <f>((O11+N11)*PRODUCT($G$8:G11))/PRODUCT($E$8:E11)</f>
        <v>142.04816819191547</v>
      </c>
      <c r="R12" s="52">
        <f>((P11)*PRODUCT($G$8:G11))/PRODUCT($E$8:E11)</f>
        <v>4.2339280515229376</v>
      </c>
      <c r="S12" s="11">
        <f t="shared" si="1"/>
        <v>73538.76195751637</v>
      </c>
      <c r="T12" s="32">
        <f t="shared" si="2"/>
        <v>19.682141693808536</v>
      </c>
      <c r="U12" s="41">
        <f t="shared" si="12"/>
        <v>19.682141693808536</v>
      </c>
      <c r="V12" s="41">
        <f t="shared" si="3"/>
        <v>12901.869673328314</v>
      </c>
      <c r="W12" s="52">
        <f t="shared" si="13"/>
        <v>12901.869673328327</v>
      </c>
      <c r="X12" s="41">
        <f t="shared" si="4"/>
        <v>3045.3655935477418</v>
      </c>
      <c r="Y12" s="41">
        <f t="shared" si="5"/>
        <v>35.442035393501349</v>
      </c>
      <c r="Z12" s="41">
        <f t="shared" si="14"/>
        <v>11096.924419311996</v>
      </c>
      <c r="AA12" s="41">
        <f t="shared" si="15"/>
        <v>0</v>
      </c>
      <c r="AB12" s="41">
        <f t="shared" si="6"/>
        <v>99.373819326030116</v>
      </c>
      <c r="AC12" s="41"/>
      <c r="AD12" s="41">
        <f t="shared" si="7"/>
        <v>1314.5650008043026</v>
      </c>
      <c r="AE12" s="41">
        <f t="shared" si="8"/>
        <v>1971.8475012064539</v>
      </c>
      <c r="AF12" s="41"/>
      <c r="AG12" s="41">
        <f t="shared" si="16"/>
        <v>3286.4125020107567</v>
      </c>
    </row>
    <row r="13" spans="1:41" x14ac:dyDescent="0.2">
      <c r="A13" s="11">
        <f t="shared" si="17"/>
        <v>5</v>
      </c>
      <c r="B13" s="11">
        <f t="shared" si="17"/>
        <v>35</v>
      </c>
      <c r="C13" s="12">
        <f>IF(B13&lt;121,INDEX(Frauen!C$2:C$122,B13+1,1),0)</f>
        <v>0.49</v>
      </c>
      <c r="D13" s="20">
        <f t="shared" si="9"/>
        <v>4.8999999999999998E-4</v>
      </c>
      <c r="E13" s="20">
        <f t="shared" si="10"/>
        <v>0.99951000000000001</v>
      </c>
      <c r="F13" s="26">
        <f>IF(B13&lt;121,IF($D$1="konstant",$D$3,Zins!G7),0)</f>
        <v>2.2499999999999999E-2</v>
      </c>
      <c r="G13" s="39">
        <f t="shared" si="18"/>
        <v>1.0225</v>
      </c>
      <c r="H13" s="11">
        <v>100000</v>
      </c>
      <c r="I13" s="11"/>
      <c r="J13" s="11">
        <v>1</v>
      </c>
      <c r="K13" s="36">
        <v>1</v>
      </c>
      <c r="L13" s="28">
        <f t="shared" si="11"/>
        <v>3770.5602121536299</v>
      </c>
      <c r="M13" s="32">
        <f t="shared" si="0"/>
        <v>71412.07797174048</v>
      </c>
      <c r="N13" s="53">
        <f>N12+H14*PRODUCT($G$8:G13)^-1*PRODUCT($E$8:E12)*D13</f>
        <v>211.25975637831104</v>
      </c>
      <c r="O13" s="53">
        <f>O12+I13*PRODUCT($E$8:E12)*PRODUCT($G$8:G12)^-1</f>
        <v>0</v>
      </c>
      <c r="P13" s="52">
        <f>P12+J13*PRODUCT($E$8:E12)*PRODUCT($G$8:G12)^-1</f>
        <v>5.6747396688912755</v>
      </c>
      <c r="Q13" s="52">
        <f>((O12+N12)*PRODUCT($G$8:G12))/PRODUCT($E$8:E12)</f>
        <v>188.62592700262567</v>
      </c>
      <c r="R13" s="52">
        <f>((P12)*PRODUCT($G$8:G12))/PRODUCT($E$8:E12)</f>
        <v>5.3540097188904836</v>
      </c>
      <c r="S13" s="11">
        <f t="shared" si="1"/>
        <v>75182.638183894116</v>
      </c>
      <c r="T13" s="32">
        <f t="shared" si="2"/>
        <v>19.110764843096291</v>
      </c>
      <c r="U13" s="41">
        <f t="shared" si="12"/>
        <v>19.110764843096291</v>
      </c>
      <c r="V13" s="41">
        <f t="shared" si="3"/>
        <v>16306.048060380766</v>
      </c>
      <c r="W13" s="52">
        <f t="shared" si="13"/>
        <v>16306.04806038079</v>
      </c>
      <c r="X13" s="41">
        <f t="shared" si="4"/>
        <v>3042.3665917295948</v>
      </c>
      <c r="Y13" s="41">
        <f t="shared" si="5"/>
        <v>38.441037211663968</v>
      </c>
      <c r="Z13" s="41">
        <f t="shared" si="14"/>
        <v>14553.500759340895</v>
      </c>
      <c r="AA13" s="41">
        <f t="shared" si="15"/>
        <v>0</v>
      </c>
      <c r="AB13" s="41">
        <f t="shared" si="6"/>
        <v>99.295098902282689</v>
      </c>
      <c r="AC13" s="41"/>
      <c r="AD13" s="41">
        <f t="shared" si="7"/>
        <v>1276.4028931484888</v>
      </c>
      <c r="AE13" s="41">
        <f t="shared" si="8"/>
        <v>1914.6043397227334</v>
      </c>
      <c r="AF13" s="41"/>
      <c r="AG13" s="41">
        <f t="shared" si="16"/>
        <v>3191.0072328712222</v>
      </c>
    </row>
    <row r="14" spans="1:41" x14ac:dyDescent="0.2">
      <c r="A14" s="11">
        <f t="shared" si="17"/>
        <v>6</v>
      </c>
      <c r="B14" s="11">
        <f t="shared" si="17"/>
        <v>36</v>
      </c>
      <c r="C14" s="12">
        <f>IF(B14&lt;121,INDEX(Frauen!C$2:C$122,B14+1,1),0)</f>
        <v>0.55500000000000005</v>
      </c>
      <c r="D14" s="20">
        <f t="shared" si="9"/>
        <v>5.5500000000000005E-4</v>
      </c>
      <c r="E14" s="20">
        <f t="shared" si="10"/>
        <v>0.99944500000000003</v>
      </c>
      <c r="F14" s="26">
        <f>IF(B14&lt;121,IF($D$1="konstant",$D$3,Zins!G8),0)</f>
        <v>2.2499999999999999E-2</v>
      </c>
      <c r="G14" s="39">
        <f t="shared" si="18"/>
        <v>1.0225</v>
      </c>
      <c r="H14" s="11">
        <v>100000</v>
      </c>
      <c r="I14" s="11"/>
      <c r="J14" s="11">
        <v>1</v>
      </c>
      <c r="K14" s="36">
        <v>1</v>
      </c>
      <c r="L14" s="28">
        <f t="shared" si="11"/>
        <v>3808.263866221535</v>
      </c>
      <c r="M14" s="32">
        <f t="shared" si="0"/>
        <v>73054.646502891061</v>
      </c>
      <c r="N14" s="53">
        <f>N13+H15*PRODUCT($G$8:G14)^-1*PRODUCT($E$8:E13)*D14</f>
        <v>258.64592127926147</v>
      </c>
      <c r="O14" s="53">
        <f>O13+I14*PRODUCT($E$8:E13)*PRODUCT($G$8:G13)^-1</f>
        <v>0</v>
      </c>
      <c r="P14" s="52">
        <f>P13+J14*PRODUCT($E$8:E13)*PRODUCT($G$8:G13)^-1</f>
        <v>6.5477550492736505</v>
      </c>
      <c r="Q14" s="52">
        <f>((O13+N13)*PRODUCT($G$8:G13))/PRODUCT($E$8:E13)</f>
        <v>241.98858476672044</v>
      </c>
      <c r="R14" s="52">
        <f>((P13)*PRODUCT($G$8:G13))/PRODUCT($E$8:E13)</f>
        <v>6.5001600159733455</v>
      </c>
      <c r="S14" s="11">
        <f t="shared" si="1"/>
        <v>76862.910369112593</v>
      </c>
      <c r="T14" s="32">
        <f t="shared" si="2"/>
        <v>18.527335446434709</v>
      </c>
      <c r="U14" s="41">
        <f t="shared" si="12"/>
        <v>18.527335446434709</v>
      </c>
      <c r="V14" s="41">
        <f t="shared" si="3"/>
        <v>19783.753981782844</v>
      </c>
      <c r="W14" s="52">
        <f t="shared" si="13"/>
        <v>19783.753981782862</v>
      </c>
      <c r="X14" s="41">
        <f t="shared" si="4"/>
        <v>3039.1956373735302</v>
      </c>
      <c r="Y14" s="41">
        <f t="shared" si="5"/>
        <v>41.611991567725184</v>
      </c>
      <c r="Z14" s="41">
        <f t="shared" si="14"/>
        <v>18084.709909047087</v>
      </c>
      <c r="AA14" s="41">
        <f t="shared" si="15"/>
        <v>0</v>
      </c>
      <c r="AB14" s="41">
        <f t="shared" si="6"/>
        <v>99.209496397985504</v>
      </c>
      <c r="AC14" s="41"/>
      <c r="AD14" s="41">
        <f t="shared" si="7"/>
        <v>1237.4357991592738</v>
      </c>
      <c r="AE14" s="41">
        <f t="shared" si="8"/>
        <v>1856.1536987389106</v>
      </c>
      <c r="AF14" s="41"/>
      <c r="AG14" s="41">
        <f t="shared" si="16"/>
        <v>3093.5894978981842</v>
      </c>
    </row>
    <row r="15" spans="1:41" x14ac:dyDescent="0.2">
      <c r="A15" s="11">
        <f t="shared" si="17"/>
        <v>7</v>
      </c>
      <c r="B15" s="11">
        <f t="shared" si="17"/>
        <v>37</v>
      </c>
      <c r="C15" s="12">
        <f>IF(B15&lt;121,INDEX(Frauen!C$2:C$122,B15+1,1),0)</f>
        <v>0.624</v>
      </c>
      <c r="D15" s="20">
        <f t="shared" si="9"/>
        <v>6.2399999999999999E-4</v>
      </c>
      <c r="E15" s="20">
        <f t="shared" si="10"/>
        <v>0.99937600000000004</v>
      </c>
      <c r="F15" s="26">
        <f>IF(B15&lt;121,IF($D$1="konstant",$D$3,Zins!G9),0)</f>
        <v>2.2499999999999999E-2</v>
      </c>
      <c r="G15" s="39">
        <f t="shared" si="18"/>
        <v>1.0225</v>
      </c>
      <c r="H15" s="11">
        <v>100000</v>
      </c>
      <c r="I15" s="11"/>
      <c r="J15" s="11">
        <v>1</v>
      </c>
      <c r="K15" s="36">
        <v>1</v>
      </c>
      <c r="L15" s="28">
        <f t="shared" si="11"/>
        <v>3840.5813258473645</v>
      </c>
      <c r="M15" s="32">
        <f t="shared" si="0"/>
        <v>74739.856669657762</v>
      </c>
      <c r="N15" s="53">
        <f>N14+H16*PRODUCT($G$8:G15)^-1*PRODUCT($E$8:E14)*D15</f>
        <v>310.72205709117731</v>
      </c>
      <c r="O15" s="53">
        <f>O14+I15*PRODUCT($E$8:E14)*PRODUCT($G$8:G14)^-1</f>
        <v>0</v>
      </c>
      <c r="P15" s="52">
        <f>P14+J15*PRODUCT($E$8:E14)*PRODUCT($G$8:G14)^-1</f>
        <v>7.401085960614739</v>
      </c>
      <c r="Q15" s="52">
        <f>((O14+N14)*PRODUCT($G$8:G14))/PRODUCT($E$8:E14)</f>
        <v>303.10154928382417</v>
      </c>
      <c r="R15" s="52">
        <f>((P14)*PRODUCT($G$8:G14))/PRODUCT($E$8:E14)</f>
        <v>7.6731722269186848</v>
      </c>
      <c r="S15" s="11">
        <f t="shared" si="1"/>
        <v>78580.437995505126</v>
      </c>
      <c r="T15" s="32">
        <f t="shared" si="2"/>
        <v>17.931652561150926</v>
      </c>
      <c r="U15" s="41">
        <f t="shared" si="12"/>
        <v>17.931652561150926</v>
      </c>
      <c r="V15" s="41">
        <f t="shared" si="3"/>
        <v>23336.465985587391</v>
      </c>
      <c r="W15" s="52">
        <f t="shared" si="13"/>
        <v>23336.465985587409</v>
      </c>
      <c r="X15" s="41">
        <f t="shared" si="4"/>
        <v>3036.2373009265029</v>
      </c>
      <c r="Y15" s="41">
        <f t="shared" si="5"/>
        <v>44.570328014741008</v>
      </c>
      <c r="Z15" s="41">
        <f t="shared" si="14"/>
        <v>21692.048843874582</v>
      </c>
      <c r="AA15" s="41">
        <f t="shared" si="15"/>
        <v>0</v>
      </c>
      <c r="AB15" s="41">
        <f t="shared" si="6"/>
        <v>99.125454034740642</v>
      </c>
      <c r="AC15" s="41"/>
      <c r="AD15" s="41">
        <f t="shared" si="7"/>
        <v>1197.650297929064</v>
      </c>
      <c r="AE15" s="41">
        <f t="shared" si="8"/>
        <v>1796.475446893596</v>
      </c>
      <c r="AF15" s="41"/>
      <c r="AG15" s="41">
        <f t="shared" si="16"/>
        <v>2994.1257448226597</v>
      </c>
    </row>
    <row r="16" spans="1:41" x14ac:dyDescent="0.2">
      <c r="A16" s="11">
        <f t="shared" si="17"/>
        <v>8</v>
      </c>
      <c r="B16" s="11">
        <f t="shared" si="17"/>
        <v>38</v>
      </c>
      <c r="C16" s="12">
        <f>IF(B16&lt;121,INDEX(Frauen!C$2:C$122,B16+1,1),0)</f>
        <v>0.70099999999999996</v>
      </c>
      <c r="D16" s="20">
        <f t="shared" si="9"/>
        <v>7.0099999999999991E-4</v>
      </c>
      <c r="E16" s="20">
        <f t="shared" si="10"/>
        <v>0.99929900000000005</v>
      </c>
      <c r="F16" s="26">
        <f>IF(B16&lt;121,IF($D$1="konstant",$D$3,Zins!G10),0)</f>
        <v>2.2499999999999999E-2</v>
      </c>
      <c r="G16" s="39">
        <f t="shared" si="18"/>
        <v>1.0225</v>
      </c>
      <c r="H16" s="11">
        <v>100000</v>
      </c>
      <c r="I16" s="11"/>
      <c r="J16" s="11">
        <v>1</v>
      </c>
      <c r="K16" s="36">
        <v>1</v>
      </c>
      <c r="L16" s="28">
        <f t="shared" si="11"/>
        <v>3867.0074183079537</v>
      </c>
      <c r="M16" s="32">
        <f t="shared" si="0"/>
        <v>76469.220238153663</v>
      </c>
      <c r="N16" s="53">
        <f>N15+H17*PRODUCT($G$8:G16)^-1*PRODUCT($E$8:E15)*D16</f>
        <v>367.90121804115159</v>
      </c>
      <c r="O16" s="53">
        <f>O15+I16*PRODUCT($E$8:E15)*PRODUCT($G$8:G15)^-1</f>
        <v>0</v>
      </c>
      <c r="P16" s="52">
        <f>P15+J16*PRODUCT($E$8:E15)*PRODUCT($G$8:G15)^-1</f>
        <v>8.2351186577809123</v>
      </c>
      <c r="Q16" s="52">
        <f>((O15+N15)*PRODUCT($G$8:G15))/PRODUCT($E$8:E15)</f>
        <v>372.5538077187266</v>
      </c>
      <c r="R16" s="52">
        <f>((P15)*PRODUCT($G$8:G15))/PRODUCT($E$8:E15)</f>
        <v>8.8738558880985288</v>
      </c>
      <c r="S16" s="11">
        <f t="shared" si="1"/>
        <v>80336.227656461619</v>
      </c>
      <c r="T16" s="32">
        <f t="shared" si="2"/>
        <v>17.323424560702701</v>
      </c>
      <c r="U16" s="41">
        <f t="shared" si="12"/>
        <v>17.323424560702701</v>
      </c>
      <c r="V16" s="41">
        <f t="shared" si="3"/>
        <v>26966.089110460453</v>
      </c>
      <c r="W16" s="52">
        <f t="shared" si="13"/>
        <v>26966.089110460482</v>
      </c>
      <c r="X16" s="41">
        <f t="shared" si="4"/>
        <v>3033.2797292852047</v>
      </c>
      <c r="Y16" s="41">
        <f t="shared" si="5"/>
        <v>47.527899656052234</v>
      </c>
      <c r="Z16" s="41">
        <f t="shared" si="14"/>
        <v>25377.449346019275</v>
      </c>
      <c r="AA16" s="41">
        <f t="shared" si="15"/>
        <v>0</v>
      </c>
      <c r="AB16" s="41">
        <f t="shared" si="6"/>
        <v>99.037411858241057</v>
      </c>
      <c r="AC16" s="41"/>
      <c r="AD16" s="41">
        <f t="shared" si="7"/>
        <v>1157.0269117987864</v>
      </c>
      <c r="AE16" s="41">
        <f t="shared" si="8"/>
        <v>1735.5403676981796</v>
      </c>
      <c r="AF16" s="41"/>
      <c r="AG16" s="41">
        <f t="shared" si="16"/>
        <v>2892.567279496966</v>
      </c>
    </row>
    <row r="17" spans="1:33" x14ac:dyDescent="0.2">
      <c r="A17" s="11">
        <f t="shared" si="17"/>
        <v>9</v>
      </c>
      <c r="B17" s="11">
        <f t="shared" si="17"/>
        <v>39</v>
      </c>
      <c r="C17" s="12">
        <f>IF(B17&lt;121,INDEX(Frauen!C$2:C$122,B17+1,1),0)</f>
        <v>0.78300000000000003</v>
      </c>
      <c r="D17" s="20">
        <f t="shared" si="9"/>
        <v>7.8300000000000006E-4</v>
      </c>
      <c r="E17" s="20">
        <f t="shared" si="10"/>
        <v>0.99921700000000002</v>
      </c>
      <c r="F17" s="26">
        <f>IF(B17&lt;121,IF($D$1="konstant",$D$3,Zins!G11),0)</f>
        <v>2.2499999999999999E-2</v>
      </c>
      <c r="G17" s="39">
        <f t="shared" si="18"/>
        <v>1.0225</v>
      </c>
      <c r="H17" s="11">
        <v>100000</v>
      </c>
      <c r="I17" s="11"/>
      <c r="J17" s="11">
        <v>1</v>
      </c>
      <c r="K17" s="36">
        <v>1</v>
      </c>
      <c r="L17" s="28">
        <f t="shared" si="11"/>
        <v>3886.6396195932175</v>
      </c>
      <c r="M17" s="32">
        <f t="shared" si="0"/>
        <v>78244.627177163304</v>
      </c>
      <c r="N17" s="53">
        <f>N16+H18*PRODUCT($G$8:G17)^-1*PRODUCT($E$8:E16)*D17</f>
        <v>430.31976556415253</v>
      </c>
      <c r="O17" s="53">
        <f>O16+I17*PRODUCT($E$8:E16)*PRODUCT($G$8:G16)^-1</f>
        <v>0</v>
      </c>
      <c r="P17" s="52">
        <f>P16+J17*PRODUCT($E$8:E16)*PRODUCT($G$8:G16)^-1</f>
        <v>9.0502267656004332</v>
      </c>
      <c r="Q17" s="52">
        <f>((O16+N16)*PRODUCT($G$8:G16))/PRODUCT($E$8:E16)</f>
        <v>451.35266661169271</v>
      </c>
      <c r="R17" s="52">
        <f>((P16)*PRODUCT($G$8:G16))/PRODUCT($E$8:E16)</f>
        <v>10.103099918623698</v>
      </c>
      <c r="S17" s="11">
        <f t="shared" si="1"/>
        <v>82131.266796756521</v>
      </c>
      <c r="T17" s="32">
        <f t="shared" si="2"/>
        <v>16.702410002730424</v>
      </c>
      <c r="U17" s="41">
        <f t="shared" si="12"/>
        <v>16.702410002730424</v>
      </c>
      <c r="V17" s="41">
        <f t="shared" si="3"/>
        <v>30674.354638639932</v>
      </c>
      <c r="W17" s="52">
        <f t="shared" si="13"/>
        <v>30674.354638639954</v>
      </c>
      <c r="X17" s="41">
        <f t="shared" si="4"/>
        <v>3030.6216082276369</v>
      </c>
      <c r="Y17" s="41">
        <f t="shared" si="5"/>
        <v>50.186020713617125</v>
      </c>
      <c r="Z17" s="41">
        <f t="shared" si="14"/>
        <v>29142.664839122517</v>
      </c>
      <c r="AA17" s="41">
        <f t="shared" si="15"/>
        <v>0</v>
      </c>
      <c r="AB17" s="41">
        <f t="shared" si="6"/>
        <v>98.951866836770478</v>
      </c>
      <c r="AC17" s="41"/>
      <c r="AD17" s="41">
        <f t="shared" si="7"/>
        <v>1115.5495148975581</v>
      </c>
      <c r="AE17" s="41">
        <f t="shared" si="8"/>
        <v>1673.324272346337</v>
      </c>
      <c r="AF17" s="41"/>
      <c r="AG17" s="41">
        <f t="shared" si="16"/>
        <v>2788.8737872438951</v>
      </c>
    </row>
    <row r="18" spans="1:33" x14ac:dyDescent="0.2">
      <c r="A18" s="11">
        <f t="shared" si="17"/>
        <v>10</v>
      </c>
      <c r="B18" s="11">
        <f t="shared" si="17"/>
        <v>40</v>
      </c>
      <c r="C18" s="12">
        <f>IF(B18&lt;121,INDEX(Frauen!C$2:C$122,B18+1,1),0)</f>
        <v>0.872</v>
      </c>
      <c r="D18" s="20">
        <f t="shared" si="9"/>
        <v>8.7199999999999995E-4</v>
      </c>
      <c r="E18" s="20">
        <f t="shared" si="10"/>
        <v>0.99912800000000002</v>
      </c>
      <c r="F18" s="26">
        <f>IF(B18&lt;121,IF($D$1="konstant",$D$3,Zins!G12),0)</f>
        <v>2.2499999999999999E-2</v>
      </c>
      <c r="G18" s="39">
        <f t="shared" si="18"/>
        <v>1.0225</v>
      </c>
      <c r="H18" s="11">
        <v>100000</v>
      </c>
      <c r="I18" s="11">
        <f>100000*0.4</f>
        <v>40000</v>
      </c>
      <c r="J18" s="11">
        <v>1</v>
      </c>
      <c r="K18" s="36">
        <v>1</v>
      </c>
      <c r="L18" s="28">
        <f t="shared" si="11"/>
        <v>3898.8418041667269</v>
      </c>
      <c r="M18" s="32">
        <f t="shared" si="0"/>
        <v>80067.824395150878</v>
      </c>
      <c r="N18" s="53">
        <f>N17+H19*PRODUCT($G$8:G18)^-1*PRODUCT($E$8:E17)*D18</f>
        <v>498.25027614361557</v>
      </c>
      <c r="O18" s="53">
        <f>O17+I18*PRODUCT($E$8:E17)*PRODUCT($G$8:G17)^-1</f>
        <v>31861.902324541716</v>
      </c>
      <c r="P18" s="52">
        <f>P17+J18*PRODUCT($E$8:E17)*PRODUCT($G$8:G17)^-1</f>
        <v>9.8467743237139764</v>
      </c>
      <c r="Q18" s="52">
        <f>((O17+N17)*PRODUCT($G$8:G17))/PRODUCT($E$8:E17)</f>
        <v>540.23110256376322</v>
      </c>
      <c r="R18" s="52">
        <f>((P17)*PRODUCT($G$8:G17))/PRODUCT($E$8:E17)</f>
        <v>11.36181596869622</v>
      </c>
      <c r="S18" s="11">
        <f t="shared" si="1"/>
        <v>83966.666199317609</v>
      </c>
      <c r="T18" s="32">
        <f t="shared" si="2"/>
        <v>16.068295703327564</v>
      </c>
      <c r="U18" s="41">
        <f t="shared" si="12"/>
        <v>16.068295703327564</v>
      </c>
      <c r="V18" s="41">
        <f t="shared" si="3"/>
        <v>34463.338212422088</v>
      </c>
      <c r="W18" s="52">
        <f t="shared" si="13"/>
        <v>34463.33821242211</v>
      </c>
      <c r="X18" s="41">
        <f t="shared" si="4"/>
        <v>2993.3086514123715</v>
      </c>
      <c r="Y18" s="41">
        <f t="shared" si="5"/>
        <v>87.49897752886838</v>
      </c>
      <c r="Z18" s="41">
        <f t="shared" si="14"/>
        <v>32989.799685922437</v>
      </c>
      <c r="AA18" s="41">
        <f t="shared" si="15"/>
        <v>0</v>
      </c>
      <c r="AB18" s="41">
        <f t="shared" si="6"/>
        <v>98.867070591640186</v>
      </c>
      <c r="AC18" s="41"/>
      <c r="AD18" s="41">
        <f t="shared" si="7"/>
        <v>1073.1971897556878</v>
      </c>
      <c r="AE18" s="41">
        <f t="shared" si="8"/>
        <v>1609.7957846335316</v>
      </c>
      <c r="AF18" s="41"/>
      <c r="AG18" s="41">
        <f t="shared" si="16"/>
        <v>2682.9929743892194</v>
      </c>
    </row>
    <row r="19" spans="1:33" x14ac:dyDescent="0.2">
      <c r="A19" s="11">
        <f t="shared" si="17"/>
        <v>11</v>
      </c>
      <c r="B19" s="11">
        <f t="shared" si="17"/>
        <v>41</v>
      </c>
      <c r="C19" s="12">
        <f>IF(B19&lt;121,INDEX(Frauen!C$2:C$122,B19+1,1),0)</f>
        <v>0.97199999999999998</v>
      </c>
      <c r="D19" s="20">
        <f t="shared" si="9"/>
        <v>9.7199999999999999E-4</v>
      </c>
      <c r="E19" s="20">
        <f t="shared" si="10"/>
        <v>0.99902800000000003</v>
      </c>
      <c r="F19" s="26">
        <f>IF(B19&lt;121,IF($D$1="konstant",$D$3,Zins!G13),0)</f>
        <v>2.2499999999999999E-2</v>
      </c>
      <c r="G19" s="39">
        <f t="shared" si="18"/>
        <v>1.0225</v>
      </c>
      <c r="H19" s="11">
        <v>100000</v>
      </c>
      <c r="I19" s="11"/>
      <c r="J19" s="11">
        <v>1</v>
      </c>
      <c r="K19" s="36">
        <v>1</v>
      </c>
      <c r="L19" s="28">
        <f t="shared" si="11"/>
        <v>3902.7689592929819</v>
      </c>
      <c r="M19" s="32">
        <f t="shared" si="0"/>
        <v>41005.10689725617</v>
      </c>
      <c r="N19" s="53">
        <f>N18+H20*PRODUCT($G$8:G19)^-1*PRODUCT($E$8:E18)*D19</f>
        <v>572.24018156224577</v>
      </c>
      <c r="O19" s="53">
        <f>O18+I19*PRODUCT($E$8:E18)*PRODUCT($G$8:G18)^-1</f>
        <v>31861.902324541716</v>
      </c>
      <c r="P19" s="52">
        <f>P18+J19*PRODUCT($E$8:E18)*PRODUCT($G$8:G18)^-1</f>
        <v>10.625114635345144</v>
      </c>
      <c r="Q19" s="52">
        <f>((O18+N18)*PRODUCT($G$8:G18))/PRODUCT($E$8:E18)</f>
        <v>41575.840435230959</v>
      </c>
      <c r="R19" s="52">
        <f>((P18)*PRODUCT($G$8:G18))/PRODUCT($E$8:E18)</f>
        <v>12.650988489955127</v>
      </c>
      <c r="S19" s="11">
        <f t="shared" si="1"/>
        <v>44907.875856549152</v>
      </c>
      <c r="T19" s="32">
        <f t="shared" si="2"/>
        <v>15.420779276181264</v>
      </c>
      <c r="U19" s="41">
        <f t="shared" si="12"/>
        <v>15.420779276181264</v>
      </c>
      <c r="V19" s="41">
        <f t="shared" si="3"/>
        <v>-2600.5785817292635</v>
      </c>
      <c r="W19" s="52">
        <f t="shared" si="13"/>
        <v>-2600.5785817292199</v>
      </c>
      <c r="X19" s="41">
        <f t="shared" si="4"/>
        <v>2986.1212517221074</v>
      </c>
      <c r="Y19" s="41">
        <f t="shared" si="5"/>
        <v>94.686377219143495</v>
      </c>
      <c r="Z19" s="72">
        <f t="shared" si="14"/>
        <v>-4014.7367968655963</v>
      </c>
      <c r="AA19" s="41">
        <f t="shared" si="15"/>
        <v>0</v>
      </c>
      <c r="AB19" s="41">
        <f t="shared" si="6"/>
        <v>98.778946845593737</v>
      </c>
      <c r="AC19" s="41"/>
      <c r="AD19" s="41">
        <f t="shared" si="7"/>
        <v>1029.9497400718894</v>
      </c>
      <c r="AE19" s="41">
        <f t="shared" si="8"/>
        <v>1544.924610107834</v>
      </c>
      <c r="AF19" s="41"/>
      <c r="AG19" s="41">
        <f t="shared" si="16"/>
        <v>2574.8743501797235</v>
      </c>
    </row>
    <row r="20" spans="1:33" x14ac:dyDescent="0.2">
      <c r="A20" s="11">
        <f t="shared" si="17"/>
        <v>12</v>
      </c>
      <c r="B20" s="11">
        <f t="shared" si="17"/>
        <v>42</v>
      </c>
      <c r="C20" s="12">
        <f>IF(B20&lt;121,INDEX(Frauen!C$2:C$122,B20+1,1),0)</f>
        <v>1.0840000000000001</v>
      </c>
      <c r="D20" s="20">
        <f t="shared" si="9"/>
        <v>1.0840000000000001E-3</v>
      </c>
      <c r="E20" s="20">
        <f t="shared" si="10"/>
        <v>0.99891600000000003</v>
      </c>
      <c r="F20" s="26">
        <f>IF(B20&lt;121,IF($D$1="konstant",$D$3,Zins!G14),0)</f>
        <v>2.2499999999999999E-2</v>
      </c>
      <c r="G20" s="39">
        <f t="shared" si="18"/>
        <v>1.0225</v>
      </c>
      <c r="H20" s="11">
        <v>100000</v>
      </c>
      <c r="I20" s="11"/>
      <c r="J20" s="11">
        <v>1</v>
      </c>
      <c r="K20" s="36">
        <v>1</v>
      </c>
      <c r="L20" s="28">
        <f t="shared" si="11"/>
        <v>3897.1693094458551</v>
      </c>
      <c r="M20" s="32">
        <f t="shared" si="0"/>
        <v>41968.515199218069</v>
      </c>
      <c r="N20" s="53">
        <f>N19+H21*PRODUCT($G$8:G20)^-1*PRODUCT($E$8:E19)*D20</f>
        <v>652.86148833066682</v>
      </c>
      <c r="O20" s="53">
        <f>O19+I20*PRODUCT($E$8:E19)*PRODUCT($G$8:G19)^-1</f>
        <v>31861.902324541716</v>
      </c>
      <c r="P20" s="52">
        <f>P19+J20*PRODUCT($E$8:E19)*PRODUCT($G$8:G19)^-1</f>
        <v>11.385587755001145</v>
      </c>
      <c r="Q20" s="52">
        <f>((O19+N19)*PRODUCT($G$8:G19))/PRODUCT($E$8:E19)</f>
        <v>42649.952598949843</v>
      </c>
      <c r="R20" s="52">
        <f>((P19)*PRODUCT($G$8:G19))/PRODUCT($E$8:E19)</f>
        <v>13.971716239163584</v>
      </c>
      <c r="S20" s="11">
        <f t="shared" si="1"/>
        <v>45865.684508663922</v>
      </c>
      <c r="T20" s="32">
        <f t="shared" si="2"/>
        <v>14.759593134421999</v>
      </c>
      <c r="U20" s="41">
        <f t="shared" si="12"/>
        <v>14.759593134421999</v>
      </c>
      <c r="V20" s="41">
        <f t="shared" si="3"/>
        <v>394.21738006768283</v>
      </c>
      <c r="W20" s="52">
        <f t="shared" si="13"/>
        <v>394.21738006772648</v>
      </c>
      <c r="X20" s="41">
        <f t="shared" si="4"/>
        <v>2978.448929293947</v>
      </c>
      <c r="Y20" s="41">
        <f t="shared" si="5"/>
        <v>102.35869964730239</v>
      </c>
      <c r="Z20" s="72">
        <f t="shared" si="14"/>
        <v>-959.30694638135901</v>
      </c>
      <c r="AA20" s="41">
        <f t="shared" si="15"/>
        <v>0</v>
      </c>
      <c r="AB20" s="41">
        <f t="shared" si="6"/>
        <v>98.688685573743442</v>
      </c>
      <c r="AC20" s="41"/>
      <c r="AD20" s="41">
        <f t="shared" si="7"/>
        <v>985.789293790427</v>
      </c>
      <c r="AE20" s="41">
        <f t="shared" si="8"/>
        <v>1478.6839406856407</v>
      </c>
      <c r="AF20" s="41"/>
      <c r="AG20" s="41">
        <f t="shared" si="16"/>
        <v>2464.4732344760678</v>
      </c>
    </row>
    <row r="21" spans="1:33" x14ac:dyDescent="0.2">
      <c r="A21" s="11">
        <f t="shared" si="17"/>
        <v>13</v>
      </c>
      <c r="B21" s="11">
        <f t="shared" si="17"/>
        <v>43</v>
      </c>
      <c r="C21" s="12">
        <f>IF(B21&lt;121,INDEX(Frauen!C$2:C$122,B21+1,1),0)</f>
        <v>1.2130000000000001</v>
      </c>
      <c r="D21" s="20">
        <f t="shared" si="9"/>
        <v>1.2130000000000001E-3</v>
      </c>
      <c r="E21" s="20">
        <f t="shared" si="10"/>
        <v>0.99878699999999998</v>
      </c>
      <c r="F21" s="26">
        <f>IF(B21&lt;121,IF($D$1="konstant",$D$3,Zins!G15),0)</f>
        <v>2.2499999999999999E-2</v>
      </c>
      <c r="G21" s="39">
        <f t="shared" si="18"/>
        <v>1.0225</v>
      </c>
      <c r="H21" s="11">
        <v>100000</v>
      </c>
      <c r="I21" s="11"/>
      <c r="J21" s="11">
        <v>1</v>
      </c>
      <c r="K21" s="36">
        <v>1</v>
      </c>
      <c r="L21" s="28">
        <f t="shared" si="11"/>
        <v>3880.662256794752</v>
      </c>
      <c r="M21" s="32">
        <f t="shared" si="0"/>
        <v>42959.374753433192</v>
      </c>
      <c r="N21" s="53">
        <f>N20+H22*PRODUCT($G$8:G21)^-1*PRODUCT($E$8:E20)*D21</f>
        <v>740.99620336670591</v>
      </c>
      <c r="O21" s="53">
        <f>O20+I21*PRODUCT($E$8:E20)*PRODUCT($G$8:G20)^-1</f>
        <v>31861.902324541716</v>
      </c>
      <c r="P21" s="52">
        <f>P20+J21*PRODUCT($E$8:E20)*PRODUCT($G$8:G20)^-1</f>
        <v>12.128520534262069</v>
      </c>
      <c r="Q21" s="52">
        <f>((O20+N20)*PRODUCT($G$8:G20))/PRODUCT($E$8:E20)</f>
        <v>43765.418245804663</v>
      </c>
      <c r="R21" s="52">
        <f>((P20)*PRODUCT($G$8:G20))/PRODUCT($E$8:E20)</f>
        <v>15.325192363066328</v>
      </c>
      <c r="S21" s="11">
        <f t="shared" si="1"/>
        <v>46840.037010227941</v>
      </c>
      <c r="T21" s="32">
        <f t="shared" si="2"/>
        <v>14.084451525400027</v>
      </c>
      <c r="U21" s="41">
        <f t="shared" si="12"/>
        <v>14.084451525400027</v>
      </c>
      <c r="V21" s="41">
        <f t="shared" si="3"/>
        <v>3448.5513013222662</v>
      </c>
      <c r="W21" s="52">
        <f t="shared" si="13"/>
        <v>3448.5513013223172</v>
      </c>
      <c r="X21" s="41">
        <f t="shared" si="4"/>
        <v>2969.9624793112007</v>
      </c>
      <c r="Y21" s="41">
        <f t="shared" si="5"/>
        <v>110.84514963005739</v>
      </c>
      <c r="Z21" s="41">
        <f t="shared" si="14"/>
        <v>2156.9406457506411</v>
      </c>
      <c r="AA21" s="41">
        <f t="shared" si="15"/>
        <v>0</v>
      </c>
      <c r="AB21" s="41">
        <f t="shared" si="6"/>
        <v>98.592595483655487</v>
      </c>
      <c r="AC21" s="41"/>
      <c r="AD21" s="41">
        <f t="shared" si="7"/>
        <v>940.6967655679432</v>
      </c>
      <c r="AE21" s="41">
        <f t="shared" si="8"/>
        <v>1411.0451483519148</v>
      </c>
      <c r="AF21" s="41"/>
      <c r="AG21" s="41">
        <f t="shared" si="16"/>
        <v>2351.7419139198582</v>
      </c>
    </row>
    <row r="22" spans="1:33" x14ac:dyDescent="0.2">
      <c r="A22" s="11">
        <f t="shared" si="17"/>
        <v>14</v>
      </c>
      <c r="B22" s="11">
        <f t="shared" si="17"/>
        <v>44</v>
      </c>
      <c r="C22" s="12">
        <f>IF(B22&lt;121,INDEX(Frauen!C$2:C$122,B22+1,1),0)</f>
        <v>1.359</v>
      </c>
      <c r="D22" s="20">
        <f t="shared" si="9"/>
        <v>1.359E-3</v>
      </c>
      <c r="E22" s="20">
        <f t="shared" si="10"/>
        <v>0.998641</v>
      </c>
      <c r="F22" s="26">
        <f>IF(B22&lt;121,IF($D$1="konstant",$D$3,Zins!G16),0)</f>
        <v>2.2499999999999999E-2</v>
      </c>
      <c r="G22" s="39">
        <f t="shared" si="18"/>
        <v>1.0225</v>
      </c>
      <c r="H22" s="11">
        <v>100000</v>
      </c>
      <c r="I22" s="11"/>
      <c r="J22" s="11">
        <v>1</v>
      </c>
      <c r="K22" s="36">
        <v>1</v>
      </c>
      <c r="L22" s="28">
        <f t="shared" si="11"/>
        <v>3851.3488437200658</v>
      </c>
      <c r="M22" s="32">
        <f t="shared" si="0"/>
        <v>43979.30758548664</v>
      </c>
      <c r="N22" s="53">
        <f>N21+H23*PRODUCT($G$8:G22)^-1*PRODUCT($E$8:E21)*D22</f>
        <v>837.4490889277215</v>
      </c>
      <c r="O22" s="53">
        <f>O21+I22*PRODUCT($E$8:E21)*PRODUCT($G$8:G21)^-1</f>
        <v>31861.902324541716</v>
      </c>
      <c r="P22" s="52">
        <f>P21+J22*PRODUCT($E$8:E21)*PRODUCT($G$8:G21)^-1</f>
        <v>12.854223812305765</v>
      </c>
      <c r="Q22" s="52">
        <f>((O21+N21)*PRODUCT($G$8:G21))/PRODUCT($E$8:E21)</f>
        <v>44925.935315873423</v>
      </c>
      <c r="R22" s="52">
        <f>((P21)*PRODUCT($G$8:G21))/PRODUCT($E$8:E21)</f>
        <v>16.712781795553326</v>
      </c>
      <c r="S22" s="11">
        <f t="shared" si="1"/>
        <v>47830.656429206705</v>
      </c>
      <c r="T22" s="32">
        <f t="shared" si="2"/>
        <v>13.395099940949899</v>
      </c>
      <c r="U22" s="41">
        <f t="shared" si="12"/>
        <v>13.395099940949899</v>
      </c>
      <c r="V22" s="41">
        <f t="shared" si="3"/>
        <v>6562.9303406977197</v>
      </c>
      <c r="W22" s="52">
        <f t="shared" si="13"/>
        <v>6562.9303406977633</v>
      </c>
      <c r="X22" s="41">
        <f t="shared" si="4"/>
        <v>2960.8408986031336</v>
      </c>
      <c r="Y22" s="41">
        <f t="shared" si="5"/>
        <v>119.9667303381129</v>
      </c>
      <c r="Z22" s="41">
        <f t="shared" si="14"/>
        <v>5334.53647779319</v>
      </c>
      <c r="AA22" s="41">
        <f t="shared" si="15"/>
        <v>0</v>
      </c>
      <c r="AB22" s="41">
        <f t="shared" si="6"/>
        <v>98.494700190560252</v>
      </c>
      <c r="AC22" s="41"/>
      <c r="AD22" s="41">
        <f t="shared" si="7"/>
        <v>894.65515687186348</v>
      </c>
      <c r="AE22" s="41">
        <f t="shared" si="8"/>
        <v>1341.9827353077951</v>
      </c>
      <c r="AF22" s="41"/>
      <c r="AG22" s="41">
        <f t="shared" si="16"/>
        <v>2236.6378921796586</v>
      </c>
    </row>
    <row r="23" spans="1:33" x14ac:dyDescent="0.2">
      <c r="A23" s="11">
        <f t="shared" si="17"/>
        <v>15</v>
      </c>
      <c r="B23" s="11">
        <f t="shared" si="17"/>
        <v>45</v>
      </c>
      <c r="C23" s="12">
        <f>IF(B23&lt;121,INDEX(Frauen!C$2:C$122,B23+1,1),0)</f>
        <v>1.524</v>
      </c>
      <c r="D23" s="20">
        <f t="shared" si="9"/>
        <v>1.524E-3</v>
      </c>
      <c r="E23" s="20">
        <f t="shared" si="10"/>
        <v>0.99847600000000003</v>
      </c>
      <c r="F23" s="26">
        <f>IF(B23&lt;121,IF($D$1="konstant",$D$3,Zins!G17),0)</f>
        <v>2.2499999999999999E-2</v>
      </c>
      <c r="G23" s="39">
        <f t="shared" si="18"/>
        <v>1.0225</v>
      </c>
      <c r="H23" s="11">
        <v>100000</v>
      </c>
      <c r="I23" s="11"/>
      <c r="J23" s="11">
        <v>1</v>
      </c>
      <c r="K23" s="36">
        <v>1</v>
      </c>
      <c r="L23" s="28">
        <f t="shared" si="11"/>
        <v>3807.2782838915759</v>
      </c>
      <c r="M23" s="32">
        <f t="shared" si="0"/>
        <v>45030.03782756775</v>
      </c>
      <c r="N23" s="53">
        <f>N22+H24*PRODUCT($G$8:G23)^-1*PRODUCT($E$8:E22)*D23</f>
        <v>943.08870419240168</v>
      </c>
      <c r="O23" s="53">
        <f>O22+I23*PRODUCT($E$8:E22)*PRODUCT($G$8:G22)^-1</f>
        <v>31861.902324541716</v>
      </c>
      <c r="P23" s="52">
        <f>P22+J23*PRODUCT($E$8:E22)*PRODUCT($G$8:G22)^-1</f>
        <v>13.562993540705603</v>
      </c>
      <c r="Q23" s="52">
        <f>((O22+N22)*PRODUCT($G$8:G22))/PRODUCT($E$8:E22)</f>
        <v>46135.36682399438</v>
      </c>
      <c r="R23" s="52">
        <f>((P22)*PRODUCT($G$8:G22))/PRODUCT($E$8:E22)</f>
        <v>18.13596616397011</v>
      </c>
      <c r="S23" s="11">
        <f t="shared" si="1"/>
        <v>48837.316111459324</v>
      </c>
      <c r="T23" s="32">
        <f t="shared" si="2"/>
        <v>12.6912370808141</v>
      </c>
      <c r="U23" s="41">
        <f t="shared" si="12"/>
        <v>12.6912370808141</v>
      </c>
      <c r="V23" s="41">
        <f t="shared" si="3"/>
        <v>9738.0560921851211</v>
      </c>
      <c r="W23" s="52">
        <f t="shared" si="13"/>
        <v>9738.056092185172</v>
      </c>
      <c r="X23" s="41">
        <f t="shared" si="4"/>
        <v>2951.0994472155744</v>
      </c>
      <c r="Y23" s="41">
        <f t="shared" si="5"/>
        <v>129.70818172567951</v>
      </c>
      <c r="Z23" s="41">
        <f t="shared" si="14"/>
        <v>8574.2097743925187</v>
      </c>
      <c r="AA23" s="41">
        <f t="shared" si="15"/>
        <v>0</v>
      </c>
      <c r="AB23" s="41">
        <f t="shared" si="6"/>
        <v>98.396842247627319</v>
      </c>
      <c r="AC23" s="41"/>
      <c r="AD23" s="41">
        <f t="shared" si="7"/>
        <v>847.64434393824843</v>
      </c>
      <c r="AE23" s="41">
        <f t="shared" si="8"/>
        <v>1271.4665159073727</v>
      </c>
      <c r="AF23" s="41"/>
      <c r="AG23" s="41">
        <f t="shared" si="16"/>
        <v>2119.1108598456212</v>
      </c>
    </row>
    <row r="24" spans="1:33" x14ac:dyDescent="0.2">
      <c r="A24" s="11">
        <f t="shared" si="17"/>
        <v>16</v>
      </c>
      <c r="B24" s="11">
        <f t="shared" si="17"/>
        <v>46</v>
      </c>
      <c r="C24" s="12">
        <f>IF(B24&lt;121,INDEX(Frauen!C$2:C$122,B24+1,1),0)</f>
        <v>1.706</v>
      </c>
      <c r="D24" s="20">
        <f t="shared" si="9"/>
        <v>1.7060000000000001E-3</v>
      </c>
      <c r="E24" s="20">
        <f t="shared" si="10"/>
        <v>0.99829400000000001</v>
      </c>
      <c r="F24" s="26">
        <f>IF(B24&lt;121,IF($D$1="konstant",$D$3,Zins!G18),0)</f>
        <v>2.2499999999999999E-2</v>
      </c>
      <c r="G24" s="39">
        <f t="shared" si="18"/>
        <v>1.0225</v>
      </c>
      <c r="H24" s="11">
        <v>100000</v>
      </c>
      <c r="I24" s="11"/>
      <c r="J24" s="11">
        <v>1</v>
      </c>
      <c r="K24" s="36">
        <v>1</v>
      </c>
      <c r="L24" s="28">
        <f t="shared" si="11"/>
        <v>3746.2513323095759</v>
      </c>
      <c r="M24" s="32">
        <f t="shared" si="0"/>
        <v>46113.490638420968</v>
      </c>
      <c r="N24" s="53">
        <f>N23+H25*PRODUCT($G$8:G24)^-1*PRODUCT($E$8:E23)*D24</f>
        <v>1058.5656221971856</v>
      </c>
      <c r="O24" s="53">
        <f>O23+I24*PRODUCT($E$8:E23)*PRODUCT($G$8:G23)^-1</f>
        <v>31861.902324541716</v>
      </c>
      <c r="P24" s="52">
        <f>P23+J24*PRODUCT($E$8:E23)*PRODUCT($G$8:G23)^-1</f>
        <v>14.255110473061357</v>
      </c>
      <c r="Q24" s="52">
        <f>((O23+N23)*PRODUCT($G$8:G23))/PRODUCT($E$8:E23)</f>
        <v>47398.047201469286</v>
      </c>
      <c r="R24" s="52">
        <f>((P23)*PRODUCT($G$8:G23))/PRODUCT($E$8:E23)</f>
        <v>19.596390301478888</v>
      </c>
      <c r="S24" s="11">
        <f t="shared" si="1"/>
        <v>49859.741970730545</v>
      </c>
      <c r="T24" s="32">
        <f t="shared" si="2"/>
        <v>11.97253606008799</v>
      </c>
      <c r="U24" s="41">
        <f t="shared" si="12"/>
        <v>11.97253606008799</v>
      </c>
      <c r="V24" s="41">
        <f t="shared" si="3"/>
        <v>12974.66153903721</v>
      </c>
      <c r="W24" s="52">
        <f t="shared" si="13"/>
        <v>12974.661539037261</v>
      </c>
      <c r="X24" s="41">
        <f t="shared" si="4"/>
        <v>2941.1139762000785</v>
      </c>
      <c r="Y24" s="41">
        <f t="shared" si="5"/>
        <v>139.69365274117635</v>
      </c>
      <c r="Z24" s="41">
        <f t="shared" si="14"/>
        <v>11876.723495689374</v>
      </c>
      <c r="AA24" s="41">
        <f t="shared" si="15"/>
        <v>0</v>
      </c>
      <c r="AB24" s="41">
        <f t="shared" si="6"/>
        <v>98.306025366873655</v>
      </c>
      <c r="AC24" s="41"/>
      <c r="AD24" s="41">
        <f t="shared" si="7"/>
        <v>799.64249421139311</v>
      </c>
      <c r="AE24" s="41">
        <f t="shared" si="8"/>
        <v>1199.4637413170897</v>
      </c>
      <c r="AF24" s="41"/>
      <c r="AG24" s="41">
        <f t="shared" si="16"/>
        <v>1999.1062355284828</v>
      </c>
    </row>
    <row r="25" spans="1:33" x14ac:dyDescent="0.2">
      <c r="A25" s="11">
        <f t="shared" si="17"/>
        <v>17</v>
      </c>
      <c r="B25" s="11">
        <f t="shared" si="17"/>
        <v>47</v>
      </c>
      <c r="C25" s="12">
        <f>IF(B25&lt;121,INDEX(Frauen!C$2:C$122,B25+1,1),0)</f>
        <v>1.903</v>
      </c>
      <c r="D25" s="20">
        <f t="shared" si="9"/>
        <v>1.903E-3</v>
      </c>
      <c r="E25" s="20">
        <f t="shared" si="10"/>
        <v>0.99809700000000001</v>
      </c>
      <c r="F25" s="26">
        <f>IF(B25&lt;121,IF($D$1="konstant",$D$3,Zins!G19),0)</f>
        <v>2.2499999999999999E-2</v>
      </c>
      <c r="G25" s="39">
        <f t="shared" si="18"/>
        <v>1.0225</v>
      </c>
      <c r="H25" s="11">
        <v>100000</v>
      </c>
      <c r="I25" s="11"/>
      <c r="J25" s="11">
        <v>1</v>
      </c>
      <c r="K25" s="36">
        <v>1</v>
      </c>
      <c r="L25" s="28">
        <f t="shared" si="11"/>
        <v>3666.1965185471827</v>
      </c>
      <c r="M25" s="32">
        <f t="shared" si="0"/>
        <v>47231.621323763778</v>
      </c>
      <c r="N25" s="53">
        <f>N24+H26*PRODUCT($G$8:G25)^-1*PRODUCT($E$8:E24)*D25</f>
        <v>1184.3278117770183</v>
      </c>
      <c r="O25" s="53">
        <f>O24+I25*PRODUCT($E$8:E24)*PRODUCT($G$8:G24)^-1</f>
        <v>31861.902324541716</v>
      </c>
      <c r="P25" s="52">
        <f>P24+J25*PRODUCT($E$8:E24)*PRODUCT($G$8:G24)^-1</f>
        <v>14.930842679290359</v>
      </c>
      <c r="Q25" s="52">
        <f>((O24+N24)*PRODUCT($G$8:G24))/PRODUCT($E$8:E24)</f>
        <v>48718.216540921159</v>
      </c>
      <c r="R25" s="52">
        <f>((P24)*PRODUCT($G$8:G24))/PRODUCT($E$8:E24)</f>
        <v>21.095798515529662</v>
      </c>
      <c r="S25" s="11">
        <f t="shared" si="1"/>
        <v>50897.817842310964</v>
      </c>
      <c r="T25" s="32">
        <f t="shared" si="2"/>
        <v>11.23859115795544</v>
      </c>
      <c r="U25" s="41">
        <f t="shared" si="12"/>
        <v>11.23859115795544</v>
      </c>
      <c r="V25" s="41">
        <f t="shared" si="3"/>
        <v>16273.880464330126</v>
      </c>
      <c r="W25" s="52">
        <f t="shared" si="13"/>
        <v>16273.880464330192</v>
      </c>
      <c r="X25" s="41">
        <f t="shared" si="4"/>
        <v>2931.2425085209325</v>
      </c>
      <c r="Y25" s="41">
        <f t="shared" si="5"/>
        <v>149.56512042031724</v>
      </c>
      <c r="Z25" s="41">
        <f t="shared" si="14"/>
        <v>15243.248631272931</v>
      </c>
      <c r="AA25" s="41">
        <f t="shared" si="15"/>
        <v>0</v>
      </c>
      <c r="AB25" s="41">
        <f t="shared" si="6"/>
        <v>98.228878031222166</v>
      </c>
      <c r="AC25" s="41"/>
      <c r="AD25" s="41">
        <f t="shared" si="7"/>
        <v>750.62250970606385</v>
      </c>
      <c r="AE25" s="41">
        <f t="shared" si="8"/>
        <v>1125.9337645590958</v>
      </c>
      <c r="AF25" s="41"/>
      <c r="AG25" s="41">
        <f t="shared" si="16"/>
        <v>1876.5562742651596</v>
      </c>
    </row>
    <row r="26" spans="1:33" x14ac:dyDescent="0.2">
      <c r="A26" s="11">
        <f t="shared" si="17"/>
        <v>18</v>
      </c>
      <c r="B26" s="11">
        <f t="shared" si="17"/>
        <v>48</v>
      </c>
      <c r="C26" s="12">
        <f>IF(B26&lt;121,INDEX(Frauen!C$2:C$122,B26+1,1),0)</f>
        <v>2.109</v>
      </c>
      <c r="D26" s="20">
        <f t="shared" si="9"/>
        <v>2.1090000000000002E-3</v>
      </c>
      <c r="E26" s="20">
        <f t="shared" si="10"/>
        <v>0.99789099999999997</v>
      </c>
      <c r="F26" s="26">
        <f>IF(B26&lt;121,IF($D$1="konstant",$D$3,Zins!G20),0)</f>
        <v>2.2499999999999999E-2</v>
      </c>
      <c r="G26" s="39">
        <f t="shared" si="18"/>
        <v>1.0225</v>
      </c>
      <c r="H26" s="11">
        <v>100000</v>
      </c>
      <c r="I26" s="11"/>
      <c r="J26" s="11">
        <v>1</v>
      </c>
      <c r="K26" s="36">
        <v>1</v>
      </c>
      <c r="L26" s="28">
        <f t="shared" si="11"/>
        <v>3565.1704595991109</v>
      </c>
      <c r="M26" s="32">
        <f t="shared" si="0"/>
        <v>48386.412145862036</v>
      </c>
      <c r="N26" s="53">
        <f>N25+H27*PRODUCT($G$8:G26)^-1*PRODUCT($E$8:E25)*D26</f>
        <v>1320.3774261198992</v>
      </c>
      <c r="O26" s="53">
        <f>O25+I26*PRODUCT($E$8:E25)*PRODUCT($G$8:G25)^-1</f>
        <v>31861.902324541716</v>
      </c>
      <c r="P26" s="52">
        <f>P25+J26*PRODUCT($E$8:E25)*PRODUCT($G$8:G25)^-1</f>
        <v>15.590447850772557</v>
      </c>
      <c r="Q26" s="52">
        <f>((O25+N25)*PRODUCT($G$8:G25))/PRODUCT($E$8:E25)</f>
        <v>50100.016744957538</v>
      </c>
      <c r="R26" s="52">
        <f>((P25)*PRODUCT($G$8:G25))/PRODUCT($E$8:E25)</f>
        <v>22.636030347881093</v>
      </c>
      <c r="S26" s="11">
        <f t="shared" si="1"/>
        <v>51951.582605461146</v>
      </c>
      <c r="T26" s="32">
        <f t="shared" si="2"/>
        <v>10.488919873528763</v>
      </c>
      <c r="U26" s="41">
        <f t="shared" si="12"/>
        <v>10.488919873528763</v>
      </c>
      <c r="V26" s="41">
        <f t="shared" si="3"/>
        <v>19637.238239740207</v>
      </c>
      <c r="W26" s="52">
        <f t="shared" si="13"/>
        <v>19637.238239740269</v>
      </c>
      <c r="X26" s="41">
        <f t="shared" si="4"/>
        <v>2922.1261597556404</v>
      </c>
      <c r="Y26" s="41">
        <f t="shared" si="5"/>
        <v>158.68146918561976</v>
      </c>
      <c r="Z26" s="41">
        <f t="shared" si="14"/>
        <v>18675.354800427369</v>
      </c>
      <c r="AA26" s="41">
        <f t="shared" si="15"/>
        <v>0</v>
      </c>
      <c r="AB26" s="41">
        <f t="shared" si="6"/>
        <v>98.175455694529091</v>
      </c>
      <c r="AC26" s="41"/>
      <c r="AD26" s="41">
        <f t="shared" si="7"/>
        <v>700.55216431650058</v>
      </c>
      <c r="AE26" s="41">
        <f t="shared" si="8"/>
        <v>1050.8282464747508</v>
      </c>
      <c r="AF26" s="41"/>
      <c r="AG26" s="41">
        <f t="shared" si="16"/>
        <v>1751.3804107912515</v>
      </c>
    </row>
    <row r="27" spans="1:33" x14ac:dyDescent="0.2">
      <c r="A27" s="11">
        <f t="shared" si="17"/>
        <v>19</v>
      </c>
      <c r="B27" s="11">
        <f t="shared" si="17"/>
        <v>49</v>
      </c>
      <c r="C27" s="12">
        <f>IF(B27&lt;121,INDEX(Frauen!C$2:C$122,B27+1,1),0)</f>
        <v>2.3239999999999998</v>
      </c>
      <c r="D27" s="20">
        <f t="shared" si="9"/>
        <v>2.3239999999999997E-3</v>
      </c>
      <c r="E27" s="20">
        <f t="shared" si="10"/>
        <v>0.99767600000000001</v>
      </c>
      <c r="F27" s="26">
        <f>IF(B27&lt;121,IF($D$1="konstant",$D$3,Zins!G21),0)</f>
        <v>2.2499999999999999E-2</v>
      </c>
      <c r="G27" s="39">
        <f t="shared" si="18"/>
        <v>1.0225</v>
      </c>
      <c r="H27" s="11">
        <v>100000</v>
      </c>
      <c r="I27" s="11"/>
      <c r="J27" s="11">
        <v>1</v>
      </c>
      <c r="K27" s="36">
        <v>1</v>
      </c>
      <c r="L27" s="28">
        <f t="shared" si="11"/>
        <v>3441.7454360647516</v>
      </c>
      <c r="M27" s="32">
        <f t="shared" si="0"/>
        <v>49579.669943053836</v>
      </c>
      <c r="N27" s="53">
        <f>N26+H28*PRODUCT($G$8:G27)^-1*PRODUCT($E$8:E26)*D27</f>
        <v>1466.6883147581987</v>
      </c>
      <c r="O27" s="53">
        <f>O26+I27*PRODUCT($E$8:E26)*PRODUCT($G$8:G26)^-1</f>
        <v>31861.902324541716</v>
      </c>
      <c r="P27" s="52">
        <f>P26+J27*PRODUCT($E$8:E26)*PRODUCT($G$8:G26)^-1</f>
        <v>16.234177986885559</v>
      </c>
      <c r="Q27" s="52">
        <f>((O26+N26)*PRODUCT($G$8:G26))/PRODUCT($E$8:E26)</f>
        <v>51546.879490564665</v>
      </c>
      <c r="R27" s="52">
        <f>((P26)*PRODUCT($G$8:G26))/PRODUCT($E$8:E26)</f>
        <v>24.218918730310637</v>
      </c>
      <c r="S27" s="11">
        <f t="shared" si="1"/>
        <v>53021.415379118589</v>
      </c>
      <c r="T27" s="32">
        <f t="shared" si="2"/>
        <v>9.7229262220855386</v>
      </c>
      <c r="U27" s="41">
        <f t="shared" si="12"/>
        <v>9.7229262220855386</v>
      </c>
      <c r="V27" s="41">
        <f t="shared" si="3"/>
        <v>23066.950098484504</v>
      </c>
      <c r="W27" s="52">
        <f t="shared" si="13"/>
        <v>23066.950098484565</v>
      </c>
      <c r="X27" s="41">
        <f t="shared" si="4"/>
        <v>2913.9010634719489</v>
      </c>
      <c r="Y27" s="41">
        <f t="shared" si="5"/>
        <v>166.90656546929534</v>
      </c>
      <c r="Z27" s="41">
        <f t="shared" si="14"/>
        <v>22175.311890980658</v>
      </c>
      <c r="AA27" s="41">
        <f t="shared" si="15"/>
        <v>0</v>
      </c>
      <c r="AB27" s="41">
        <f t="shared" si="6"/>
        <v>98.148919218344986</v>
      </c>
      <c r="AC27" s="41"/>
      <c r="AD27" s="41">
        <f t="shared" si="7"/>
        <v>649.39165238185115</v>
      </c>
      <c r="AE27" s="41">
        <f t="shared" si="8"/>
        <v>974.08747857277672</v>
      </c>
      <c r="AF27" s="41"/>
      <c r="AG27" s="41">
        <f t="shared" si="16"/>
        <v>1623.4791309546279</v>
      </c>
    </row>
    <row r="28" spans="1:33" x14ac:dyDescent="0.2">
      <c r="A28" s="11">
        <f t="shared" si="17"/>
        <v>20</v>
      </c>
      <c r="B28" s="11">
        <f t="shared" si="17"/>
        <v>50</v>
      </c>
      <c r="C28" s="12">
        <f>IF(B28&lt;121,INDEX(Frauen!C$2:C$122,B28+1,1),0)</f>
        <v>2.5459999999999998</v>
      </c>
      <c r="D28" s="20">
        <f t="shared" si="9"/>
        <v>2.5459999999999997E-3</v>
      </c>
      <c r="E28" s="20">
        <f t="shared" si="10"/>
        <v>0.99745399999999995</v>
      </c>
      <c r="F28" s="26">
        <f>IF(B28&lt;121,IF($D$1="konstant",$D$3,Zins!G22),0)</f>
        <v>2.2499999999999999E-2</v>
      </c>
      <c r="G28" s="39">
        <f t="shared" si="18"/>
        <v>1.0225</v>
      </c>
      <c r="H28" s="11">
        <v>100000</v>
      </c>
      <c r="I28" s="11">
        <v>20000</v>
      </c>
      <c r="J28" s="11">
        <v>1</v>
      </c>
      <c r="K28" s="36">
        <v>1</v>
      </c>
      <c r="L28" s="28">
        <f t="shared" si="11"/>
        <v>3294.440989235191</v>
      </c>
      <c r="M28" s="32">
        <f t="shared" si="0"/>
        <v>50813.302632089515</v>
      </c>
      <c r="N28" s="53">
        <f>N27+H29*PRODUCT($G$8:G28)^-1*PRODUCT($E$8:E27)*D28</f>
        <v>1623.0841313424048</v>
      </c>
      <c r="O28" s="53">
        <f>O27+I28*PRODUCT($E$8:E27)*PRODUCT($G$8:G27)^-1</f>
        <v>44423.93865269181</v>
      </c>
      <c r="P28" s="52">
        <f>P27+J28*PRODUCT($E$8:E27)*PRODUCT($G$8:G27)^-1</f>
        <v>16.862279803293063</v>
      </c>
      <c r="Q28" s="52">
        <f>((O27+N27)*PRODUCT($G$8:G27))/PRODUCT($E$8:E27)</f>
        <v>53062.401299722937</v>
      </c>
      <c r="R28" s="52">
        <f>((P27)*PRODUCT($G$8:G27))/PRODUCT($E$8:E27)</f>
        <v>25.846411461980271</v>
      </c>
      <c r="S28" s="11">
        <f t="shared" si="1"/>
        <v>54107.743621324706</v>
      </c>
      <c r="T28" s="32">
        <f t="shared" si="2"/>
        <v>8.9399685489903167</v>
      </c>
      <c r="U28" s="41">
        <f t="shared" si="12"/>
        <v>8.9399685489903167</v>
      </c>
      <c r="V28" s="41">
        <f t="shared" si="3"/>
        <v>26565.420313100472</v>
      </c>
      <c r="W28" s="52">
        <f t="shared" si="13"/>
        <v>26565.420313100542</v>
      </c>
      <c r="X28" s="41">
        <f t="shared" si="4"/>
        <v>2855.7964919145961</v>
      </c>
      <c r="Y28" s="41">
        <f t="shared" si="5"/>
        <v>225.01113702665654</v>
      </c>
      <c r="Z28" s="41">
        <f t="shared" si="14"/>
        <v>25745.58301822767</v>
      </c>
      <c r="AA28" s="41">
        <f t="shared" si="15"/>
        <v>0</v>
      </c>
      <c r="AB28" s="41">
        <f t="shared" si="6"/>
        <v>98.154183268396878</v>
      </c>
      <c r="AC28" s="41"/>
      <c r="AD28" s="41">
        <f t="shared" si="7"/>
        <v>597.09811795993767</v>
      </c>
      <c r="AE28" s="41">
        <f t="shared" si="8"/>
        <v>895.64717693990644</v>
      </c>
      <c r="AF28" s="41"/>
      <c r="AG28" s="41">
        <f t="shared" si="16"/>
        <v>1492.7452948998441</v>
      </c>
    </row>
    <row r="29" spans="1:33" x14ac:dyDescent="0.2">
      <c r="A29" s="11">
        <f t="shared" si="17"/>
        <v>21</v>
      </c>
      <c r="B29" s="11">
        <f t="shared" si="17"/>
        <v>51</v>
      </c>
      <c r="C29" s="12">
        <f>IF(B29&lt;121,INDEX(Frauen!C$2:C$122,B29+1,1),0)</f>
        <v>2.782</v>
      </c>
      <c r="D29" s="20">
        <f t="shared" si="9"/>
        <v>2.7820000000000002E-3</v>
      </c>
      <c r="E29" s="20">
        <f t="shared" si="10"/>
        <v>0.99721800000000005</v>
      </c>
      <c r="F29" s="26">
        <f>IF(B29&lt;121,IF($D$1="konstant",$D$3,Zins!G23),0)</f>
        <v>2.2499999999999999E-2</v>
      </c>
      <c r="G29" s="39">
        <f t="shared" si="18"/>
        <v>1.0225</v>
      </c>
      <c r="H29" s="11">
        <v>100000</v>
      </c>
      <c r="I29" s="11"/>
      <c r="J29" s="11">
        <v>1</v>
      </c>
      <c r="K29" s="36">
        <v>1</v>
      </c>
      <c r="L29" s="28">
        <f t="shared" si="11"/>
        <v>3121.914305314313</v>
      </c>
      <c r="M29" s="32">
        <f t="shared" si="0"/>
        <v>31587.02250059805</v>
      </c>
      <c r="N29" s="53">
        <f>N28+H30*PRODUCT($G$8:G29)^-1*PRODUCT($E$8:E28)*D29</f>
        <v>1789.7909707962019</v>
      </c>
      <c r="O29" s="53"/>
      <c r="P29" s="52">
        <f>P28+J29*PRODUCT($E$8:E28)*PRODUCT($G$8:G28)^-1</f>
        <v>17.474996350171235</v>
      </c>
      <c r="Q29" s="52">
        <f>((O28+N28)*PRODUCT($G$8:G28))/PRODUCT($E$8:E28)</f>
        <v>75152.242939490636</v>
      </c>
      <c r="R29" s="52">
        <f>((P28)*PRODUCT($G$8:G28))/PRODUCT($E$8:E28)</f>
        <v>27.52052297135991</v>
      </c>
      <c r="S29" s="11">
        <f t="shared" si="1"/>
        <v>34708.936805912366</v>
      </c>
      <c r="T29" s="32">
        <f t="shared" si="2"/>
        <v>8.1393406025166062</v>
      </c>
      <c r="U29" s="41">
        <f t="shared" si="12"/>
        <v>8.1393406025166062</v>
      </c>
      <c r="V29" s="41">
        <f t="shared" si="3"/>
        <v>9633.1941831279073</v>
      </c>
      <c r="W29" s="52">
        <f t="shared" si="13"/>
        <v>9633.1941831279837</v>
      </c>
      <c r="X29" s="41">
        <f t="shared" si="4"/>
        <v>2843.4393839159675</v>
      </c>
      <c r="Y29" s="41">
        <f t="shared" si="5"/>
        <v>237.36824502528592</v>
      </c>
      <c r="Z29" s="41">
        <f t="shared" si="14"/>
        <v>8886.7782483236151</v>
      </c>
      <c r="AA29" s="41">
        <f t="shared" si="15"/>
        <v>0</v>
      </c>
      <c r="AB29" s="41">
        <f t="shared" si="6"/>
        <v>815.43658602911853</v>
      </c>
      <c r="AC29" s="41"/>
      <c r="AD29" s="41">
        <f t="shared" si="7"/>
        <v>543.62439068607898</v>
      </c>
      <c r="AE29" s="41">
        <f t="shared" si="8"/>
        <v>815.43658602911853</v>
      </c>
      <c r="AF29" s="41"/>
      <c r="AG29" s="41">
        <f t="shared" si="16"/>
        <v>1359.0609767151975</v>
      </c>
    </row>
    <row r="30" spans="1:33" x14ac:dyDescent="0.2">
      <c r="A30" s="11">
        <f t="shared" si="17"/>
        <v>22</v>
      </c>
      <c r="B30" s="11">
        <f t="shared" si="17"/>
        <v>52</v>
      </c>
      <c r="C30" s="12">
        <f>IF(B30&lt;121,INDEX(Frauen!C$2:C$122,B30+1,1),0)</f>
        <v>3.0350000000000001</v>
      </c>
      <c r="D30" s="20">
        <f t="shared" si="9"/>
        <v>3.0349999999999999E-3</v>
      </c>
      <c r="E30" s="20">
        <f t="shared" si="10"/>
        <v>0.99696499999999999</v>
      </c>
      <c r="F30" s="26">
        <f>IF(B30&lt;121,IF($D$1="konstant",$D$3,Zins!G24),0)</f>
        <v>2.2499999999999999E-2</v>
      </c>
      <c r="G30" s="39">
        <f t="shared" si="18"/>
        <v>1.0225</v>
      </c>
      <c r="H30" s="11">
        <v>100000</v>
      </c>
      <c r="I30" s="11"/>
      <c r="J30" s="11">
        <v>1</v>
      </c>
      <c r="K30" s="36">
        <v>1</v>
      </c>
      <c r="L30" s="28">
        <f t="shared" si="11"/>
        <v>2922.0866221667525</v>
      </c>
      <c r="M30" s="32">
        <f t="shared" si="0"/>
        <v>32387.833459545964</v>
      </c>
      <c r="N30" s="53">
        <f>N29+H31*PRODUCT($G$8:G30)^-1*PRODUCT($E$8:E29)*D30</f>
        <v>1967.161629963934</v>
      </c>
      <c r="O30" s="53"/>
      <c r="P30" s="52">
        <f>P29+J30*PRODUCT($E$8:E29)*PRODUCT($G$8:G29)^-1</f>
        <v>18.072563068454617</v>
      </c>
      <c r="Q30" s="52">
        <f>((O29+N29)*PRODUCT($G$8:G29))/PRODUCT($E$8:E29)</f>
        <v>2995.1316163284682</v>
      </c>
      <c r="R30" s="52">
        <f>((P29)*PRODUCT($G$8:G29))/PRODUCT($E$8:E29)</f>
        <v>29.243590406727023</v>
      </c>
      <c r="S30" s="11">
        <f t="shared" si="1"/>
        <v>35309.920081712713</v>
      </c>
      <c r="T30" s="32">
        <f t="shared" si="2"/>
        <v>7.3203409546089508</v>
      </c>
      <c r="U30" s="41">
        <f t="shared" si="12"/>
        <v>7.3203409546089508</v>
      </c>
      <c r="V30" s="41">
        <f t="shared" si="3"/>
        <v>12757.357822302361</v>
      </c>
      <c r="W30" s="52">
        <f t="shared" si="13"/>
        <v>87098.744806349394</v>
      </c>
      <c r="X30" s="41">
        <f t="shared" si="4"/>
        <v>2831.2976825059268</v>
      </c>
      <c r="Y30" s="41">
        <f t="shared" si="5"/>
        <v>249.50994643532738</v>
      </c>
      <c r="Z30" s="41">
        <f t="shared" si="14"/>
        <v>10863.738963347838</v>
      </c>
      <c r="AA30" s="41">
        <f t="shared" si="15"/>
        <v>0</v>
      </c>
      <c r="AB30" s="41">
        <f t="shared" si="6"/>
        <v>0</v>
      </c>
      <c r="AC30" s="41"/>
      <c r="AD30" s="41"/>
      <c r="AE30" s="41"/>
      <c r="AF30" s="41"/>
      <c r="AG30" s="41"/>
    </row>
    <row r="31" spans="1:33" x14ac:dyDescent="0.2">
      <c r="A31" s="11">
        <f t="shared" si="17"/>
        <v>23</v>
      </c>
      <c r="B31" s="11">
        <f t="shared" si="17"/>
        <v>53</v>
      </c>
      <c r="C31" s="12">
        <f>IF(B31&lt;121,INDEX(Frauen!C$2:C$122,B31+1,1),0)</f>
        <v>3.306</v>
      </c>
      <c r="D31" s="20">
        <f t="shared" si="9"/>
        <v>3.3059999999999999E-3</v>
      </c>
      <c r="E31" s="20">
        <f t="shared" si="10"/>
        <v>0.99669399999999997</v>
      </c>
      <c r="F31" s="26">
        <f>IF(B31&lt;121,IF($D$1="konstant",$D$3,Zins!G25),0)</f>
        <v>2.2499999999999999E-2</v>
      </c>
      <c r="G31" s="39">
        <f t="shared" si="18"/>
        <v>1.0225</v>
      </c>
      <c r="H31" s="11">
        <v>100000</v>
      </c>
      <c r="I31" s="11"/>
      <c r="J31" s="11">
        <v>1</v>
      </c>
      <c r="K31" s="36">
        <v>1</v>
      </c>
      <c r="L31" s="28">
        <f t="shared" si="11"/>
        <v>2692.5053248263525</v>
      </c>
      <c r="M31" s="32">
        <f t="shared" si="0"/>
        <v>33217.374443822751</v>
      </c>
      <c r="N31" s="53">
        <f>N30+H32*PRODUCT($G$8:G31)^-1*PRODUCT($E$8:E30)*D31</f>
        <v>2155.5449858250731</v>
      </c>
      <c r="O31" s="53"/>
      <c r="P31" s="52">
        <f>P30+J31*PRODUCT($E$8:E30)*PRODUCT($G$8:G30)^-1</f>
        <v>18.655206690257444</v>
      </c>
      <c r="Q31" s="52">
        <f>((O30+N30)*PRODUCT($G$8:G30))/PRODUCT($E$8:E30)</f>
        <v>3376.2690542755849</v>
      </c>
      <c r="R31" s="52">
        <f>((P30)*PRODUCT($G$8:G30))/PRODUCT($E$8:E30)</f>
        <v>31.018211462667576</v>
      </c>
      <c r="S31" s="11">
        <f t="shared" si="1"/>
        <v>35909.879768649102</v>
      </c>
      <c r="T31" s="32">
        <f t="shared" si="2"/>
        <v>6.4822221703747394</v>
      </c>
      <c r="U31" s="41">
        <f t="shared" si="12"/>
        <v>6.4822221703747394</v>
      </c>
      <c r="V31" s="41">
        <f t="shared" si="3"/>
        <v>15939.400253666474</v>
      </c>
      <c r="W31" s="52">
        <f t="shared" si="13"/>
        <v>92184.873456023721</v>
      </c>
      <c r="X31" s="41">
        <f t="shared" si="4"/>
        <v>2819.4993677154634</v>
      </c>
      <c r="Y31" s="41">
        <f t="shared" si="5"/>
        <v>261.30826122579447</v>
      </c>
      <c r="Z31" s="41">
        <f t="shared" si="14"/>
        <v>14262.585167338242</v>
      </c>
      <c r="AA31" s="41">
        <f t="shared" si="15"/>
        <v>0</v>
      </c>
      <c r="AB31" s="41">
        <f t="shared" si="6"/>
        <v>0</v>
      </c>
      <c r="AC31" s="41"/>
      <c r="AD31" s="41"/>
      <c r="AE31" s="41"/>
      <c r="AF31" s="41"/>
      <c r="AG31" s="41"/>
    </row>
    <row r="32" spans="1:33" x14ac:dyDescent="0.2">
      <c r="A32" s="11">
        <f t="shared" si="17"/>
        <v>24</v>
      </c>
      <c r="B32" s="11">
        <f t="shared" si="17"/>
        <v>54</v>
      </c>
      <c r="C32" s="12">
        <f>IF(B32&lt;121,INDEX(Frauen!C$2:C$122,B32+1,1),0)</f>
        <v>3.593</v>
      </c>
      <c r="D32" s="20">
        <f t="shared" si="9"/>
        <v>3.5929999999999998E-3</v>
      </c>
      <c r="E32" s="20">
        <f t="shared" si="10"/>
        <v>0.99640700000000004</v>
      </c>
      <c r="F32" s="26">
        <f>IF(B32&lt;121,IF($D$1="konstant",$D$3,Zins!G26),0)</f>
        <v>2.2499999999999999E-2</v>
      </c>
      <c r="G32" s="39">
        <f t="shared" si="18"/>
        <v>1.0225</v>
      </c>
      <c r="H32" s="11">
        <v>100000</v>
      </c>
      <c r="I32" s="11"/>
      <c r="J32" s="11">
        <v>1</v>
      </c>
      <c r="K32" s="36">
        <v>1</v>
      </c>
      <c r="L32" s="28">
        <f t="shared" si="11"/>
        <v>2430.5220003681625</v>
      </c>
      <c r="M32" s="32">
        <f t="shared" si="0"/>
        <v>34077.425336972796</v>
      </c>
      <c r="N32" s="53">
        <f>N31+H33*PRODUCT($G$8:G32)^-1*PRODUCT($E$8:E31)*D32</f>
        <v>2355.1150625555574</v>
      </c>
      <c r="O32" s="53"/>
      <c r="P32" s="52">
        <f>P31+J32*PRODUCT($E$8:E31)*PRODUCT($G$8:G31)^-1</f>
        <v>19.223145469708932</v>
      </c>
      <c r="Q32" s="52">
        <f>((O31+N31)*PRODUCT($G$8:G31))/PRODUCT($E$8:E31)</f>
        <v>3795.3826430145914</v>
      </c>
      <c r="R32" s="52">
        <f>((P31)*PRODUCT($G$8:G31))/PRODUCT($E$8:E31)</f>
        <v>32.847214110426663</v>
      </c>
      <c r="S32" s="11">
        <f t="shared" si="1"/>
        <v>36507.947337340956</v>
      </c>
      <c r="T32" s="32">
        <f t="shared" si="2"/>
        <v>5.6241656608830501</v>
      </c>
      <c r="U32" s="41">
        <f t="shared" si="12"/>
        <v>5.6241656608830501</v>
      </c>
      <c r="V32" s="41">
        <f t="shared" si="3"/>
        <v>19180.97486286303</v>
      </c>
      <c r="W32" s="52">
        <f t="shared" si="13"/>
        <v>97400.56517785466</v>
      </c>
      <c r="X32" s="41">
        <f t="shared" si="4"/>
        <v>2808.4218884368929</v>
      </c>
      <c r="Y32" s="41">
        <f t="shared" si="5"/>
        <v>272.38574050436421</v>
      </c>
      <c r="Z32" s="41">
        <f t="shared" si="14"/>
        <v>17726.121021031086</v>
      </c>
      <c r="AA32" s="41">
        <f t="shared" si="15"/>
        <v>0</v>
      </c>
      <c r="AB32" s="41">
        <f t="shared" si="6"/>
        <v>0</v>
      </c>
      <c r="AC32" s="41"/>
      <c r="AD32" s="41"/>
      <c r="AE32" s="41"/>
      <c r="AF32" s="41"/>
      <c r="AG32" s="41"/>
    </row>
    <row r="33" spans="1:33" x14ac:dyDescent="0.2">
      <c r="A33" s="11">
        <f t="shared" si="17"/>
        <v>25</v>
      </c>
      <c r="B33" s="11">
        <f t="shared" si="17"/>
        <v>55</v>
      </c>
      <c r="C33" s="12">
        <f>IF(B33&lt;121,INDEX(Frauen!C$2:C$122,B33+1,1),0)</f>
        <v>3.8980000000000001</v>
      </c>
      <c r="D33" s="20">
        <f t="shared" si="9"/>
        <v>3.898E-3</v>
      </c>
      <c r="E33" s="20">
        <f t="shared" si="10"/>
        <v>0.99610200000000004</v>
      </c>
      <c r="F33" s="26">
        <f>IF(B33&lt;121,IF($D$1="konstant",$D$3,Zins!G27),0)</f>
        <v>2.2499999999999999E-2</v>
      </c>
      <c r="G33" s="39">
        <f t="shared" si="18"/>
        <v>1.0225</v>
      </c>
      <c r="H33" s="11">
        <v>100000</v>
      </c>
      <c r="I33" s="11"/>
      <c r="J33" s="11">
        <v>1</v>
      </c>
      <c r="K33" s="36">
        <v>1</v>
      </c>
      <c r="L33" s="28">
        <f t="shared" si="11"/>
        <v>2133.5746791988072</v>
      </c>
      <c r="M33" s="32">
        <f t="shared" si="0"/>
        <v>34969.8139485719</v>
      </c>
      <c r="N33" s="53">
        <f>N32+H34*PRODUCT($G$8:G33)^-1*PRODUCT($E$8:E32)*D33</f>
        <v>2566.100992842933</v>
      </c>
      <c r="O33" s="53"/>
      <c r="P33" s="52">
        <f>P32+J33*PRODUCT($E$8:E32)*PRODUCT($G$8:G32)^-1</f>
        <v>19.776591118038439</v>
      </c>
      <c r="Q33" s="52">
        <f>((O32+N32)*PRODUCT($G$8:G32))/PRODUCT($E$8:E32)</f>
        <v>4255.3682907510884</v>
      </c>
      <c r="R33" s="52">
        <f>((P32)*PRODUCT($G$8:G32))/PRODUCT($E$8:E32)</f>
        <v>34.733574159867665</v>
      </c>
      <c r="S33" s="11">
        <f t="shared" si="1"/>
        <v>37103.388627770706</v>
      </c>
      <c r="T33" s="32">
        <f t="shared" si="2"/>
        <v>4.7452591042143606</v>
      </c>
      <c r="U33" s="41">
        <f t="shared" si="12"/>
        <v>4.7452591042143606</v>
      </c>
      <c r="V33" s="41">
        <f t="shared" si="3"/>
        <v>22484.158178204169</v>
      </c>
      <c r="W33" s="52">
        <f t="shared" si="13"/>
        <v>102752.09196136601</v>
      </c>
      <c r="X33" s="41">
        <f t="shared" si="4"/>
        <v>2798.1355158732404</v>
      </c>
      <c r="Y33" s="41">
        <f t="shared" si="5"/>
        <v>282.67211306801687</v>
      </c>
      <c r="Z33" s="41">
        <f t="shared" si="14"/>
        <v>21256.659051307834</v>
      </c>
      <c r="AA33" s="41">
        <f t="shared" si="15"/>
        <v>0</v>
      </c>
      <c r="AB33" s="41">
        <f t="shared" si="6"/>
        <v>0</v>
      </c>
      <c r="AC33" s="41"/>
      <c r="AD33" s="41"/>
      <c r="AE33" s="41"/>
      <c r="AF33" s="41"/>
      <c r="AG33" s="41"/>
    </row>
    <row r="34" spans="1:33" x14ac:dyDescent="0.2">
      <c r="A34" s="11">
        <f t="shared" si="17"/>
        <v>26</v>
      </c>
      <c r="B34" s="11">
        <f t="shared" si="17"/>
        <v>56</v>
      </c>
      <c r="C34" s="12">
        <f>IF(B34&lt;121,INDEX(Frauen!C$2:C$122,B34+1,1),0)</f>
        <v>4.2279999999999998</v>
      </c>
      <c r="D34" s="20">
        <f t="shared" si="9"/>
        <v>4.228E-3</v>
      </c>
      <c r="E34" s="20">
        <f t="shared" si="10"/>
        <v>0.99577199999999999</v>
      </c>
      <c r="F34" s="26">
        <f>IF(B34&lt;121,IF($D$1="konstant",$D$3,Zins!G28),0)</f>
        <v>2.2499999999999999E-2</v>
      </c>
      <c r="G34" s="39">
        <f t="shared" si="18"/>
        <v>1.0225</v>
      </c>
      <c r="H34" s="11">
        <v>100000</v>
      </c>
      <c r="I34" s="11"/>
      <c r="J34" s="11">
        <v>1</v>
      </c>
      <c r="K34" s="36">
        <v>1</v>
      </c>
      <c r="L34" s="28">
        <f t="shared" si="11"/>
        <v>1798.7917999168562</v>
      </c>
      <c r="M34" s="32">
        <f t="shared" si="0"/>
        <v>35896.559551546699</v>
      </c>
      <c r="N34" s="53">
        <f>N33+H35*PRODUCT($G$8:G34)^-1*PRODUCT($E$8:E33)*D34</f>
        <v>2789.0405501233527</v>
      </c>
      <c r="O34" s="53"/>
      <c r="P34" s="52">
        <f>P33+J34*PRODUCT($E$8:E33)*PRODUCT($G$8:G33)^-1</f>
        <v>20.315748396466134</v>
      </c>
      <c r="Q34" s="52">
        <f>((O33+N33)*PRODUCT($G$8:G33))/PRODUCT($E$8:E33)</f>
        <v>4759.466477622761</v>
      </c>
      <c r="R34" s="52">
        <f>((P33)*PRODUCT($G$8:G33))/PRODUCT($E$8:E33)</f>
        <v>36.680560402915255</v>
      </c>
      <c r="S34" s="11">
        <f t="shared" si="1"/>
        <v>37695.351351463556</v>
      </c>
      <c r="T34" s="32">
        <f t="shared" si="2"/>
        <v>3.8445133470861252</v>
      </c>
      <c r="U34" s="41">
        <f t="shared" si="12"/>
        <v>3.8445133470861252</v>
      </c>
      <c r="V34" s="41">
        <f t="shared" si="3"/>
        <v>25851.145302194149</v>
      </c>
      <c r="W34" s="52">
        <f t="shared" si="13"/>
        <v>108246.28384551901</v>
      </c>
      <c r="X34" s="41">
        <f t="shared" si="4"/>
        <v>2788.3992909627777</v>
      </c>
      <c r="Y34" s="41">
        <f t="shared" si="5"/>
        <v>292.40833797846994</v>
      </c>
      <c r="Z34" s="41">
        <f t="shared" si="14"/>
        <v>24856.650233906235</v>
      </c>
      <c r="AA34" s="41">
        <f t="shared" si="15"/>
        <v>0</v>
      </c>
      <c r="AB34" s="41">
        <f t="shared" si="6"/>
        <v>0</v>
      </c>
      <c r="AC34" s="41"/>
      <c r="AD34" s="41"/>
      <c r="AE34" s="41"/>
      <c r="AF34" s="41"/>
      <c r="AG34" s="41"/>
    </row>
    <row r="35" spans="1:33" x14ac:dyDescent="0.2">
      <c r="A35" s="11">
        <f t="shared" si="17"/>
        <v>27</v>
      </c>
      <c r="B35" s="11">
        <f t="shared" si="17"/>
        <v>57</v>
      </c>
      <c r="C35" s="12">
        <f>IF(B35&lt;121,INDEX(Frauen!C$2:C$122,B35+1,1),0)</f>
        <v>4.585</v>
      </c>
      <c r="D35" s="20">
        <f t="shared" si="9"/>
        <v>4.5849999999999997E-3</v>
      </c>
      <c r="E35" s="20">
        <f t="shared" si="10"/>
        <v>0.99541500000000005</v>
      </c>
      <c r="F35" s="26">
        <f>IF(B35&lt;121,IF($D$1="konstant",$D$3,Zins!G29),0)</f>
        <v>2.2499999999999999E-2</v>
      </c>
      <c r="G35" s="39">
        <f t="shared" si="18"/>
        <v>1.0225</v>
      </c>
      <c r="H35" s="11">
        <v>100000</v>
      </c>
      <c r="I35" s="11"/>
      <c r="J35" s="11">
        <v>1</v>
      </c>
      <c r="K35" s="36">
        <v>1</v>
      </c>
      <c r="L35" s="28">
        <f t="shared" si="11"/>
        <v>1422.4788560182305</v>
      </c>
      <c r="M35" s="32">
        <f t="shared" si="0"/>
        <v>36860.076545089134</v>
      </c>
      <c r="N35" s="53">
        <f>N34+H36*PRODUCT($G$8:G35)^-1*PRODUCT($E$8:E34)*D35</f>
        <v>3024.4848004919077</v>
      </c>
      <c r="O35" s="53"/>
      <c r="P35" s="52">
        <f>P34+J35*PRODUCT($E$8:E34)*PRODUCT($G$8:G34)^-1</f>
        <v>20.840812182729707</v>
      </c>
      <c r="Q35" s="52">
        <f>((O34+N34)*PRODUCT($G$8:G34))/PRODUCT($E$8:E34)</f>
        <v>5311.8128179636233</v>
      </c>
      <c r="R35" s="52">
        <f>((P34)*PRODUCT($G$8:G34))/PRODUCT($E$8:E34)</f>
        <v>38.691962629980395</v>
      </c>
      <c r="S35" s="11">
        <f t="shared" si="1"/>
        <v>38282.555401107362</v>
      </c>
      <c r="T35" s="32">
        <f t="shared" si="2"/>
        <v>2.9208643117054538</v>
      </c>
      <c r="U35" s="41">
        <f t="shared" si="12"/>
        <v>2.9208643117054538</v>
      </c>
      <c r="V35" s="41">
        <f t="shared" si="3"/>
        <v>29283.934346502956</v>
      </c>
      <c r="W35" s="52">
        <f t="shared" si="13"/>
        <v>113890.68083118986</v>
      </c>
      <c r="X35" s="41">
        <f t="shared" si="4"/>
        <v>2779.4072924094653</v>
      </c>
      <c r="Y35" s="41">
        <f t="shared" si="5"/>
        <v>301.40033653179677</v>
      </c>
      <c r="Z35" s="41">
        <f t="shared" si="14"/>
        <v>28528.367935131053</v>
      </c>
      <c r="AA35" s="41">
        <f t="shared" si="15"/>
        <v>0</v>
      </c>
      <c r="AB35" s="41">
        <f t="shared" si="6"/>
        <v>0</v>
      </c>
      <c r="AC35" s="41"/>
      <c r="AD35" s="41"/>
      <c r="AE35" s="41"/>
      <c r="AF35" s="41"/>
      <c r="AG35" s="41"/>
    </row>
    <row r="36" spans="1:33" x14ac:dyDescent="0.2">
      <c r="A36" s="11">
        <f t="shared" si="17"/>
        <v>28</v>
      </c>
      <c r="B36" s="11">
        <f t="shared" si="17"/>
        <v>58</v>
      </c>
      <c r="C36" s="12">
        <f>IF(B36&lt;121,INDEX(Frauen!C$2:C$122,B36+1,1),0)</f>
        <v>4.9740000000000002</v>
      </c>
      <c r="D36" s="20">
        <f t="shared" si="9"/>
        <v>4.9740000000000001E-3</v>
      </c>
      <c r="E36" s="20">
        <f t="shared" si="10"/>
        <v>0.99502599999999997</v>
      </c>
      <c r="F36" s="26">
        <f>IF(B36&lt;121,IF($D$1="konstant",$D$3,Zins!G30),0)</f>
        <v>2.2499999999999999E-2</v>
      </c>
      <c r="G36" s="39">
        <f t="shared" si="18"/>
        <v>1.0225</v>
      </c>
      <c r="H36" s="11">
        <v>100000</v>
      </c>
      <c r="I36" s="11"/>
      <c r="J36" s="11">
        <v>1</v>
      </c>
      <c r="K36" s="36">
        <v>1</v>
      </c>
      <c r="L36" s="28">
        <f t="shared" si="11"/>
        <v>1000.5722540635219</v>
      </c>
      <c r="M36" s="32">
        <f t="shared" si="0"/>
        <v>37863.030261100786</v>
      </c>
      <c r="N36" s="53">
        <f>N35+H37*PRODUCT($G$8:G36)^-1*PRODUCT($E$8:E35)*D36</f>
        <v>3273.1387686942858</v>
      </c>
      <c r="O36" s="53"/>
      <c r="P36" s="52">
        <f>P35+J36*PRODUCT($E$8:E35)*PRODUCT($G$8:G35)^-1</f>
        <v>21.351967555642716</v>
      </c>
      <c r="Q36" s="52">
        <f>((O35+N35)*PRODUCT($G$8:G35))/PRODUCT($E$8:E35)</f>
        <v>5916.9578581474098</v>
      </c>
      <c r="R36" s="52">
        <f>((P35)*PRODUCT($G$8:G35))/PRODUCT($E$8:E35)</f>
        <v>40.771971277462114</v>
      </c>
      <c r="S36" s="11">
        <f t="shared" si="1"/>
        <v>38863.602515164312</v>
      </c>
      <c r="T36" s="32">
        <f t="shared" si="2"/>
        <v>1.9731305623471882</v>
      </c>
      <c r="U36" s="41">
        <f t="shared" si="12"/>
        <v>1.9731305623471882</v>
      </c>
      <c r="V36" s="41">
        <f t="shared" si="3"/>
        <v>32784.766825787949</v>
      </c>
      <c r="W36" s="52">
        <f t="shared" si="13"/>
        <v>119693.64230043153</v>
      </c>
      <c r="X36" s="41">
        <f t="shared" si="4"/>
        <v>2771.208281398227</v>
      </c>
      <c r="Y36" s="41">
        <f t="shared" si="5"/>
        <v>309.59934754301736</v>
      </c>
      <c r="Z36" s="41">
        <f t="shared" si="14"/>
        <v>32274.359282313115</v>
      </c>
      <c r="AA36" s="41">
        <f t="shared" si="15"/>
        <v>0</v>
      </c>
      <c r="AB36" s="41">
        <f t="shared" si="6"/>
        <v>0</v>
      </c>
      <c r="AC36" s="41"/>
      <c r="AD36" s="41"/>
      <c r="AE36" s="41"/>
      <c r="AF36" s="41"/>
      <c r="AG36" s="41"/>
    </row>
    <row r="37" spans="1:33" x14ac:dyDescent="0.2">
      <c r="A37" s="11">
        <f t="shared" si="17"/>
        <v>29</v>
      </c>
      <c r="B37" s="11">
        <f t="shared" si="17"/>
        <v>59</v>
      </c>
      <c r="C37" s="12">
        <f>IF(B37&lt;121,INDEX(Frauen!C$2:C$122,B37+1,1),0)</f>
        <v>5.4020000000000001</v>
      </c>
      <c r="D37" s="20">
        <f t="shared" si="9"/>
        <v>5.4020000000000006E-3</v>
      </c>
      <c r="E37" s="20">
        <f t="shared" si="10"/>
        <v>0.99459799999999998</v>
      </c>
      <c r="F37" s="26">
        <f>IF(B37&lt;121,IF($D$1="konstant",$D$3,Zins!G31),0)</f>
        <v>2.2499999999999999E-2</v>
      </c>
      <c r="G37" s="39">
        <f t="shared" si="18"/>
        <v>1.0225</v>
      </c>
      <c r="H37" s="11">
        <v>100000</v>
      </c>
      <c r="I37" s="11"/>
      <c r="J37" s="11">
        <v>1</v>
      </c>
      <c r="K37" s="36">
        <v>1</v>
      </c>
      <c r="L37" s="28">
        <f t="shared" si="11"/>
        <v>528.31295843520786</v>
      </c>
      <c r="M37" s="32">
        <f t="shared" si="0"/>
        <v>38908.479217603912</v>
      </c>
      <c r="N37" s="53">
        <f>N36+H38*PRODUCT($G$8:G37)^-1*PRODUCT($E$8:E36)*D37</f>
        <v>3535.9326841441589</v>
      </c>
      <c r="O37" s="53"/>
      <c r="P37" s="52">
        <f>P36+J37*PRODUCT($E$8:E36)*PRODUCT($G$8:G36)^-1</f>
        <v>21.84938847113234</v>
      </c>
      <c r="Q37" s="52">
        <f>((O36+N36)*PRODUCT($G$8:G36))/PRODUCT($E$8:E36)</f>
        <v>6580.2194213575594</v>
      </c>
      <c r="R37" s="52">
        <f>((P36)*PRODUCT($G$8:G36))/PRODUCT($E$8:E36)</f>
        <v>42.925351328714036</v>
      </c>
      <c r="S37" s="11">
        <f t="shared" si="1"/>
        <v>39436.792176039118</v>
      </c>
      <c r="T37" s="32">
        <f t="shared" si="2"/>
        <v>1</v>
      </c>
      <c r="U37" s="41">
        <f t="shared" si="12"/>
        <v>1</v>
      </c>
      <c r="V37" s="41">
        <f t="shared" si="3"/>
        <v>36355.984547097862</v>
      </c>
      <c r="W37" s="52">
        <f t="shared" si="13"/>
        <v>125664.53042712822</v>
      </c>
      <c r="X37" s="41">
        <f t="shared" si="4"/>
        <v>2763.8198538801371</v>
      </c>
      <c r="Y37" s="41">
        <f t="shared" si="5"/>
        <v>316.98777506112475</v>
      </c>
      <c r="Z37" s="41">
        <f t="shared" si="14"/>
        <v>36097.305495029628</v>
      </c>
      <c r="AA37" s="41">
        <f t="shared" si="15"/>
        <v>0</v>
      </c>
      <c r="AB37" s="41">
        <f t="shared" si="6"/>
        <v>0</v>
      </c>
      <c r="AC37" s="41"/>
      <c r="AD37" s="41"/>
      <c r="AE37" s="41"/>
      <c r="AF37" s="41"/>
      <c r="AG37" s="41"/>
    </row>
    <row r="38" spans="1:33" x14ac:dyDescent="0.2">
      <c r="A38" s="11">
        <f t="shared" si="17"/>
        <v>30</v>
      </c>
      <c r="B38" s="11">
        <f t="shared" si="17"/>
        <v>60</v>
      </c>
      <c r="C38" s="12">
        <f>IF(B38&lt;121,INDEX(Frauen!C$2:C$122,B38+1,1),0)</f>
        <v>5.8840000000000003</v>
      </c>
      <c r="D38" s="20">
        <f t="shared" si="9"/>
        <v>5.8840000000000003E-3</v>
      </c>
      <c r="E38" s="20">
        <f t="shared" si="10"/>
        <v>0.994116</v>
      </c>
      <c r="F38" s="26">
        <f>IF(B38&lt;121,IF($D$1="konstant",$D$3,Zins!G32),0)</f>
        <v>2.2499999999999999E-2</v>
      </c>
      <c r="G38" s="39">
        <f t="shared" si="18"/>
        <v>1.0225</v>
      </c>
      <c r="H38" s="11">
        <v>100000</v>
      </c>
      <c r="I38" s="11">
        <v>40000</v>
      </c>
      <c r="J38" s="11"/>
      <c r="K38" s="11"/>
      <c r="L38" s="28">
        <f t="shared" si="11"/>
        <v>0</v>
      </c>
      <c r="M38" s="32">
        <f t="shared" si="0"/>
        <v>40000</v>
      </c>
      <c r="N38" s="53">
        <f>N37+H39*PRODUCT($G$8:G38)^-1*PRODUCT($E$8:E37)*D38</f>
        <v>3535.9326841441589</v>
      </c>
      <c r="O38" s="53"/>
      <c r="P38" s="52">
        <f>P37+J38*PRODUCT($E$8:E37)*PRODUCT($G$8:G37)^-1</f>
        <v>21.84938847113234</v>
      </c>
      <c r="Q38" s="52">
        <f>((O37+N37)*PRODUCT($G$8:G37))/PRODUCT($E$8:E37)</f>
        <v>7307.9519145806689</v>
      </c>
      <c r="R38" s="52">
        <f>((P37)*PRODUCT($G$8:G37))/PRODUCT($E$8:E37)</f>
        <v>45.157613159899874</v>
      </c>
      <c r="S38" s="11">
        <f t="shared" si="1"/>
        <v>40000</v>
      </c>
      <c r="T38" s="32">
        <f t="shared" si="2"/>
        <v>0</v>
      </c>
      <c r="U38" s="41">
        <f t="shared" si="12"/>
        <v>0</v>
      </c>
      <c r="V38" s="41">
        <f t="shared" si="3"/>
        <v>40000</v>
      </c>
      <c r="W38" s="52">
        <f t="shared" si="13"/>
        <v>131813.96721321682</v>
      </c>
      <c r="X38" s="41">
        <f t="shared" si="4"/>
        <v>0</v>
      </c>
      <c r="Y38" s="41">
        <f t="shared" si="5"/>
        <v>0</v>
      </c>
      <c r="Z38" s="41">
        <f t="shared" si="14"/>
        <v>40000</v>
      </c>
      <c r="AA38" s="41">
        <f t="shared" si="15"/>
        <v>0</v>
      </c>
      <c r="AB38" s="41">
        <f t="shared" si="6"/>
        <v>0</v>
      </c>
      <c r="AC38" s="41"/>
      <c r="AD38" s="41"/>
      <c r="AE38" s="41"/>
      <c r="AF38" s="41"/>
      <c r="AG38" s="41"/>
    </row>
    <row r="39" spans="1:33" x14ac:dyDescent="0.2">
      <c r="A39" s="11">
        <f t="shared" si="17"/>
        <v>31</v>
      </c>
      <c r="B39" s="11">
        <f t="shared" si="17"/>
        <v>61</v>
      </c>
      <c r="C39" s="12">
        <f>IF(B39&lt;121,INDEX(Frauen!C$2:C$122,B39+1,1),0)</f>
        <v>6.4489999999999998</v>
      </c>
      <c r="D39" s="20">
        <f t="shared" si="9"/>
        <v>6.4489999999999999E-3</v>
      </c>
      <c r="E39" s="20">
        <f t="shared" si="10"/>
        <v>0.99355099999999996</v>
      </c>
      <c r="F39" s="26">
        <f>IF(B39&lt;121,IF($D$1="konstant",$D$3,Zins!G33),0)</f>
        <v>2.2499999999999999E-2</v>
      </c>
      <c r="G39" s="39">
        <f t="shared" si="18"/>
        <v>1.0225</v>
      </c>
      <c r="H39" s="11"/>
      <c r="I39" s="11"/>
      <c r="J39" s="11"/>
      <c r="K39" s="11"/>
      <c r="L39" s="28">
        <f t="shared" si="11"/>
        <v>0</v>
      </c>
      <c r="M39" s="32">
        <f t="shared" si="0"/>
        <v>0</v>
      </c>
      <c r="N39" s="53">
        <f>N38+H40*PRODUCT($G$8:G39)^-1*PRODUCT($E$8:E38)*D39</f>
        <v>3535.9326841441589</v>
      </c>
      <c r="O39" s="53"/>
      <c r="P39" s="52">
        <f>P38+J39*PRODUCT($E$8:E38)*PRODUCT($G$8:G38)^-1</f>
        <v>21.84938847113234</v>
      </c>
      <c r="Q39" s="52">
        <f>((O38+N38)*PRODUCT($G$8:G38))/PRODUCT($E$8:E38)</f>
        <v>7516.6085574105373</v>
      </c>
      <c r="R39" s="52">
        <f>((P38)*PRODUCT($G$8:G38))/PRODUCT($E$8:E38)</f>
        <v>46.446953329387746</v>
      </c>
      <c r="S39" s="11">
        <f t="shared" si="1"/>
        <v>0</v>
      </c>
      <c r="T39" s="32">
        <f t="shared" si="2"/>
        <v>0</v>
      </c>
      <c r="U39" s="41">
        <f t="shared" si="12"/>
        <v>0</v>
      </c>
      <c r="V39" s="41">
        <f t="shared" si="3"/>
        <v>0</v>
      </c>
      <c r="W39" s="52">
        <f t="shared" si="13"/>
        <v>135577.51960084558</v>
      </c>
      <c r="X39" s="41">
        <f t="shared" si="4"/>
        <v>0</v>
      </c>
      <c r="Y39" s="41">
        <f t="shared" si="5"/>
        <v>0</v>
      </c>
      <c r="Z39" s="41">
        <f t="shared" si="14"/>
        <v>0</v>
      </c>
      <c r="AA39" s="41">
        <f t="shared" si="15"/>
        <v>0</v>
      </c>
      <c r="AB39" s="41">
        <f t="shared" si="6"/>
        <v>0</v>
      </c>
      <c r="AC39" s="41"/>
      <c r="AD39" s="41"/>
      <c r="AE39" s="41"/>
      <c r="AF39" s="41"/>
      <c r="AG39" s="41"/>
    </row>
    <row r="40" spans="1:33" x14ac:dyDescent="0.2">
      <c r="A40" s="11">
        <f t="shared" si="17"/>
        <v>32</v>
      </c>
      <c r="B40" s="11">
        <f t="shared" si="17"/>
        <v>62</v>
      </c>
      <c r="C40" s="12">
        <f>IF(B40&lt;121,INDEX(Frauen!C$2:C$122,B40+1,1),0)</f>
        <v>7.1260000000000003</v>
      </c>
      <c r="D40" s="20">
        <f t="shared" si="9"/>
        <v>7.1260000000000004E-3</v>
      </c>
      <c r="E40" s="20">
        <f t="shared" si="10"/>
        <v>0.99287400000000003</v>
      </c>
      <c r="F40" s="26">
        <f>IF(B40&lt;121,IF($D$1="konstant",$D$3,Zins!G34),0)</f>
        <v>2.2499999999999999E-2</v>
      </c>
      <c r="G40" s="39">
        <f t="shared" si="18"/>
        <v>1.0225</v>
      </c>
      <c r="H40" s="11"/>
      <c r="I40" s="11"/>
      <c r="J40" s="11"/>
      <c r="K40" s="11"/>
      <c r="L40" s="28">
        <f t="shared" si="11"/>
        <v>0</v>
      </c>
      <c r="M40" s="32">
        <f t="shared" ref="M40:M71" si="19">M41/(1+F40)*E40+I40</f>
        <v>0</v>
      </c>
      <c r="N40" s="53">
        <f>N39+H41*PRODUCT($G$8:G40)^-1*PRODUCT($E$8:E39)*D40</f>
        <v>3535.9326841441589</v>
      </c>
      <c r="O40" s="53"/>
      <c r="P40" s="52">
        <f>P39+J40*PRODUCT($E$8:E39)*PRODUCT($G$8:G39)^-1</f>
        <v>21.84938847113234</v>
      </c>
      <c r="Q40" s="52">
        <f>((O39+N39)*PRODUCT($G$8:G39))/PRODUCT($E$8:E39)</f>
        <v>7735.6192585506669</v>
      </c>
      <c r="R40" s="52">
        <f>((P39)*PRODUCT($G$8:G39))/PRODUCT($E$8:E39)</f>
        <v>47.800273744678393</v>
      </c>
      <c r="S40" s="11">
        <f t="shared" ref="S40:S71" si="20">L40+M40</f>
        <v>0</v>
      </c>
      <c r="T40" s="32">
        <f t="shared" ref="T40:T71" si="21">T41/(1+F40)*E40+J40</f>
        <v>0</v>
      </c>
      <c r="U40" s="41">
        <f t="shared" si="12"/>
        <v>0</v>
      </c>
      <c r="V40" s="41">
        <f t="shared" ref="V40:V71" si="22">S40-$L$3*T40</f>
        <v>0</v>
      </c>
      <c r="W40" s="52">
        <f t="shared" si="13"/>
        <v>139527.82875953481</v>
      </c>
      <c r="X40" s="41">
        <f t="shared" ref="X40:X71" si="23">I40+((1+F40)^-1)*V41-V40</f>
        <v>0</v>
      </c>
      <c r="Y40" s="41">
        <f t="shared" ref="Y40:Y71" si="24">((F40+1)^-1)*D40*(H41-V41)</f>
        <v>0</v>
      </c>
      <c r="Z40" s="41">
        <f t="shared" si="14"/>
        <v>0</v>
      </c>
      <c r="AA40" s="41">
        <f t="shared" si="15"/>
        <v>0</v>
      </c>
      <c r="AB40" s="41">
        <f t="shared" ref="AB40:AB71" si="25">AE40-AE41/G40</f>
        <v>0</v>
      </c>
      <c r="AC40" s="41"/>
      <c r="AD40" s="41"/>
      <c r="AE40" s="41"/>
      <c r="AF40" s="41"/>
      <c r="AG40" s="41"/>
    </row>
    <row r="41" spans="1:33" x14ac:dyDescent="0.2">
      <c r="A41" s="11">
        <f t="shared" si="17"/>
        <v>33</v>
      </c>
      <c r="B41" s="11">
        <f t="shared" si="17"/>
        <v>63</v>
      </c>
      <c r="C41" s="12">
        <f>IF(B41&lt;121,INDEX(Frauen!C$2:C$122,B41+1,1),0)</f>
        <v>7.9349999999999996</v>
      </c>
      <c r="D41" s="20">
        <f t="shared" si="9"/>
        <v>7.9349999999999993E-3</v>
      </c>
      <c r="E41" s="20">
        <f t="shared" si="10"/>
        <v>0.99206499999999997</v>
      </c>
      <c r="F41" s="26">
        <f>IF(B41&lt;121,IF($D$1="konstant",$D$3,Zins!G35),0)</f>
        <v>2.2499999999999999E-2</v>
      </c>
      <c r="G41" s="39">
        <f t="shared" si="18"/>
        <v>1.0225</v>
      </c>
      <c r="H41" s="11"/>
      <c r="I41" s="11"/>
      <c r="J41" s="11"/>
      <c r="K41" s="11"/>
      <c r="L41" s="28">
        <f t="shared" si="11"/>
        <v>0</v>
      </c>
      <c r="M41" s="32">
        <f t="shared" si="19"/>
        <v>0</v>
      </c>
      <c r="N41" s="53">
        <f>N40+H42*PRODUCT($G$8:G41)^-1*PRODUCT($E$8:E40)*D41</f>
        <v>3535.9326841441589</v>
      </c>
      <c r="O41" s="53"/>
      <c r="P41" s="52">
        <f>P40+J41*PRODUCT($E$8:E40)*PRODUCT($G$8:G40)^-1</f>
        <v>21.84938847113234</v>
      </c>
      <c r="Q41" s="52">
        <f>((O40+N40)*PRODUCT($G$8:G40))/PRODUCT($E$8:E40)</f>
        <v>7966.4395400303129</v>
      </c>
      <c r="R41" s="52">
        <f>((P40)*PRODUCT($G$8:G40))/PRODUCT($E$8:E40)</f>
        <v>49.226568430569898</v>
      </c>
      <c r="S41" s="11">
        <f t="shared" si="20"/>
        <v>0</v>
      </c>
      <c r="T41" s="32">
        <f t="shared" si="21"/>
        <v>0</v>
      </c>
      <c r="U41" s="41">
        <f t="shared" si="12"/>
        <v>0</v>
      </c>
      <c r="V41" s="41">
        <f t="shared" si="22"/>
        <v>0</v>
      </c>
      <c r="W41" s="52">
        <f t="shared" ref="W41:W72" si="26">R41*$L$3-Q41</f>
        <v>143691.14802746809</v>
      </c>
      <c r="X41" s="41">
        <f t="shared" si="23"/>
        <v>0</v>
      </c>
      <c r="Y41" s="41">
        <f t="shared" si="24"/>
        <v>0</v>
      </c>
      <c r="Z41" s="41">
        <f t="shared" ref="Z41:Z72" si="27">S41+AG41-T41*$M$3</f>
        <v>0</v>
      </c>
      <c r="AA41" s="41">
        <f t="shared" si="15"/>
        <v>0</v>
      </c>
      <c r="AB41" s="41">
        <f t="shared" si="25"/>
        <v>0</v>
      </c>
      <c r="AC41" s="41"/>
      <c r="AD41" s="41"/>
      <c r="AE41" s="41"/>
      <c r="AF41" s="41"/>
      <c r="AG41" s="41"/>
    </row>
    <row r="42" spans="1:33" x14ac:dyDescent="0.2">
      <c r="A42" s="11">
        <f t="shared" si="17"/>
        <v>34</v>
      </c>
      <c r="B42" s="11">
        <f t="shared" si="17"/>
        <v>64</v>
      </c>
      <c r="C42" s="12">
        <f>IF(B42&lt;121,INDEX(Frauen!C$2:C$122,B42+1,1),0)</f>
        <v>8.8979999999999997</v>
      </c>
      <c r="D42" s="20">
        <f t="shared" si="9"/>
        <v>8.8979999999999997E-3</v>
      </c>
      <c r="E42" s="20">
        <f t="shared" si="10"/>
        <v>0.99110200000000004</v>
      </c>
      <c r="F42" s="26">
        <f>IF(B42&lt;121,IF($D$1="konstant",$D$3,Zins!G36),0)</f>
        <v>2.2499999999999999E-2</v>
      </c>
      <c r="G42" s="39">
        <f t="shared" si="18"/>
        <v>1.0225</v>
      </c>
      <c r="H42" s="11"/>
      <c r="I42" s="11"/>
      <c r="J42" s="11"/>
      <c r="K42" s="11"/>
      <c r="L42" s="28">
        <f t="shared" si="11"/>
        <v>0</v>
      </c>
      <c r="M42" s="32">
        <f t="shared" si="19"/>
        <v>0</v>
      </c>
      <c r="N42" s="53">
        <f>N41+H43*PRODUCT($G$8:G42)^-1*PRODUCT($E$8:E41)*D42</f>
        <v>3535.9326841441589</v>
      </c>
      <c r="O42" s="53"/>
      <c r="P42" s="52">
        <f>P41+J42*PRODUCT($E$8:E41)*PRODUCT($G$8:G41)^-1</f>
        <v>21.84938847113234</v>
      </c>
      <c r="Q42" s="52">
        <f>((O41+N41)*PRODUCT($G$8:G41))/PRODUCT($E$8:E41)</f>
        <v>8210.8374246455569</v>
      </c>
      <c r="R42" s="52">
        <f>((P41)*PRODUCT($G$8:G41))/PRODUCT($E$8:E41)</f>
        <v>50.736762430140885</v>
      </c>
      <c r="S42" s="11">
        <f t="shared" si="20"/>
        <v>0</v>
      </c>
      <c r="T42" s="32">
        <f t="shared" si="21"/>
        <v>0</v>
      </c>
      <c r="U42" s="41">
        <f t="shared" si="12"/>
        <v>0</v>
      </c>
      <c r="V42" s="41">
        <f t="shared" si="22"/>
        <v>0</v>
      </c>
      <c r="W42" s="52">
        <f t="shared" si="26"/>
        <v>148099.36733791247</v>
      </c>
      <c r="X42" s="41">
        <f t="shared" si="23"/>
        <v>0</v>
      </c>
      <c r="Y42" s="41">
        <f t="shared" si="24"/>
        <v>0</v>
      </c>
      <c r="Z42" s="41">
        <f t="shared" si="27"/>
        <v>0</v>
      </c>
      <c r="AA42" s="41">
        <f t="shared" si="15"/>
        <v>0</v>
      </c>
      <c r="AB42" s="41">
        <f t="shared" si="25"/>
        <v>0</v>
      </c>
      <c r="AC42" s="41"/>
      <c r="AD42" s="41"/>
      <c r="AE42" s="41"/>
      <c r="AF42" s="41"/>
      <c r="AG42" s="41"/>
    </row>
    <row r="43" spans="1:33" x14ac:dyDescent="0.2">
      <c r="A43" s="11">
        <f t="shared" si="17"/>
        <v>35</v>
      </c>
      <c r="B43" s="11">
        <f t="shared" si="17"/>
        <v>65</v>
      </c>
      <c r="C43" s="12">
        <f>IF(B43&lt;121,INDEX(Frauen!C$2:C$122,B43+1,1),0)</f>
        <v>10.025</v>
      </c>
      <c r="D43" s="20">
        <f t="shared" si="9"/>
        <v>1.0025000000000001E-2</v>
      </c>
      <c r="E43" s="20">
        <f t="shared" si="10"/>
        <v>0.98997500000000005</v>
      </c>
      <c r="F43" s="26">
        <f>IF(B43&lt;121,IF($D$1="konstant",$D$3,Zins!G37),0)</f>
        <v>2.2499999999999999E-2</v>
      </c>
      <c r="G43" s="39">
        <f t="shared" si="18"/>
        <v>1.0225</v>
      </c>
      <c r="H43" s="11"/>
      <c r="I43" s="11"/>
      <c r="J43" s="11"/>
      <c r="K43" s="11"/>
      <c r="L43" s="28">
        <f t="shared" si="11"/>
        <v>0</v>
      </c>
      <c r="M43" s="32">
        <f t="shared" si="19"/>
        <v>0</v>
      </c>
      <c r="N43" s="53">
        <f>N42+H44*PRODUCT($G$8:G43)^-1*PRODUCT($E$8:E42)*D43</f>
        <v>3535.9326841441589</v>
      </c>
      <c r="O43" s="53"/>
      <c r="P43" s="52">
        <f>P42+J43*PRODUCT($E$8:E42)*PRODUCT($G$8:G42)^-1</f>
        <v>21.84938847113234</v>
      </c>
      <c r="Q43" s="52">
        <f>((O42+N42)*PRODUCT($G$8:G42))/PRODUCT($E$8:E42)</f>
        <v>8470.955831690464</v>
      </c>
      <c r="R43" s="52">
        <f>((P42)*PRODUCT($G$8:G42))/PRODUCT($E$8:E42)</f>
        <v>52.344097363156429</v>
      </c>
      <c r="S43" s="11">
        <f t="shared" si="20"/>
        <v>0</v>
      </c>
      <c r="T43" s="32">
        <f t="shared" si="21"/>
        <v>0</v>
      </c>
      <c r="U43" s="41">
        <f t="shared" si="12"/>
        <v>0</v>
      </c>
      <c r="V43" s="41">
        <f t="shared" si="22"/>
        <v>0</v>
      </c>
      <c r="W43" s="52">
        <f t="shared" si="26"/>
        <v>152791.13865476561</v>
      </c>
      <c r="X43" s="41">
        <f t="shared" si="23"/>
        <v>0</v>
      </c>
      <c r="Y43" s="41">
        <f t="shared" si="24"/>
        <v>0</v>
      </c>
      <c r="Z43" s="41">
        <f t="shared" si="27"/>
        <v>0</v>
      </c>
      <c r="AA43" s="41">
        <f t="shared" si="15"/>
        <v>0</v>
      </c>
      <c r="AB43" s="41">
        <f t="shared" si="25"/>
        <v>0</v>
      </c>
      <c r="AC43" s="41"/>
      <c r="AD43" s="41"/>
      <c r="AE43" s="41"/>
      <c r="AF43" s="41"/>
      <c r="AG43" s="41"/>
    </row>
    <row r="44" spans="1:33" x14ac:dyDescent="0.2">
      <c r="A44" s="11">
        <f t="shared" si="17"/>
        <v>36</v>
      </c>
      <c r="B44" s="11">
        <f t="shared" si="17"/>
        <v>66</v>
      </c>
      <c r="C44" s="12">
        <f>IF(B44&lt;121,INDEX(Frauen!C$2:C$122,B44+1,1),0)</f>
        <v>11.323</v>
      </c>
      <c r="D44" s="20">
        <f t="shared" si="9"/>
        <v>1.1323E-2</v>
      </c>
      <c r="E44" s="20">
        <f t="shared" si="10"/>
        <v>0.98867700000000003</v>
      </c>
      <c r="F44" s="26">
        <f>IF(B44&lt;121,IF($D$1="konstant",$D$3,Zins!G38),0)</f>
        <v>2.2499999999999999E-2</v>
      </c>
      <c r="G44" s="39">
        <f t="shared" si="18"/>
        <v>1.0225</v>
      </c>
      <c r="H44" s="11"/>
      <c r="I44" s="11"/>
      <c r="J44" s="11"/>
      <c r="K44" s="11"/>
      <c r="L44" s="28">
        <f t="shared" si="11"/>
        <v>0</v>
      </c>
      <c r="M44" s="32">
        <f t="shared" si="19"/>
        <v>0</v>
      </c>
      <c r="N44" s="53">
        <f>N43+H45*PRODUCT($G$8:G44)^-1*PRODUCT($E$8:E43)*D44</f>
        <v>3535.9326841441589</v>
      </c>
      <c r="O44" s="53"/>
      <c r="P44" s="52">
        <f>P43+J44*PRODUCT($E$8:E43)*PRODUCT($G$8:G43)^-1</f>
        <v>21.84938847113234</v>
      </c>
      <c r="Q44" s="52">
        <f>((O43+N43)*PRODUCT($G$8:G43))/PRODUCT($E$8:E43)</f>
        <v>8749.2637065617801</v>
      </c>
      <c r="R44" s="52">
        <f>((P43)*PRODUCT($G$8:G43))/PRODUCT($E$8:E43)</f>
        <v>54.063829444003574</v>
      </c>
      <c r="S44" s="11">
        <f t="shared" si="20"/>
        <v>0</v>
      </c>
      <c r="T44" s="32">
        <f t="shared" si="21"/>
        <v>0</v>
      </c>
      <c r="U44" s="41">
        <f t="shared" si="12"/>
        <v>0</v>
      </c>
      <c r="V44" s="41">
        <f t="shared" si="22"/>
        <v>0</v>
      </c>
      <c r="W44" s="52">
        <f t="shared" si="26"/>
        <v>157810.99449430319</v>
      </c>
      <c r="X44" s="41">
        <f t="shared" si="23"/>
        <v>0</v>
      </c>
      <c r="Y44" s="41">
        <f t="shared" si="24"/>
        <v>0</v>
      </c>
      <c r="Z44" s="41">
        <f t="shared" si="27"/>
        <v>0</v>
      </c>
      <c r="AA44" s="41">
        <f t="shared" si="15"/>
        <v>0</v>
      </c>
      <c r="AB44" s="41">
        <f t="shared" si="25"/>
        <v>0</v>
      </c>
      <c r="AC44" s="41"/>
      <c r="AD44" s="41"/>
      <c r="AE44" s="41"/>
      <c r="AF44" s="41"/>
      <c r="AG44" s="41"/>
    </row>
    <row r="45" spans="1:33" x14ac:dyDescent="0.2">
      <c r="A45" s="11">
        <f t="shared" si="17"/>
        <v>37</v>
      </c>
      <c r="B45" s="11">
        <f t="shared" si="17"/>
        <v>67</v>
      </c>
      <c r="C45" s="12">
        <f>IF(B45&lt;121,INDEX(Frauen!C$2:C$122,B45+1,1),0)</f>
        <v>12.797000000000001</v>
      </c>
      <c r="D45" s="20">
        <f t="shared" si="9"/>
        <v>1.2797000000000001E-2</v>
      </c>
      <c r="E45" s="20">
        <f t="shared" si="10"/>
        <v>0.98720300000000005</v>
      </c>
      <c r="F45" s="26">
        <f>IF(B45&lt;121,IF($D$1="konstant",$D$3,Zins!G39),0)</f>
        <v>2.2499999999999999E-2</v>
      </c>
      <c r="G45" s="39">
        <f t="shared" si="18"/>
        <v>1.0225</v>
      </c>
      <c r="H45" s="11"/>
      <c r="I45" s="11"/>
      <c r="J45" s="11"/>
      <c r="K45" s="11"/>
      <c r="L45" s="28">
        <f t="shared" si="11"/>
        <v>0</v>
      </c>
      <c r="M45" s="32">
        <f t="shared" si="19"/>
        <v>0</v>
      </c>
      <c r="N45" s="53">
        <f>N44+H46*PRODUCT($G$8:G45)^-1*PRODUCT($E$8:E44)*D45</f>
        <v>3535.9326841441589</v>
      </c>
      <c r="O45" s="53"/>
      <c r="P45" s="52">
        <f>P44+J45*PRODUCT($E$8:E44)*PRODUCT($G$8:G44)^-1</f>
        <v>21.84938847113234</v>
      </c>
      <c r="Q45" s="52">
        <f>((O44+N44)*PRODUCT($G$8:G44))/PRODUCT($E$8:E44)</f>
        <v>9048.5792022666865</v>
      </c>
      <c r="R45" s="52">
        <f>((P44)*PRODUCT($G$8:G44))/PRODUCT($E$8:E44)</f>
        <v>55.913372725868669</v>
      </c>
      <c r="S45" s="11">
        <f t="shared" si="20"/>
        <v>0</v>
      </c>
      <c r="T45" s="32">
        <f t="shared" si="21"/>
        <v>0</v>
      </c>
      <c r="U45" s="41">
        <f t="shared" si="12"/>
        <v>0</v>
      </c>
      <c r="V45" s="41">
        <f t="shared" si="22"/>
        <v>0</v>
      </c>
      <c r="W45" s="52">
        <f t="shared" si="26"/>
        <v>163209.76605142531</v>
      </c>
      <c r="X45" s="41">
        <f t="shared" si="23"/>
        <v>0</v>
      </c>
      <c r="Y45" s="41">
        <f t="shared" si="24"/>
        <v>0</v>
      </c>
      <c r="Z45" s="41">
        <f t="shared" si="27"/>
        <v>0</v>
      </c>
      <c r="AA45" s="41">
        <f t="shared" si="15"/>
        <v>0</v>
      </c>
      <c r="AB45" s="41">
        <f t="shared" si="25"/>
        <v>0</v>
      </c>
      <c r="AC45" s="41"/>
      <c r="AD45" s="41"/>
      <c r="AE45" s="41"/>
      <c r="AF45" s="41"/>
      <c r="AG45" s="41"/>
    </row>
    <row r="46" spans="1:33" x14ac:dyDescent="0.2">
      <c r="A46" s="11">
        <f t="shared" si="17"/>
        <v>38</v>
      </c>
      <c r="B46" s="11">
        <f t="shared" si="17"/>
        <v>68</v>
      </c>
      <c r="C46" s="12">
        <f>IF(B46&lt;121,INDEX(Frauen!C$2:C$122,B46+1,1),0)</f>
        <v>14.46</v>
      </c>
      <c r="D46" s="20">
        <f t="shared" si="9"/>
        <v>1.4460000000000001E-2</v>
      </c>
      <c r="E46" s="20">
        <f t="shared" si="10"/>
        <v>0.98553999999999997</v>
      </c>
      <c r="F46" s="26">
        <f>IF(B46&lt;121,IF($D$1="konstant",$D$3,Zins!G40),0)</f>
        <v>2.2499999999999999E-2</v>
      </c>
      <c r="G46" s="39">
        <f t="shared" si="18"/>
        <v>1.0225</v>
      </c>
      <c r="H46" s="11"/>
      <c r="I46" s="11"/>
      <c r="J46" s="11"/>
      <c r="K46" s="11"/>
      <c r="L46" s="28">
        <f t="shared" si="11"/>
        <v>0</v>
      </c>
      <c r="M46" s="32">
        <f t="shared" si="19"/>
        <v>0</v>
      </c>
      <c r="N46" s="53">
        <f>N45+H47*PRODUCT($G$8:G46)^-1*PRODUCT($E$8:E45)*D46</f>
        <v>3535.9326841441589</v>
      </c>
      <c r="O46" s="53"/>
      <c r="P46" s="52">
        <f>P45+J46*PRODUCT($E$8:E45)*PRODUCT($G$8:G45)^-1</f>
        <v>21.84938847113234</v>
      </c>
      <c r="Q46" s="52">
        <f>((O45+N45)*PRODUCT($G$8:G45))/PRODUCT($E$8:E45)</f>
        <v>9372.1070887321912</v>
      </c>
      <c r="R46" s="52">
        <f>((P45)*PRODUCT($G$8:G45))/PRODUCT($E$8:E45)</f>
        <v>57.912530261963049</v>
      </c>
      <c r="S46" s="11">
        <f t="shared" si="20"/>
        <v>0</v>
      </c>
      <c r="T46" s="32">
        <f t="shared" si="21"/>
        <v>0</v>
      </c>
      <c r="U46" s="41">
        <f t="shared" si="12"/>
        <v>0</v>
      </c>
      <c r="V46" s="41">
        <f t="shared" si="22"/>
        <v>0</v>
      </c>
      <c r="W46" s="52">
        <f t="shared" si="26"/>
        <v>169045.25795361478</v>
      </c>
      <c r="X46" s="41">
        <f t="shared" si="23"/>
        <v>0</v>
      </c>
      <c r="Y46" s="41">
        <f t="shared" si="24"/>
        <v>0</v>
      </c>
      <c r="Z46" s="41">
        <f t="shared" si="27"/>
        <v>0</v>
      </c>
      <c r="AA46" s="41">
        <f t="shared" si="15"/>
        <v>0</v>
      </c>
      <c r="AB46" s="41">
        <f t="shared" si="25"/>
        <v>0</v>
      </c>
      <c r="AC46" s="41"/>
      <c r="AD46" s="41"/>
      <c r="AE46" s="41"/>
      <c r="AF46" s="41"/>
      <c r="AG46" s="41"/>
    </row>
    <row r="47" spans="1:33" x14ac:dyDescent="0.2">
      <c r="A47" s="11">
        <f t="shared" si="17"/>
        <v>39</v>
      </c>
      <c r="B47" s="11">
        <f t="shared" si="17"/>
        <v>69</v>
      </c>
      <c r="C47" s="12">
        <f>IF(B47&lt;121,INDEX(Frauen!C$2:C$122,B47+1,1),0)</f>
        <v>16.332000000000001</v>
      </c>
      <c r="D47" s="20">
        <f t="shared" si="9"/>
        <v>1.6331999999999999E-2</v>
      </c>
      <c r="E47" s="20">
        <f t="shared" si="10"/>
        <v>0.98366799999999999</v>
      </c>
      <c r="F47" s="26">
        <f>IF(B47&lt;121,IF($D$1="konstant",$D$3,Zins!G41),0)</f>
        <v>2.2499999999999999E-2</v>
      </c>
      <c r="G47" s="39">
        <f t="shared" si="18"/>
        <v>1.0225</v>
      </c>
      <c r="H47" s="11"/>
      <c r="I47" s="11"/>
      <c r="J47" s="11"/>
      <c r="K47" s="11"/>
      <c r="L47" s="28">
        <f t="shared" si="11"/>
        <v>0</v>
      </c>
      <c r="M47" s="32">
        <f t="shared" si="19"/>
        <v>0</v>
      </c>
      <c r="N47" s="53">
        <f>N46+H48*PRODUCT($G$8:G47)^-1*PRODUCT($E$8:E46)*D47</f>
        <v>3535.9326841441589</v>
      </c>
      <c r="O47" s="53"/>
      <c r="P47" s="52">
        <f>P46+J47*PRODUCT($E$8:E46)*PRODUCT($G$8:G46)^-1</f>
        <v>21.84938847113234</v>
      </c>
      <c r="Q47" s="52">
        <f>((O46+N46)*PRODUCT($G$8:G46))/PRODUCT($E$8:E46)</f>
        <v>9723.5825011959605</v>
      </c>
      <c r="R47" s="52">
        <f>((P46)*PRODUCT($G$8:G46))/PRODUCT($E$8:E46)</f>
        <v>60.08438236180897</v>
      </c>
      <c r="S47" s="11">
        <f t="shared" si="20"/>
        <v>0</v>
      </c>
      <c r="T47" s="32">
        <f t="shared" si="21"/>
        <v>0</v>
      </c>
      <c r="U47" s="41">
        <f t="shared" si="12"/>
        <v>0</v>
      </c>
      <c r="V47" s="41">
        <f t="shared" si="22"/>
        <v>0</v>
      </c>
      <c r="W47" s="52">
        <f t="shared" si="26"/>
        <v>175384.84105928842</v>
      </c>
      <c r="X47" s="41">
        <f t="shared" si="23"/>
        <v>0</v>
      </c>
      <c r="Y47" s="41">
        <f t="shared" si="24"/>
        <v>0</v>
      </c>
      <c r="Z47" s="41">
        <f t="shared" si="27"/>
        <v>0</v>
      </c>
      <c r="AA47" s="41">
        <f t="shared" si="15"/>
        <v>0</v>
      </c>
      <c r="AB47" s="41">
        <f t="shared" si="25"/>
        <v>0</v>
      </c>
      <c r="AC47" s="41"/>
      <c r="AD47" s="41"/>
      <c r="AE47" s="41"/>
      <c r="AF47" s="41"/>
      <c r="AG47" s="41"/>
    </row>
    <row r="48" spans="1:33" x14ac:dyDescent="0.2">
      <c r="A48" s="11">
        <f t="shared" si="17"/>
        <v>40</v>
      </c>
      <c r="B48" s="11">
        <f t="shared" si="17"/>
        <v>70</v>
      </c>
      <c r="C48" s="12">
        <f>IF(B48&lt;121,INDEX(Frauen!C$2:C$122,B48+1,1),0)</f>
        <v>18.440000000000001</v>
      </c>
      <c r="D48" s="20">
        <f t="shared" si="9"/>
        <v>1.8440000000000002E-2</v>
      </c>
      <c r="E48" s="20">
        <f t="shared" si="10"/>
        <v>0.98155999999999999</v>
      </c>
      <c r="F48" s="26">
        <f>IF(B48&lt;121,IF($D$1="konstant",$D$3,Zins!G42),0)</f>
        <v>2.2499999999999999E-2</v>
      </c>
      <c r="G48" s="39">
        <f t="shared" si="18"/>
        <v>1.0225</v>
      </c>
      <c r="H48" s="11"/>
      <c r="I48" s="11"/>
      <c r="J48" s="11"/>
      <c r="K48" s="11"/>
      <c r="L48" s="28">
        <f t="shared" si="11"/>
        <v>0</v>
      </c>
      <c r="M48" s="32">
        <f t="shared" si="19"/>
        <v>0</v>
      </c>
      <c r="N48" s="53">
        <f>N47+H49*PRODUCT($G$8:G48)^-1*PRODUCT($E$8:E47)*D48</f>
        <v>3535.9326841441589</v>
      </c>
      <c r="O48" s="53"/>
      <c r="P48" s="52">
        <f>P47+J48*PRODUCT($E$8:E47)*PRODUCT($G$8:G47)^-1</f>
        <v>21.84938847113234</v>
      </c>
      <c r="Q48" s="52">
        <f>((O47+N47)*PRODUCT($G$8:G47))/PRODUCT($E$8:E47)</f>
        <v>10107.437781317343</v>
      </c>
      <c r="R48" s="52">
        <f>((P47)*PRODUCT($G$8:G47))/PRODUCT($E$8:E47)</f>
        <v>62.45631754306298</v>
      </c>
      <c r="S48" s="11">
        <f t="shared" si="20"/>
        <v>0</v>
      </c>
      <c r="T48" s="32">
        <f t="shared" si="21"/>
        <v>0</v>
      </c>
      <c r="U48" s="41">
        <f t="shared" si="12"/>
        <v>0</v>
      </c>
      <c r="V48" s="41">
        <f t="shared" si="22"/>
        <v>0</v>
      </c>
      <c r="W48" s="52">
        <f t="shared" si="26"/>
        <v>182308.46178092854</v>
      </c>
      <c r="X48" s="41">
        <f t="shared" si="23"/>
        <v>0</v>
      </c>
      <c r="Y48" s="41">
        <f t="shared" si="24"/>
        <v>0</v>
      </c>
      <c r="Z48" s="41">
        <f t="shared" si="27"/>
        <v>0</v>
      </c>
      <c r="AA48" s="41">
        <f t="shared" si="15"/>
        <v>0</v>
      </c>
      <c r="AB48" s="41">
        <f t="shared" si="25"/>
        <v>0</v>
      </c>
      <c r="AC48" s="41"/>
      <c r="AD48" s="41"/>
      <c r="AE48" s="41"/>
      <c r="AF48" s="41"/>
      <c r="AG48" s="41"/>
    </row>
    <row r="49" spans="1:33" x14ac:dyDescent="0.2">
      <c r="A49" s="11">
        <f t="shared" si="17"/>
        <v>41</v>
      </c>
      <c r="B49" s="11">
        <f t="shared" si="17"/>
        <v>71</v>
      </c>
      <c r="C49" s="12">
        <f>IF(B49&lt;121,INDEX(Frauen!C$2:C$122,B49+1,1),0)</f>
        <v>20.812999999999999</v>
      </c>
      <c r="D49" s="20">
        <f t="shared" si="9"/>
        <v>2.0812999999999998E-2</v>
      </c>
      <c r="E49" s="20">
        <f t="shared" si="10"/>
        <v>0.97918700000000003</v>
      </c>
      <c r="F49" s="26">
        <f>IF(B49&lt;121,IF($D$1="konstant",$D$3,Zins!G43),0)</f>
        <v>2.2499999999999999E-2</v>
      </c>
      <c r="G49" s="39">
        <f t="shared" si="18"/>
        <v>1.0225</v>
      </c>
      <c r="H49" s="11"/>
      <c r="I49" s="11"/>
      <c r="J49" s="11"/>
      <c r="K49" s="11"/>
      <c r="L49" s="28">
        <f t="shared" si="11"/>
        <v>0</v>
      </c>
      <c r="M49" s="32">
        <f t="shared" si="19"/>
        <v>0</v>
      </c>
      <c r="N49" s="53">
        <f>N48+H50*PRODUCT($G$8:G49)^-1*PRODUCT($E$8:E48)*D49</f>
        <v>3535.9326841441589</v>
      </c>
      <c r="O49" s="53"/>
      <c r="P49" s="52">
        <f>P48+J49*PRODUCT($E$8:E48)*PRODUCT($G$8:G48)^-1</f>
        <v>21.84938847113234</v>
      </c>
      <c r="Q49" s="52">
        <f>((O48+N48)*PRODUCT($G$8:G48))/PRODUCT($E$8:E48)</f>
        <v>10529.010077220937</v>
      </c>
      <c r="R49" s="52">
        <f>((P48)*PRODUCT($G$8:G48))/PRODUCT($E$8:E48)</f>
        <v>65.061315342701306</v>
      </c>
      <c r="S49" s="11">
        <f t="shared" si="20"/>
        <v>0</v>
      </c>
      <c r="T49" s="32">
        <f t="shared" si="21"/>
        <v>0</v>
      </c>
      <c r="U49" s="41">
        <f t="shared" si="12"/>
        <v>0</v>
      </c>
      <c r="V49" s="41">
        <f t="shared" si="22"/>
        <v>0</v>
      </c>
      <c r="W49" s="52">
        <f t="shared" si="26"/>
        <v>189912.38657952586</v>
      </c>
      <c r="X49" s="41">
        <f t="shared" si="23"/>
        <v>0</v>
      </c>
      <c r="Y49" s="41">
        <f t="shared" si="24"/>
        <v>0</v>
      </c>
      <c r="Z49" s="41">
        <f t="shared" si="27"/>
        <v>0</v>
      </c>
      <c r="AA49" s="41">
        <f t="shared" si="15"/>
        <v>0</v>
      </c>
      <c r="AB49" s="41">
        <f t="shared" si="25"/>
        <v>0</v>
      </c>
      <c r="AC49" s="41"/>
      <c r="AD49" s="41"/>
      <c r="AE49" s="41"/>
      <c r="AF49" s="41"/>
      <c r="AG49" s="41"/>
    </row>
    <row r="50" spans="1:33" x14ac:dyDescent="0.2">
      <c r="A50" s="11">
        <f t="shared" si="17"/>
        <v>42</v>
      </c>
      <c r="B50" s="11">
        <f t="shared" si="17"/>
        <v>72</v>
      </c>
      <c r="C50" s="12">
        <f>IF(B50&lt;121,INDEX(Frauen!C$2:C$122,B50+1,1),0)</f>
        <v>23.475000000000001</v>
      </c>
      <c r="D50" s="20">
        <f t="shared" si="9"/>
        <v>2.3475000000000003E-2</v>
      </c>
      <c r="E50" s="20">
        <f t="shared" si="10"/>
        <v>0.97652499999999998</v>
      </c>
      <c r="F50" s="26">
        <f>IF(B50&lt;121,IF($D$1="konstant",$D$3,Zins!G44),0)</f>
        <v>2.2499999999999999E-2</v>
      </c>
      <c r="G50" s="39">
        <f t="shared" si="18"/>
        <v>1.0225</v>
      </c>
      <c r="H50" s="11"/>
      <c r="I50" s="11"/>
      <c r="J50" s="11"/>
      <c r="K50" s="11"/>
      <c r="L50" s="28">
        <f t="shared" si="11"/>
        <v>0</v>
      </c>
      <c r="M50" s="32">
        <f t="shared" si="19"/>
        <v>0</v>
      </c>
      <c r="N50" s="53">
        <f>N49+H51*PRODUCT($G$8:G50)^-1*PRODUCT($E$8:E49)*D50</f>
        <v>3535.9326841441589</v>
      </c>
      <c r="O50" s="53"/>
      <c r="P50" s="52">
        <f>P49+J50*PRODUCT($E$8:E49)*PRODUCT($G$8:G49)^-1</f>
        <v>21.84938847113234</v>
      </c>
      <c r="Q50" s="52">
        <f>((O49+N49)*PRODUCT($G$8:G49))/PRODUCT($E$8:E49)</f>
        <v>10994.746462073546</v>
      </c>
      <c r="R50" s="52">
        <f>((P49)*PRODUCT($G$8:G49))/PRODUCT($E$8:E49)</f>
        <v>67.939213794619505</v>
      </c>
      <c r="S50" s="11">
        <f t="shared" si="20"/>
        <v>0</v>
      </c>
      <c r="T50" s="32">
        <f t="shared" si="21"/>
        <v>0</v>
      </c>
      <c r="U50" s="41">
        <f t="shared" si="12"/>
        <v>0</v>
      </c>
      <c r="V50" s="41">
        <f t="shared" si="22"/>
        <v>0</v>
      </c>
      <c r="W50" s="52">
        <f t="shared" si="26"/>
        <v>198312.90170066105</v>
      </c>
      <c r="X50" s="41">
        <f t="shared" si="23"/>
        <v>0</v>
      </c>
      <c r="Y50" s="41">
        <f t="shared" si="24"/>
        <v>0</v>
      </c>
      <c r="Z50" s="41">
        <f t="shared" si="27"/>
        <v>0</v>
      </c>
      <c r="AA50" s="41">
        <f t="shared" si="15"/>
        <v>0</v>
      </c>
      <c r="AB50" s="41">
        <f t="shared" si="25"/>
        <v>0</v>
      </c>
      <c r="AC50" s="41"/>
      <c r="AD50" s="41"/>
      <c r="AE50" s="41"/>
      <c r="AF50" s="41"/>
      <c r="AG50" s="41"/>
    </row>
    <row r="51" spans="1:33" x14ac:dyDescent="0.2">
      <c r="A51" s="11">
        <f t="shared" si="17"/>
        <v>43</v>
      </c>
      <c r="B51" s="11">
        <f t="shared" si="17"/>
        <v>73</v>
      </c>
      <c r="C51" s="12">
        <f>IF(B51&lt;121,INDEX(Frauen!C$2:C$122,B51+1,1),0)</f>
        <v>27.035</v>
      </c>
      <c r="D51" s="20">
        <f t="shared" si="9"/>
        <v>2.7035E-2</v>
      </c>
      <c r="E51" s="20">
        <f t="shared" si="10"/>
        <v>0.97296499999999997</v>
      </c>
      <c r="F51" s="26">
        <f>IF(B51&lt;121,IF($D$1="konstant",$D$3,Zins!G45),0)</f>
        <v>2.2499999999999999E-2</v>
      </c>
      <c r="G51" s="39">
        <f t="shared" si="18"/>
        <v>1.0225</v>
      </c>
      <c r="H51" s="11"/>
      <c r="I51" s="11"/>
      <c r="J51" s="11"/>
      <c r="K51" s="11"/>
      <c r="L51" s="28">
        <f t="shared" si="11"/>
        <v>0</v>
      </c>
      <c r="M51" s="32">
        <f t="shared" si="19"/>
        <v>0</v>
      </c>
      <c r="N51" s="53">
        <f>N50+H52*PRODUCT($G$8:G51)^-1*PRODUCT($E$8:E50)*D51</f>
        <v>3535.9326841441589</v>
      </c>
      <c r="O51" s="53"/>
      <c r="P51" s="52">
        <f>P50+J51*PRODUCT($E$8:E50)*PRODUCT($G$8:G50)^-1</f>
        <v>21.84938847113234</v>
      </c>
      <c r="Q51" s="52">
        <f>((O50+N50)*PRODUCT($G$8:G50))/PRODUCT($E$8:E50)</f>
        <v>11512.381411095672</v>
      </c>
      <c r="R51" s="52">
        <f>((P50)*PRODUCT($G$8:G50))/PRODUCT($E$8:E50)</f>
        <v>71.137806103272766</v>
      </c>
      <c r="S51" s="11">
        <f t="shared" si="20"/>
        <v>0</v>
      </c>
      <c r="T51" s="32">
        <f t="shared" si="21"/>
        <v>0</v>
      </c>
      <c r="U51" s="41">
        <f t="shared" si="12"/>
        <v>0</v>
      </c>
      <c r="V51" s="41">
        <f t="shared" si="22"/>
        <v>0</v>
      </c>
      <c r="W51" s="52">
        <f t="shared" si="26"/>
        <v>207649.51433801072</v>
      </c>
      <c r="X51" s="41">
        <f t="shared" si="23"/>
        <v>0</v>
      </c>
      <c r="Y51" s="41">
        <f t="shared" si="24"/>
        <v>0</v>
      </c>
      <c r="Z51" s="41">
        <f t="shared" si="27"/>
        <v>0</v>
      </c>
      <c r="AA51" s="41">
        <f t="shared" si="15"/>
        <v>0</v>
      </c>
      <c r="AB51" s="41">
        <f t="shared" si="25"/>
        <v>0</v>
      </c>
      <c r="AC51" s="41"/>
      <c r="AD51" s="41"/>
      <c r="AE51" s="41"/>
      <c r="AF51" s="41"/>
      <c r="AG51" s="41"/>
    </row>
    <row r="52" spans="1:33" x14ac:dyDescent="0.2">
      <c r="A52" s="11">
        <f t="shared" si="17"/>
        <v>44</v>
      </c>
      <c r="B52" s="11">
        <f t="shared" si="17"/>
        <v>74</v>
      </c>
      <c r="C52" s="12">
        <f>IF(B52&lt;121,INDEX(Frauen!C$2:C$122,B52+1,1),0)</f>
        <v>30.413</v>
      </c>
      <c r="D52" s="20">
        <f t="shared" si="9"/>
        <v>3.0412999999999999E-2</v>
      </c>
      <c r="E52" s="20">
        <f t="shared" si="10"/>
        <v>0.96958699999999998</v>
      </c>
      <c r="F52" s="26">
        <f>IF(B52&lt;121,IF($D$1="konstant",$D$3,Zins!G46),0)</f>
        <v>2.2499999999999999E-2</v>
      </c>
      <c r="G52" s="39">
        <f t="shared" si="18"/>
        <v>1.0225</v>
      </c>
      <c r="H52" s="11"/>
      <c r="I52" s="11"/>
      <c r="J52" s="11"/>
      <c r="K52" s="11"/>
      <c r="L52" s="28">
        <f t="shared" si="11"/>
        <v>0</v>
      </c>
      <c r="M52" s="32">
        <f t="shared" si="19"/>
        <v>0</v>
      </c>
      <c r="N52" s="53">
        <f>N51+H53*PRODUCT($G$8:G52)^-1*PRODUCT($E$8:E51)*D52</f>
        <v>3535.9326841441589</v>
      </c>
      <c r="O52" s="53"/>
      <c r="P52" s="52">
        <f>P51+J52*PRODUCT($E$8:E51)*PRODUCT($G$8:G51)^-1</f>
        <v>21.84938847113234</v>
      </c>
      <c r="Q52" s="52">
        <f>((O51+N51)*PRODUCT($G$8:G51))/PRODUCT($E$8:E51)</f>
        <v>12098.492744184348</v>
      </c>
      <c r="R52" s="52">
        <f>((P51)*PRODUCT($G$8:G51))/PRODUCT($E$8:E51)</f>
        <v>74.759530651766937</v>
      </c>
      <c r="S52" s="11">
        <f t="shared" si="20"/>
        <v>0</v>
      </c>
      <c r="T52" s="32">
        <f t="shared" si="21"/>
        <v>0</v>
      </c>
      <c r="U52" s="41">
        <f t="shared" si="12"/>
        <v>0</v>
      </c>
      <c r="V52" s="41">
        <f t="shared" si="22"/>
        <v>0</v>
      </c>
      <c r="W52" s="52">
        <f t="shared" si="26"/>
        <v>218221.23962384669</v>
      </c>
      <c r="X52" s="41">
        <f t="shared" si="23"/>
        <v>0</v>
      </c>
      <c r="Y52" s="41">
        <f t="shared" si="24"/>
        <v>0</v>
      </c>
      <c r="Z52" s="41">
        <f t="shared" si="27"/>
        <v>0</v>
      </c>
      <c r="AA52" s="41">
        <f t="shared" si="15"/>
        <v>0</v>
      </c>
      <c r="AB52" s="41">
        <f t="shared" si="25"/>
        <v>0</v>
      </c>
      <c r="AC52" s="41"/>
      <c r="AD52" s="41"/>
      <c r="AE52" s="41"/>
      <c r="AF52" s="41"/>
      <c r="AG52" s="41"/>
    </row>
    <row r="53" spans="1:33" x14ac:dyDescent="0.2">
      <c r="A53" s="11">
        <f t="shared" si="17"/>
        <v>45</v>
      </c>
      <c r="B53" s="11">
        <f t="shared" si="17"/>
        <v>75</v>
      </c>
      <c r="C53" s="12">
        <f>IF(B53&lt;121,INDEX(Frauen!C$2:C$122,B53+1,1),0)</f>
        <v>34.286999999999999</v>
      </c>
      <c r="D53" s="20">
        <f t="shared" si="9"/>
        <v>3.4286999999999998E-2</v>
      </c>
      <c r="E53" s="20">
        <f t="shared" si="10"/>
        <v>0.96571300000000004</v>
      </c>
      <c r="F53" s="26">
        <f>IF(B53&lt;121,IF($D$1="konstant",$D$3,Zins!G47),0)</f>
        <v>2.2499999999999999E-2</v>
      </c>
      <c r="G53" s="39">
        <f t="shared" si="18"/>
        <v>1.0225</v>
      </c>
      <c r="H53" s="11"/>
      <c r="I53" s="11"/>
      <c r="J53" s="11"/>
      <c r="K53" s="11"/>
      <c r="L53" s="28">
        <f t="shared" si="11"/>
        <v>0</v>
      </c>
      <c r="M53" s="32">
        <f t="shared" si="19"/>
        <v>0</v>
      </c>
      <c r="N53" s="53">
        <f>N52+H54*PRODUCT($G$8:G53)^-1*PRODUCT($E$8:E52)*D53</f>
        <v>3535.9326841441589</v>
      </c>
      <c r="O53" s="53"/>
      <c r="P53" s="52">
        <f>P52+J53*PRODUCT($E$8:E52)*PRODUCT($G$8:G52)^-1</f>
        <v>21.84938847113234</v>
      </c>
      <c r="Q53" s="52">
        <f>((O52+N52)*PRODUCT($G$8:G52))/PRODUCT($E$8:E52)</f>
        <v>12758.740402798818</v>
      </c>
      <c r="R53" s="52">
        <f>((P52)*PRODUCT($G$8:G52))/PRODUCT($E$8:E52)</f>
        <v>78.839361595639886</v>
      </c>
      <c r="S53" s="11">
        <f t="shared" si="20"/>
        <v>0</v>
      </c>
      <c r="T53" s="32">
        <f t="shared" si="21"/>
        <v>0</v>
      </c>
      <c r="U53" s="41">
        <f t="shared" si="12"/>
        <v>0</v>
      </c>
      <c r="V53" s="41">
        <f t="shared" si="22"/>
        <v>0</v>
      </c>
      <c r="W53" s="52">
        <f t="shared" si="26"/>
        <v>230130.16626190662</v>
      </c>
      <c r="X53" s="41">
        <f t="shared" si="23"/>
        <v>0</v>
      </c>
      <c r="Y53" s="41">
        <f t="shared" si="24"/>
        <v>0</v>
      </c>
      <c r="Z53" s="41">
        <f t="shared" si="27"/>
        <v>0</v>
      </c>
      <c r="AA53" s="41">
        <f t="shared" si="15"/>
        <v>0</v>
      </c>
      <c r="AB53" s="41">
        <f t="shared" si="25"/>
        <v>0</v>
      </c>
      <c r="AC53" s="41"/>
      <c r="AD53" s="41"/>
      <c r="AE53" s="41"/>
      <c r="AF53" s="41"/>
      <c r="AG53" s="41"/>
    </row>
    <row r="54" spans="1:33" x14ac:dyDescent="0.2">
      <c r="A54" s="11">
        <f t="shared" si="17"/>
        <v>46</v>
      </c>
      <c r="B54" s="11">
        <f t="shared" si="17"/>
        <v>76</v>
      </c>
      <c r="C54" s="12">
        <f>IF(B54&lt;121,INDEX(Frauen!C$2:C$122,B54+1,1),0)</f>
        <v>38.749000000000002</v>
      </c>
      <c r="D54" s="20">
        <f t="shared" si="9"/>
        <v>3.8749000000000006E-2</v>
      </c>
      <c r="E54" s="20">
        <f t="shared" si="10"/>
        <v>0.96125099999999997</v>
      </c>
      <c r="F54" s="26">
        <f>IF(B54&lt;121,IF($D$1="konstant",$D$3,Zins!G48),0)</f>
        <v>2.2499999999999999E-2</v>
      </c>
      <c r="G54" s="39">
        <f t="shared" si="18"/>
        <v>1.0225</v>
      </c>
      <c r="H54" s="11"/>
      <c r="I54" s="11"/>
      <c r="J54" s="11"/>
      <c r="K54" s="11"/>
      <c r="L54" s="28">
        <f t="shared" si="11"/>
        <v>0</v>
      </c>
      <c r="M54" s="32">
        <f t="shared" si="19"/>
        <v>0</v>
      </c>
      <c r="N54" s="53">
        <f>N53+H55*PRODUCT($G$8:G54)^-1*PRODUCT($E$8:E53)*D54</f>
        <v>3535.9326841441589</v>
      </c>
      <c r="O54" s="53"/>
      <c r="P54" s="52">
        <f>P53+J54*PRODUCT($E$8:E53)*PRODUCT($G$8:G53)^-1</f>
        <v>21.84938847113234</v>
      </c>
      <c r="Q54" s="52">
        <f>((O53+N53)*PRODUCT($G$8:G53))/PRODUCT($E$8:E53)</f>
        <v>13508.994972483326</v>
      </c>
      <c r="R54" s="52">
        <f>((P53)*PRODUCT($G$8:G53))/PRODUCT($E$8:E53)</f>
        <v>83.475367144836795</v>
      </c>
      <c r="S54" s="11">
        <f t="shared" si="20"/>
        <v>0</v>
      </c>
      <c r="T54" s="32">
        <f t="shared" si="21"/>
        <v>0</v>
      </c>
      <c r="U54" s="41">
        <f t="shared" si="12"/>
        <v>0</v>
      </c>
      <c r="V54" s="41">
        <f t="shared" si="22"/>
        <v>0</v>
      </c>
      <c r="W54" s="52">
        <f t="shared" si="26"/>
        <v>243662.55295600195</v>
      </c>
      <c r="X54" s="41">
        <f t="shared" si="23"/>
        <v>0</v>
      </c>
      <c r="Y54" s="41">
        <f t="shared" si="24"/>
        <v>0</v>
      </c>
      <c r="Z54" s="41">
        <f t="shared" si="27"/>
        <v>0</v>
      </c>
      <c r="AA54" s="41">
        <f t="shared" si="15"/>
        <v>0</v>
      </c>
      <c r="AB54" s="41">
        <f t="shared" si="25"/>
        <v>0</v>
      </c>
      <c r="AC54" s="41"/>
      <c r="AD54" s="41"/>
      <c r="AE54" s="41"/>
      <c r="AF54" s="41"/>
      <c r="AG54" s="41"/>
    </row>
    <row r="55" spans="1:33" x14ac:dyDescent="0.2">
      <c r="A55" s="11">
        <f t="shared" si="17"/>
        <v>47</v>
      </c>
      <c r="B55" s="11">
        <f t="shared" si="17"/>
        <v>77</v>
      </c>
      <c r="C55" s="12">
        <f>IF(B55&lt;121,INDEX(Frauen!C$2:C$122,B55+1,1),0)</f>
        <v>43.396999999999998</v>
      </c>
      <c r="D55" s="20">
        <f t="shared" si="9"/>
        <v>4.3396999999999998E-2</v>
      </c>
      <c r="E55" s="20">
        <f t="shared" si="10"/>
        <v>0.95660299999999998</v>
      </c>
      <c r="F55" s="26">
        <f>IF(B55&lt;121,IF($D$1="konstant",$D$3,Zins!G49),0)</f>
        <v>2.2499999999999999E-2</v>
      </c>
      <c r="G55" s="39">
        <f t="shared" si="18"/>
        <v>1.0225</v>
      </c>
      <c r="H55" s="11"/>
      <c r="I55" s="11"/>
      <c r="J55" s="11"/>
      <c r="K55" s="11"/>
      <c r="L55" s="28">
        <f t="shared" si="11"/>
        <v>0</v>
      </c>
      <c r="M55" s="32">
        <f t="shared" si="19"/>
        <v>0</v>
      </c>
      <c r="N55" s="53">
        <f>N54+H56*PRODUCT($G$8:G55)^-1*PRODUCT($E$8:E54)*D55</f>
        <v>3535.9326841441589</v>
      </c>
      <c r="O55" s="53"/>
      <c r="P55" s="52">
        <f>P54+J55*PRODUCT($E$8:E54)*PRODUCT($G$8:G54)^-1</f>
        <v>21.84938847113234</v>
      </c>
      <c r="Q55" s="52">
        <f>((O54+N54)*PRODUCT($G$8:G54))/PRODUCT($E$8:E54)</f>
        <v>14369.761237558349</v>
      </c>
      <c r="R55" s="52">
        <f>((P54)*PRODUCT($G$8:G54))/PRODUCT($E$8:E54)</f>
        <v>88.794251351203414</v>
      </c>
      <c r="S55" s="11">
        <f t="shared" si="20"/>
        <v>0</v>
      </c>
      <c r="T55" s="32">
        <f t="shared" si="21"/>
        <v>0</v>
      </c>
      <c r="U55" s="41">
        <f t="shared" si="12"/>
        <v>0</v>
      </c>
      <c r="V55" s="41">
        <f t="shared" si="22"/>
        <v>0</v>
      </c>
      <c r="W55" s="52">
        <f t="shared" si="26"/>
        <v>259188.24573135629</v>
      </c>
      <c r="X55" s="41">
        <f t="shared" si="23"/>
        <v>0</v>
      </c>
      <c r="Y55" s="41">
        <f t="shared" si="24"/>
        <v>0</v>
      </c>
      <c r="Z55" s="41">
        <f t="shared" si="27"/>
        <v>0</v>
      </c>
      <c r="AA55" s="41">
        <f t="shared" si="15"/>
        <v>0</v>
      </c>
      <c r="AB55" s="41">
        <f t="shared" si="25"/>
        <v>0</v>
      </c>
      <c r="AC55" s="41"/>
      <c r="AD55" s="41"/>
      <c r="AE55" s="41"/>
      <c r="AF55" s="41"/>
      <c r="AG55" s="41"/>
    </row>
    <row r="56" spans="1:33" x14ac:dyDescent="0.2">
      <c r="A56" s="11">
        <f t="shared" si="17"/>
        <v>48</v>
      </c>
      <c r="B56" s="11">
        <f t="shared" si="17"/>
        <v>78</v>
      </c>
      <c r="C56" s="12">
        <f>IF(B56&lt;121,INDEX(Frauen!C$2:C$122,B56+1,1),0)</f>
        <v>49.993000000000002</v>
      </c>
      <c r="D56" s="20">
        <f t="shared" si="9"/>
        <v>4.9993000000000003E-2</v>
      </c>
      <c r="E56" s="20">
        <f t="shared" si="10"/>
        <v>0.95000700000000005</v>
      </c>
      <c r="F56" s="26">
        <f>IF(B56&lt;121,IF($D$1="konstant",$D$3,Zins!G50),0)</f>
        <v>2.2499999999999999E-2</v>
      </c>
      <c r="G56" s="39">
        <f t="shared" si="18"/>
        <v>1.0225</v>
      </c>
      <c r="H56" s="11"/>
      <c r="I56" s="11"/>
      <c r="J56" s="11"/>
      <c r="K56" s="11"/>
      <c r="L56" s="28">
        <f t="shared" si="11"/>
        <v>0</v>
      </c>
      <c r="M56" s="32">
        <f t="shared" si="19"/>
        <v>0</v>
      </c>
      <c r="N56" s="53">
        <f>N55+H57*PRODUCT($G$8:G56)^-1*PRODUCT($E$8:E55)*D56</f>
        <v>3535.9326841441589</v>
      </c>
      <c r="O56" s="53"/>
      <c r="P56" s="52">
        <f>P55+J56*PRODUCT($E$8:E55)*PRODUCT($G$8:G55)^-1</f>
        <v>21.84938847113234</v>
      </c>
      <c r="Q56" s="52">
        <f>((O55+N55)*PRODUCT($G$8:G55))/PRODUCT($E$8:E55)</f>
        <v>15359.643305951806</v>
      </c>
      <c r="R56" s="52">
        <f>((P55)*PRODUCT($G$8:G55))/PRODUCT($E$8:E55)</f>
        <v>94.910973524654963</v>
      </c>
      <c r="S56" s="11">
        <f t="shared" si="20"/>
        <v>0</v>
      </c>
      <c r="T56" s="32">
        <f t="shared" si="21"/>
        <v>0</v>
      </c>
      <c r="U56" s="41">
        <f t="shared" si="12"/>
        <v>0</v>
      </c>
      <c r="V56" s="41">
        <f t="shared" si="22"/>
        <v>0</v>
      </c>
      <c r="W56" s="52">
        <f t="shared" si="26"/>
        <v>277042.80799904652</v>
      </c>
      <c r="X56" s="41">
        <f t="shared" si="23"/>
        <v>0</v>
      </c>
      <c r="Y56" s="41">
        <f t="shared" si="24"/>
        <v>0</v>
      </c>
      <c r="Z56" s="41">
        <f t="shared" si="27"/>
        <v>0</v>
      </c>
      <c r="AA56" s="41">
        <f t="shared" si="15"/>
        <v>0</v>
      </c>
      <c r="AB56" s="41">
        <f t="shared" si="25"/>
        <v>0</v>
      </c>
      <c r="AC56" s="41"/>
      <c r="AD56" s="41"/>
      <c r="AE56" s="41"/>
      <c r="AF56" s="41"/>
      <c r="AG56" s="41"/>
    </row>
    <row r="57" spans="1:33" x14ac:dyDescent="0.2">
      <c r="A57" s="11">
        <f t="shared" si="17"/>
        <v>49</v>
      </c>
      <c r="B57" s="11">
        <f t="shared" si="17"/>
        <v>79</v>
      </c>
      <c r="C57" s="12">
        <f>IF(B57&lt;121,INDEX(Frauen!C$2:C$122,B57+1,1),0)</f>
        <v>57.024000000000001</v>
      </c>
      <c r="D57" s="20">
        <f t="shared" si="9"/>
        <v>5.7023999999999998E-2</v>
      </c>
      <c r="E57" s="20">
        <f t="shared" si="10"/>
        <v>0.94297600000000004</v>
      </c>
      <c r="F57" s="26">
        <f>IF(B57&lt;121,IF($D$1="konstant",$D$3,Zins!G51),0)</f>
        <v>2.2499999999999999E-2</v>
      </c>
      <c r="G57" s="39">
        <f t="shared" si="18"/>
        <v>1.0225</v>
      </c>
      <c r="H57" s="11"/>
      <c r="I57" s="11"/>
      <c r="J57" s="11"/>
      <c r="K57" s="11"/>
      <c r="L57" s="28">
        <f t="shared" si="11"/>
        <v>0</v>
      </c>
      <c r="M57" s="32">
        <f t="shared" si="19"/>
        <v>0</v>
      </c>
      <c r="N57" s="53">
        <f>N56+H58*PRODUCT($G$8:G57)^-1*PRODUCT($E$8:E56)*D57</f>
        <v>3535.9326841441589</v>
      </c>
      <c r="O57" s="53"/>
      <c r="P57" s="52">
        <f>P56+J57*PRODUCT($E$8:E56)*PRODUCT($G$8:G56)^-1</f>
        <v>21.84938847113234</v>
      </c>
      <c r="Q57" s="52">
        <f>((O56+N56)*PRODUCT($G$8:G56))/PRODUCT($E$8:E56)</f>
        <v>16531.704798318031</v>
      </c>
      <c r="R57" s="52">
        <f>((P56)*PRODUCT($G$8:G56))/PRODUCT($E$8:E56)</f>
        <v>102.15342668944511</v>
      </c>
      <c r="S57" s="11">
        <f t="shared" si="20"/>
        <v>0</v>
      </c>
      <c r="T57" s="32">
        <f t="shared" si="21"/>
        <v>0</v>
      </c>
      <c r="U57" s="41">
        <f t="shared" si="12"/>
        <v>0</v>
      </c>
      <c r="V57" s="41">
        <f t="shared" si="22"/>
        <v>0</v>
      </c>
      <c r="W57" s="52">
        <f t="shared" si="26"/>
        <v>298183.35146901553</v>
      </c>
      <c r="X57" s="41">
        <f t="shared" si="23"/>
        <v>0</v>
      </c>
      <c r="Y57" s="41">
        <f t="shared" si="24"/>
        <v>0</v>
      </c>
      <c r="Z57" s="41">
        <f t="shared" si="27"/>
        <v>0</v>
      </c>
      <c r="AA57" s="41">
        <f t="shared" si="15"/>
        <v>0</v>
      </c>
      <c r="AB57" s="41">
        <f t="shared" si="25"/>
        <v>0</v>
      </c>
      <c r="AC57" s="41"/>
      <c r="AD57" s="41"/>
      <c r="AE57" s="41"/>
      <c r="AF57" s="41"/>
      <c r="AG57" s="41"/>
    </row>
    <row r="58" spans="1:33" x14ac:dyDescent="0.2">
      <c r="A58" s="11">
        <f t="shared" si="17"/>
        <v>50</v>
      </c>
      <c r="B58" s="11">
        <f t="shared" si="17"/>
        <v>80</v>
      </c>
      <c r="C58" s="12">
        <f>IF(B58&lt;121,INDEX(Frauen!C$2:C$122,B58+1,1),0)</f>
        <v>65.113</v>
      </c>
      <c r="D58" s="20">
        <f t="shared" si="9"/>
        <v>6.5113000000000004E-2</v>
      </c>
      <c r="E58" s="20">
        <f t="shared" si="10"/>
        <v>0.93488700000000002</v>
      </c>
      <c r="F58" s="26">
        <f>IF(B58&lt;121,IF($D$1="konstant",$D$3,Zins!G52),0)</f>
        <v>2.2499999999999999E-2</v>
      </c>
      <c r="G58" s="39">
        <f t="shared" si="18"/>
        <v>1.0225</v>
      </c>
      <c r="H58" s="11"/>
      <c r="I58" s="11"/>
      <c r="J58" s="11"/>
      <c r="K58" s="11"/>
      <c r="L58" s="28">
        <f t="shared" si="11"/>
        <v>0</v>
      </c>
      <c r="M58" s="32">
        <f t="shared" si="19"/>
        <v>0</v>
      </c>
      <c r="N58" s="53">
        <f>N57+H59*PRODUCT($G$8:G58)^-1*PRODUCT($E$8:E57)*D58</f>
        <v>3535.9326841441589</v>
      </c>
      <c r="O58" s="53"/>
      <c r="P58" s="52">
        <f>P57+J58*PRODUCT($E$8:E57)*PRODUCT($G$8:G57)^-1</f>
        <v>21.84938847113234</v>
      </c>
      <c r="Q58" s="52">
        <f>((O57+N57)*PRODUCT($G$8:G57))/PRODUCT($E$8:E57)</f>
        <v>17925.873146591417</v>
      </c>
      <c r="R58" s="52">
        <f>((P57)*PRODUCT($G$8:G57))/PRODUCT($E$8:E57)</f>
        <v>110.76833216323388</v>
      </c>
      <c r="S58" s="11">
        <f t="shared" si="20"/>
        <v>0</v>
      </c>
      <c r="T58" s="32">
        <f t="shared" si="21"/>
        <v>0</v>
      </c>
      <c r="U58" s="41">
        <f t="shared" si="12"/>
        <v>0</v>
      </c>
      <c r="V58" s="41">
        <f t="shared" si="22"/>
        <v>0</v>
      </c>
      <c r="W58" s="52">
        <f t="shared" si="26"/>
        <v>323330.04962699831</v>
      </c>
      <c r="X58" s="41">
        <f t="shared" si="23"/>
        <v>0</v>
      </c>
      <c r="Y58" s="41">
        <f t="shared" si="24"/>
        <v>0</v>
      </c>
      <c r="Z58" s="41">
        <f t="shared" si="27"/>
        <v>0</v>
      </c>
      <c r="AA58" s="41">
        <f t="shared" si="15"/>
        <v>0</v>
      </c>
      <c r="AB58" s="41">
        <f t="shared" si="25"/>
        <v>0</v>
      </c>
      <c r="AC58" s="41"/>
      <c r="AD58" s="41"/>
      <c r="AE58" s="41"/>
      <c r="AF58" s="41"/>
      <c r="AG58" s="41"/>
    </row>
    <row r="59" spans="1:33" x14ac:dyDescent="0.2">
      <c r="A59" s="11">
        <f t="shared" si="17"/>
        <v>51</v>
      </c>
      <c r="B59" s="11">
        <f t="shared" si="17"/>
        <v>81</v>
      </c>
      <c r="C59" s="12">
        <f>IF(B59&lt;121,INDEX(Frauen!C$2:C$122,B59+1,1),0)</f>
        <v>74.287999999999997</v>
      </c>
      <c r="D59" s="20">
        <f t="shared" si="9"/>
        <v>7.4287999999999993E-2</v>
      </c>
      <c r="E59" s="20">
        <f t="shared" si="10"/>
        <v>0.92571199999999998</v>
      </c>
      <c r="F59" s="26">
        <f>IF(B59&lt;121,IF($D$1="konstant",$D$3,Zins!G53),0)</f>
        <v>2.2499999999999999E-2</v>
      </c>
      <c r="G59" s="39">
        <f t="shared" si="18"/>
        <v>1.0225</v>
      </c>
      <c r="H59" s="11"/>
      <c r="I59" s="11"/>
      <c r="J59" s="11"/>
      <c r="K59" s="11"/>
      <c r="L59" s="28">
        <f t="shared" si="11"/>
        <v>0</v>
      </c>
      <c r="M59" s="32">
        <f t="shared" si="19"/>
        <v>0</v>
      </c>
      <c r="N59" s="53">
        <f>N58+H60*PRODUCT($G$8:G59)^-1*PRODUCT($E$8:E58)*D59</f>
        <v>3535.9326841441589</v>
      </c>
      <c r="O59" s="53"/>
      <c r="P59" s="52">
        <f>P58+J59*PRODUCT($E$8:E58)*PRODUCT($G$8:G58)^-1</f>
        <v>21.84938847113234</v>
      </c>
      <c r="Q59" s="52">
        <f>((O58+N58)*PRODUCT($G$8:G58))/PRODUCT($E$8:E58)</f>
        <v>19605.797590927807</v>
      </c>
      <c r="R59" s="52">
        <f>((P58)*PRODUCT($G$8:G58))/PRODUCT($E$8:E58)</f>
        <v>121.14899408902532</v>
      </c>
      <c r="S59" s="11">
        <f t="shared" si="20"/>
        <v>0</v>
      </c>
      <c r="T59" s="32">
        <f t="shared" si="21"/>
        <v>0</v>
      </c>
      <c r="U59" s="41">
        <f t="shared" si="12"/>
        <v>0</v>
      </c>
      <c r="V59" s="41">
        <f t="shared" si="22"/>
        <v>0</v>
      </c>
      <c r="W59" s="52">
        <f t="shared" si="26"/>
        <v>353630.94763710024</v>
      </c>
      <c r="X59" s="41">
        <f t="shared" si="23"/>
        <v>0</v>
      </c>
      <c r="Y59" s="41">
        <f t="shared" si="24"/>
        <v>0</v>
      </c>
      <c r="Z59" s="41">
        <f t="shared" si="27"/>
        <v>0</v>
      </c>
      <c r="AA59" s="41">
        <f t="shared" si="15"/>
        <v>0</v>
      </c>
      <c r="AB59" s="41">
        <f t="shared" si="25"/>
        <v>0</v>
      </c>
      <c r="AC59" s="41"/>
      <c r="AD59" s="41"/>
      <c r="AE59" s="41"/>
      <c r="AF59" s="41"/>
      <c r="AG59" s="41"/>
    </row>
    <row r="60" spans="1:33" x14ac:dyDescent="0.2">
      <c r="A60" s="11">
        <f t="shared" si="17"/>
        <v>52</v>
      </c>
      <c r="B60" s="11">
        <f t="shared" si="17"/>
        <v>82</v>
      </c>
      <c r="C60" s="12">
        <f>IF(B60&lt;121,INDEX(Frauen!C$2:C$122,B60+1,1),0)</f>
        <v>84.59</v>
      </c>
      <c r="D60" s="20">
        <f t="shared" si="9"/>
        <v>8.4589999999999999E-2</v>
      </c>
      <c r="E60" s="20">
        <f t="shared" si="10"/>
        <v>0.91541000000000006</v>
      </c>
      <c r="F60" s="26">
        <f>IF(B60&lt;121,IF($D$1="konstant",$D$3,Zins!G54),0)</f>
        <v>2.2499999999999999E-2</v>
      </c>
      <c r="G60" s="39">
        <f t="shared" si="18"/>
        <v>1.0225</v>
      </c>
      <c r="H60" s="11"/>
      <c r="I60" s="11"/>
      <c r="J60" s="11"/>
      <c r="K60" s="11"/>
      <c r="L60" s="28">
        <f t="shared" si="11"/>
        <v>0</v>
      </c>
      <c r="M60" s="32">
        <f t="shared" si="19"/>
        <v>0</v>
      </c>
      <c r="N60" s="53">
        <f>N59+H61*PRODUCT($G$8:G60)^-1*PRODUCT($E$8:E59)*D60</f>
        <v>3535.9326841441589</v>
      </c>
      <c r="O60" s="53"/>
      <c r="P60" s="52">
        <f>P59+J60*PRODUCT($E$8:E59)*PRODUCT($G$8:G59)^-1</f>
        <v>21.84938847113234</v>
      </c>
      <c r="Q60" s="52">
        <f>((O59+N59)*PRODUCT($G$8:G59))/PRODUCT($E$8:E59)</f>
        <v>21655.685609264736</v>
      </c>
      <c r="R60" s="52">
        <f>((P59)*PRODUCT($G$8:G59))/PRODUCT($E$8:E59)</f>
        <v>133.81575096361328</v>
      </c>
      <c r="S60" s="11">
        <f t="shared" si="20"/>
        <v>0</v>
      </c>
      <c r="T60" s="32">
        <f t="shared" si="21"/>
        <v>0</v>
      </c>
      <c r="U60" s="41">
        <f t="shared" si="12"/>
        <v>0</v>
      </c>
      <c r="V60" s="41">
        <f t="shared" si="22"/>
        <v>0</v>
      </c>
      <c r="W60" s="52">
        <f t="shared" si="26"/>
        <v>390604.90083193791</v>
      </c>
      <c r="X60" s="41">
        <f t="shared" si="23"/>
        <v>0</v>
      </c>
      <c r="Y60" s="41">
        <f t="shared" si="24"/>
        <v>0</v>
      </c>
      <c r="Z60" s="41">
        <f t="shared" si="27"/>
        <v>0</v>
      </c>
      <c r="AA60" s="41">
        <f t="shared" si="15"/>
        <v>0</v>
      </c>
      <c r="AB60" s="41">
        <f t="shared" si="25"/>
        <v>0</v>
      </c>
      <c r="AC60" s="41"/>
      <c r="AD60" s="41"/>
      <c r="AE60" s="41"/>
      <c r="AF60" s="41"/>
      <c r="AG60" s="41"/>
    </row>
    <row r="61" spans="1:33" x14ac:dyDescent="0.2">
      <c r="A61" s="11">
        <f t="shared" si="17"/>
        <v>53</v>
      </c>
      <c r="B61" s="11">
        <f t="shared" si="17"/>
        <v>83</v>
      </c>
      <c r="C61" s="12">
        <f>IF(B61&lt;121,INDEX(Frauen!C$2:C$122,B61+1,1),0)</f>
        <v>96.094999999999999</v>
      </c>
      <c r="D61" s="20">
        <f t="shared" si="9"/>
        <v>9.6095E-2</v>
      </c>
      <c r="E61" s="20">
        <f t="shared" si="10"/>
        <v>0.90390499999999996</v>
      </c>
      <c r="F61" s="26">
        <f>IF(B61&lt;121,IF($D$1="konstant",$D$3,Zins!G55),0)</f>
        <v>2.2499999999999999E-2</v>
      </c>
      <c r="G61" s="39">
        <f t="shared" si="18"/>
        <v>1.0225</v>
      </c>
      <c r="H61" s="11"/>
      <c r="I61" s="11"/>
      <c r="J61" s="11"/>
      <c r="K61" s="11"/>
      <c r="L61" s="28">
        <f t="shared" si="11"/>
        <v>0</v>
      </c>
      <c r="M61" s="32">
        <f t="shared" si="19"/>
        <v>0</v>
      </c>
      <c r="N61" s="53">
        <f>N60+H62*PRODUCT($G$8:G61)^-1*PRODUCT($E$8:E60)*D61</f>
        <v>3535.9326841441589</v>
      </c>
      <c r="O61" s="53"/>
      <c r="P61" s="52">
        <f>P60+J61*PRODUCT($E$8:E60)*PRODUCT($G$8:G60)^-1</f>
        <v>21.84938847113234</v>
      </c>
      <c r="Q61" s="52">
        <f>((O60+N60)*PRODUCT($G$8:G60))/PRODUCT($E$8:E60)</f>
        <v>24189.093996649797</v>
      </c>
      <c r="R61" s="52">
        <f>((P60)*PRODUCT($G$8:G60))/PRODUCT($E$8:E60)</f>
        <v>149.4702978559275</v>
      </c>
      <c r="S61" s="11">
        <f t="shared" si="20"/>
        <v>0</v>
      </c>
      <c r="T61" s="32">
        <f t="shared" si="21"/>
        <v>0</v>
      </c>
      <c r="U61" s="41">
        <f t="shared" si="12"/>
        <v>0</v>
      </c>
      <c r="V61" s="41">
        <f t="shared" si="22"/>
        <v>0</v>
      </c>
      <c r="W61" s="52">
        <f t="shared" si="26"/>
        <v>436300.1399380131</v>
      </c>
      <c r="X61" s="41">
        <f t="shared" si="23"/>
        <v>0</v>
      </c>
      <c r="Y61" s="41">
        <f t="shared" si="24"/>
        <v>0</v>
      </c>
      <c r="Z61" s="41">
        <f t="shared" si="27"/>
        <v>0</v>
      </c>
      <c r="AA61" s="41">
        <f t="shared" si="15"/>
        <v>0</v>
      </c>
      <c r="AB61" s="41">
        <f t="shared" si="25"/>
        <v>0</v>
      </c>
      <c r="AC61" s="41"/>
      <c r="AD61" s="41"/>
      <c r="AE61" s="41"/>
      <c r="AF61" s="41"/>
      <c r="AG61" s="41"/>
    </row>
    <row r="62" spans="1:33" x14ac:dyDescent="0.2">
      <c r="A62" s="11">
        <f t="shared" si="17"/>
        <v>54</v>
      </c>
      <c r="B62" s="11">
        <f t="shared" si="17"/>
        <v>84</v>
      </c>
      <c r="C62" s="12">
        <f>IF(B62&lt;121,INDEX(Frauen!C$2:C$122,B62+1,1),0)</f>
        <v>109.02800000000001</v>
      </c>
      <c r="D62" s="20">
        <f t="shared" si="9"/>
        <v>0.109028</v>
      </c>
      <c r="E62" s="20">
        <f t="shared" si="10"/>
        <v>0.89097199999999999</v>
      </c>
      <c r="F62" s="26">
        <f>IF(B62&lt;121,IF($D$1="konstant",$D$3,Zins!G56),0)</f>
        <v>2.2499999999999999E-2</v>
      </c>
      <c r="G62" s="39">
        <f t="shared" si="18"/>
        <v>1.0225</v>
      </c>
      <c r="H62" s="11"/>
      <c r="I62" s="11"/>
      <c r="J62" s="11"/>
      <c r="K62" s="11"/>
      <c r="L62" s="28">
        <f t="shared" si="11"/>
        <v>0</v>
      </c>
      <c r="M62" s="32">
        <f t="shared" si="19"/>
        <v>0</v>
      </c>
      <c r="N62" s="53">
        <f>N61+H63*PRODUCT($G$8:G62)^-1*PRODUCT($E$8:E61)*D62</f>
        <v>3535.9326841441589</v>
      </c>
      <c r="O62" s="53"/>
      <c r="P62" s="52">
        <f>P61+J62*PRODUCT($E$8:E61)*PRODUCT($G$8:G61)^-1</f>
        <v>21.84938847113234</v>
      </c>
      <c r="Q62" s="52">
        <f>((O61+N61)*PRODUCT($G$8:G61))/PRODUCT($E$8:E61)</f>
        <v>27362.774419407368</v>
      </c>
      <c r="R62" s="52">
        <f>((P61)*PRODUCT($G$8:G61))/PRODUCT($E$8:E61)</f>
        <v>169.0812414553364</v>
      </c>
      <c r="S62" s="11">
        <f t="shared" si="20"/>
        <v>0</v>
      </c>
      <c r="T62" s="32">
        <f t="shared" si="21"/>
        <v>0</v>
      </c>
      <c r="U62" s="41">
        <f t="shared" si="12"/>
        <v>0</v>
      </c>
      <c r="V62" s="41">
        <f t="shared" si="22"/>
        <v>0</v>
      </c>
      <c r="W62" s="52">
        <f t="shared" si="26"/>
        <v>493544.00416705111</v>
      </c>
      <c r="X62" s="41">
        <f t="shared" si="23"/>
        <v>0</v>
      </c>
      <c r="Y62" s="41">
        <f t="shared" si="24"/>
        <v>0</v>
      </c>
      <c r="Z62" s="41">
        <f t="shared" si="27"/>
        <v>0</v>
      </c>
      <c r="AA62" s="41">
        <f t="shared" si="15"/>
        <v>0</v>
      </c>
      <c r="AB62" s="41">
        <f t="shared" si="25"/>
        <v>0</v>
      </c>
      <c r="AC62" s="41"/>
      <c r="AD62" s="41"/>
      <c r="AE62" s="41"/>
      <c r="AF62" s="41"/>
      <c r="AG62" s="41"/>
    </row>
    <row r="63" spans="1:33" x14ac:dyDescent="0.2">
      <c r="A63" s="11">
        <f t="shared" si="17"/>
        <v>55</v>
      </c>
      <c r="B63" s="11">
        <f t="shared" si="17"/>
        <v>85</v>
      </c>
      <c r="C63" s="12">
        <f>IF(B63&lt;121,INDEX(Frauen!C$2:C$122,B63+1,1),0)</f>
        <v>123.611</v>
      </c>
      <c r="D63" s="20">
        <f t="shared" si="9"/>
        <v>0.123611</v>
      </c>
      <c r="E63" s="20">
        <f t="shared" si="10"/>
        <v>0.87638899999999997</v>
      </c>
      <c r="F63" s="26">
        <f>IF(B63&lt;121,IF($D$1="konstant",$D$3,Zins!G57),0)</f>
        <v>2.2499999999999999E-2</v>
      </c>
      <c r="G63" s="39">
        <f t="shared" si="18"/>
        <v>1.0225</v>
      </c>
      <c r="H63" s="11"/>
      <c r="I63" s="11"/>
      <c r="J63" s="11"/>
      <c r="K63" s="11"/>
      <c r="L63" s="28">
        <f t="shared" si="11"/>
        <v>0</v>
      </c>
      <c r="M63" s="32">
        <f t="shared" si="19"/>
        <v>0</v>
      </c>
      <c r="N63" s="53">
        <f>N62+H64*PRODUCT($G$8:G63)^-1*PRODUCT($E$8:E62)*D63</f>
        <v>3535.9326841441589</v>
      </c>
      <c r="O63" s="53"/>
      <c r="P63" s="52">
        <f>P62+J63*PRODUCT($E$8:E62)*PRODUCT($G$8:G62)^-1</f>
        <v>21.84938847113234</v>
      </c>
      <c r="Q63" s="52">
        <f>((O62+N62)*PRODUCT($G$8:G62))/PRODUCT($E$8:E62)</f>
        <v>31402.150509605275</v>
      </c>
      <c r="R63" s="52">
        <f>((P62)*PRODUCT($G$8:G62))/PRODUCT($E$8:E62)</f>
        <v>194.0415292378228</v>
      </c>
      <c r="S63" s="11">
        <f t="shared" si="20"/>
        <v>0</v>
      </c>
      <c r="T63" s="32">
        <f t="shared" si="21"/>
        <v>0</v>
      </c>
      <c r="U63" s="41">
        <f t="shared" si="12"/>
        <v>0</v>
      </c>
      <c r="V63" s="41">
        <f t="shared" si="22"/>
        <v>0</v>
      </c>
      <c r="W63" s="52">
        <f t="shared" si="26"/>
        <v>566402.47309770645</v>
      </c>
      <c r="X63" s="41">
        <f t="shared" si="23"/>
        <v>0</v>
      </c>
      <c r="Y63" s="41">
        <f t="shared" si="24"/>
        <v>0</v>
      </c>
      <c r="Z63" s="41">
        <f t="shared" si="27"/>
        <v>0</v>
      </c>
      <c r="AA63" s="41">
        <f t="shared" si="15"/>
        <v>0</v>
      </c>
      <c r="AB63" s="41">
        <f t="shared" si="25"/>
        <v>0</v>
      </c>
      <c r="AC63" s="41"/>
      <c r="AD63" s="41"/>
      <c r="AE63" s="41"/>
      <c r="AF63" s="41"/>
      <c r="AG63" s="41"/>
    </row>
    <row r="64" spans="1:33" x14ac:dyDescent="0.2">
      <c r="A64" s="11">
        <f t="shared" si="17"/>
        <v>56</v>
      </c>
      <c r="B64" s="11">
        <f t="shared" si="17"/>
        <v>86</v>
      </c>
      <c r="C64" s="12">
        <f>IF(B64&lt;121,INDEX(Frauen!C$2:C$122,B64+1,1),0)</f>
        <v>140.02199999999999</v>
      </c>
      <c r="D64" s="20">
        <f t="shared" si="9"/>
        <v>0.14002199999999998</v>
      </c>
      <c r="E64" s="20">
        <f t="shared" si="10"/>
        <v>0.85997800000000002</v>
      </c>
      <c r="F64" s="26">
        <f>IF(B64&lt;121,IF($D$1="konstant",$D$3,Zins!G58),0)</f>
        <v>2.2499999999999999E-2</v>
      </c>
      <c r="G64" s="39">
        <f t="shared" si="18"/>
        <v>1.0225</v>
      </c>
      <c r="H64" s="11"/>
      <c r="I64" s="11"/>
      <c r="J64" s="11"/>
      <c r="K64" s="11"/>
      <c r="L64" s="28">
        <f t="shared" si="11"/>
        <v>0</v>
      </c>
      <c r="M64" s="32">
        <f t="shared" si="19"/>
        <v>0</v>
      </c>
      <c r="N64" s="53">
        <f>N63+H65*PRODUCT($G$8:G64)^-1*PRODUCT($E$8:E63)*D64</f>
        <v>3535.9326841441589</v>
      </c>
      <c r="O64" s="53"/>
      <c r="P64" s="52">
        <f>P63+J64*PRODUCT($E$8:E63)*PRODUCT($G$8:G63)^-1</f>
        <v>21.84938847113234</v>
      </c>
      <c r="Q64" s="52">
        <f>((O63+N63)*PRODUCT($G$8:G63))/PRODUCT($E$8:E63)</f>
        <v>36637.496472538332</v>
      </c>
      <c r="R64" s="52">
        <f>((P63)*PRODUCT($G$8:G63))/PRODUCT($E$8:E63)</f>
        <v>226.39200588514214</v>
      </c>
      <c r="S64" s="11">
        <f t="shared" si="20"/>
        <v>0</v>
      </c>
      <c r="T64" s="32">
        <f t="shared" si="21"/>
        <v>0</v>
      </c>
      <c r="U64" s="41">
        <f t="shared" si="12"/>
        <v>0</v>
      </c>
      <c r="V64" s="41">
        <f t="shared" si="22"/>
        <v>0</v>
      </c>
      <c r="W64" s="52">
        <f t="shared" si="26"/>
        <v>660832.72238972073</v>
      </c>
      <c r="X64" s="41">
        <f t="shared" si="23"/>
        <v>0</v>
      </c>
      <c r="Y64" s="41">
        <f t="shared" si="24"/>
        <v>0</v>
      </c>
      <c r="Z64" s="41">
        <f t="shared" si="27"/>
        <v>0</v>
      </c>
      <c r="AA64" s="41">
        <f t="shared" si="15"/>
        <v>0</v>
      </c>
      <c r="AB64" s="41">
        <f t="shared" si="25"/>
        <v>0</v>
      </c>
      <c r="AC64" s="41"/>
      <c r="AD64" s="41"/>
      <c r="AE64" s="41"/>
      <c r="AF64" s="41"/>
      <c r="AG64" s="41"/>
    </row>
    <row r="65" spans="1:33" x14ac:dyDescent="0.2">
      <c r="A65" s="11">
        <f t="shared" si="17"/>
        <v>57</v>
      </c>
      <c r="B65" s="11">
        <f t="shared" si="17"/>
        <v>87</v>
      </c>
      <c r="C65" s="12">
        <f>IF(B65&lt;121,INDEX(Frauen!C$2:C$122,B65+1,1),0)</f>
        <v>158.25700000000001</v>
      </c>
      <c r="D65" s="20">
        <f t="shared" si="9"/>
        <v>0.15825700000000001</v>
      </c>
      <c r="E65" s="20">
        <f t="shared" si="10"/>
        <v>0.84174300000000002</v>
      </c>
      <c r="F65" s="26">
        <f>IF(B65&lt;121,IF($D$1="konstant",$D$3,Zins!G59),0)</f>
        <v>2.2499999999999999E-2</v>
      </c>
      <c r="G65" s="39">
        <f t="shared" si="18"/>
        <v>1.0225</v>
      </c>
      <c r="H65" s="11"/>
      <c r="I65" s="11"/>
      <c r="J65" s="11"/>
      <c r="K65" s="11"/>
      <c r="L65" s="28">
        <f t="shared" si="11"/>
        <v>0</v>
      </c>
      <c r="M65" s="32">
        <f t="shared" si="19"/>
        <v>0</v>
      </c>
      <c r="N65" s="53">
        <f>N64+H66*PRODUCT($G$8:G65)^-1*PRODUCT($E$8:E64)*D65</f>
        <v>3535.9326841441589</v>
      </c>
      <c r="O65" s="53"/>
      <c r="P65" s="52">
        <f>P64+J65*PRODUCT($E$8:E64)*PRODUCT($G$8:G64)^-1</f>
        <v>21.84938847113234</v>
      </c>
      <c r="Q65" s="52">
        <f>((O64+N64)*PRODUCT($G$8:G64))/PRODUCT($E$8:E64)</f>
        <v>43561.393597476264</v>
      </c>
      <c r="R65" s="52">
        <f>((P64)*PRODUCT($G$8:G64))/PRODUCT($E$8:E64)</f>
        <v>269.17645104590792</v>
      </c>
      <c r="S65" s="11">
        <f t="shared" si="20"/>
        <v>0</v>
      </c>
      <c r="T65" s="32">
        <f t="shared" si="21"/>
        <v>0</v>
      </c>
      <c r="U65" s="41">
        <f t="shared" si="12"/>
        <v>0</v>
      </c>
      <c r="V65" s="41">
        <f t="shared" si="22"/>
        <v>0</v>
      </c>
      <c r="W65" s="52">
        <f t="shared" si="26"/>
        <v>785719.47031608864</v>
      </c>
      <c r="X65" s="41">
        <f t="shared" si="23"/>
        <v>0</v>
      </c>
      <c r="Y65" s="41">
        <f t="shared" si="24"/>
        <v>0</v>
      </c>
      <c r="Z65" s="41">
        <f t="shared" si="27"/>
        <v>0</v>
      </c>
      <c r="AA65" s="41">
        <f t="shared" si="15"/>
        <v>0</v>
      </c>
      <c r="AB65" s="41">
        <f t="shared" si="25"/>
        <v>0</v>
      </c>
      <c r="AC65" s="41"/>
      <c r="AD65" s="41"/>
      <c r="AE65" s="41"/>
      <c r="AF65" s="41"/>
      <c r="AG65" s="41"/>
    </row>
    <row r="66" spans="1:33" x14ac:dyDescent="0.2">
      <c r="A66" s="11">
        <f t="shared" si="17"/>
        <v>58</v>
      </c>
      <c r="B66" s="11">
        <f t="shared" si="17"/>
        <v>88</v>
      </c>
      <c r="C66" s="12">
        <f>IF(B66&lt;121,INDEX(Frauen!C$2:C$122,B66+1,1),0)</f>
        <v>178.185</v>
      </c>
      <c r="D66" s="20">
        <f t="shared" si="9"/>
        <v>0.17818500000000001</v>
      </c>
      <c r="E66" s="20">
        <f t="shared" si="10"/>
        <v>0.82181499999999996</v>
      </c>
      <c r="F66" s="26">
        <f>IF(B66&lt;121,IF($D$1="konstant",$D$3,Zins!G60),0)</f>
        <v>2.2499999999999999E-2</v>
      </c>
      <c r="G66" s="39">
        <f t="shared" si="18"/>
        <v>1.0225</v>
      </c>
      <c r="H66" s="11"/>
      <c r="I66" s="11"/>
      <c r="J66" s="11"/>
      <c r="K66" s="11"/>
      <c r="L66" s="28">
        <f t="shared" si="11"/>
        <v>0</v>
      </c>
      <c r="M66" s="32">
        <f t="shared" si="19"/>
        <v>0</v>
      </c>
      <c r="N66" s="53">
        <f>N65+H67*PRODUCT($G$8:G66)^-1*PRODUCT($E$8:E65)*D66</f>
        <v>3535.9326841441589</v>
      </c>
      <c r="O66" s="53"/>
      <c r="P66" s="52">
        <f>P65+J66*PRODUCT($E$8:E65)*PRODUCT($G$8:G65)^-1</f>
        <v>21.84938847113234</v>
      </c>
      <c r="Q66" s="52">
        <f>((O65+N65)*PRODUCT($G$8:G65))/PRODUCT($E$8:E65)</f>
        <v>52915.824608484392</v>
      </c>
      <c r="R66" s="52">
        <f>((P65)*PRODUCT($G$8:G65))/PRODUCT($E$8:E65)</f>
        <v>326.97975652240746</v>
      </c>
      <c r="S66" s="11">
        <f t="shared" si="20"/>
        <v>0</v>
      </c>
      <c r="T66" s="32">
        <f t="shared" si="21"/>
        <v>0</v>
      </c>
      <c r="U66" s="41">
        <f t="shared" si="12"/>
        <v>0</v>
      </c>
      <c r="V66" s="41">
        <f t="shared" si="22"/>
        <v>0</v>
      </c>
      <c r="W66" s="52">
        <f t="shared" si="26"/>
        <v>954445.90379510203</v>
      </c>
      <c r="X66" s="41">
        <f t="shared" si="23"/>
        <v>0</v>
      </c>
      <c r="Y66" s="41">
        <f t="shared" si="24"/>
        <v>0</v>
      </c>
      <c r="Z66" s="41">
        <f t="shared" si="27"/>
        <v>0</v>
      </c>
      <c r="AA66" s="41">
        <f t="shared" si="15"/>
        <v>0</v>
      </c>
      <c r="AB66" s="41">
        <f t="shared" si="25"/>
        <v>0</v>
      </c>
      <c r="AC66" s="41"/>
      <c r="AD66" s="41"/>
      <c r="AE66" s="41"/>
      <c r="AF66" s="41"/>
      <c r="AG66" s="41"/>
    </row>
    <row r="67" spans="1:33" x14ac:dyDescent="0.2">
      <c r="A67" s="11">
        <f t="shared" si="17"/>
        <v>59</v>
      </c>
      <c r="B67" s="11">
        <f t="shared" si="17"/>
        <v>89</v>
      </c>
      <c r="C67" s="12">
        <f>IF(B67&lt;121,INDEX(Frauen!C$2:C$122,B67+1,1),0)</f>
        <v>199.66900000000001</v>
      </c>
      <c r="D67" s="20">
        <f t="shared" si="9"/>
        <v>0.19966900000000001</v>
      </c>
      <c r="E67" s="20">
        <f t="shared" si="10"/>
        <v>0.80033100000000001</v>
      </c>
      <c r="F67" s="26">
        <f>IF(B67&lt;121,IF($D$1="konstant",$D$3,Zins!G61),0)</f>
        <v>2.2499999999999999E-2</v>
      </c>
      <c r="G67" s="39">
        <f t="shared" si="18"/>
        <v>1.0225</v>
      </c>
      <c r="H67" s="11"/>
      <c r="I67" s="11"/>
      <c r="J67" s="11"/>
      <c r="K67" s="11"/>
      <c r="L67" s="28">
        <f t="shared" si="11"/>
        <v>0</v>
      </c>
      <c r="M67" s="32">
        <f t="shared" si="19"/>
        <v>0</v>
      </c>
      <c r="N67" s="53">
        <f>N66+H68*PRODUCT($G$8:G67)^-1*PRODUCT($E$8:E66)*D67</f>
        <v>3535.9326841441589</v>
      </c>
      <c r="O67" s="53"/>
      <c r="P67" s="52">
        <f>P66+J67*PRODUCT($E$8:E66)*PRODUCT($G$8:G66)^-1</f>
        <v>21.84938847113234</v>
      </c>
      <c r="Q67" s="52">
        <f>((O66+N66)*PRODUCT($G$8:G66))/PRODUCT($E$8:E66)</f>
        <v>65837.725841187246</v>
      </c>
      <c r="R67" s="52">
        <f>((P66)*PRODUCT($G$8:G66))/PRODUCT($E$8:E66)</f>
        <v>406.82732858874766</v>
      </c>
      <c r="S67" s="11">
        <f t="shared" si="20"/>
        <v>0</v>
      </c>
      <c r="T67" s="32">
        <f t="shared" si="21"/>
        <v>0</v>
      </c>
      <c r="U67" s="41">
        <f t="shared" si="12"/>
        <v>0</v>
      </c>
      <c r="V67" s="41">
        <f t="shared" si="22"/>
        <v>0</v>
      </c>
      <c r="W67" s="52">
        <f t="shared" si="26"/>
        <v>1187519.0117368167</v>
      </c>
      <c r="X67" s="41">
        <f t="shared" si="23"/>
        <v>0</v>
      </c>
      <c r="Y67" s="41">
        <f t="shared" si="24"/>
        <v>0</v>
      </c>
      <c r="Z67" s="41">
        <f t="shared" si="27"/>
        <v>0</v>
      </c>
      <c r="AA67" s="41">
        <f t="shared" si="15"/>
        <v>0</v>
      </c>
      <c r="AB67" s="41">
        <f t="shared" si="25"/>
        <v>0</v>
      </c>
      <c r="AC67" s="41"/>
      <c r="AD67" s="41"/>
      <c r="AE67" s="41"/>
      <c r="AF67" s="41"/>
      <c r="AG67" s="41"/>
    </row>
    <row r="68" spans="1:33" x14ac:dyDescent="0.2">
      <c r="A68" s="11">
        <f t="shared" si="17"/>
        <v>60</v>
      </c>
      <c r="B68" s="11">
        <f t="shared" si="17"/>
        <v>90</v>
      </c>
      <c r="C68" s="12">
        <f>IF(B68&lt;121,INDEX(Frauen!C$2:C$122,B68+1,1),0)</f>
        <v>222.50399999999999</v>
      </c>
      <c r="D68" s="20">
        <f t="shared" si="9"/>
        <v>0.22250399999999998</v>
      </c>
      <c r="E68" s="20">
        <f t="shared" si="10"/>
        <v>0.77749599999999996</v>
      </c>
      <c r="F68" s="26">
        <f>IF(B68&lt;121,IF($D$1="konstant",$D$3,Zins!G62),0)</f>
        <v>2.2499999999999999E-2</v>
      </c>
      <c r="G68" s="39">
        <f t="shared" si="18"/>
        <v>1.0225</v>
      </c>
      <c r="H68" s="11"/>
      <c r="I68" s="11"/>
      <c r="J68" s="11"/>
      <c r="K68" s="11"/>
      <c r="L68" s="28">
        <f t="shared" si="11"/>
        <v>0</v>
      </c>
      <c r="M68" s="32">
        <f t="shared" si="19"/>
        <v>0</v>
      </c>
      <c r="N68" s="53">
        <f>N67+H69*PRODUCT($G$8:G68)^-1*PRODUCT($E$8:E67)*D68</f>
        <v>3535.9326841441589</v>
      </c>
      <c r="O68" s="53"/>
      <c r="P68" s="52">
        <f>P67+J68*PRODUCT($E$8:E67)*PRODUCT($G$8:G67)^-1</f>
        <v>21.84938847113234</v>
      </c>
      <c r="Q68" s="52">
        <f>((O67+N67)*PRODUCT($G$8:G67))/PRODUCT($E$8:E67)</f>
        <v>84114.041156239051</v>
      </c>
      <c r="R68" s="52">
        <f>((P67)*PRODUCT($G$8:G67))/PRODUCT($E$8:E67)</f>
        <v>519.7611281857063</v>
      </c>
      <c r="S68" s="11">
        <f t="shared" si="20"/>
        <v>0</v>
      </c>
      <c r="T68" s="32">
        <f t="shared" si="21"/>
        <v>0</v>
      </c>
      <c r="U68" s="41">
        <f t="shared" si="12"/>
        <v>0</v>
      </c>
      <c r="V68" s="41">
        <f t="shared" si="22"/>
        <v>0</v>
      </c>
      <c r="W68" s="52">
        <f t="shared" si="26"/>
        <v>1517170.0077853976</v>
      </c>
      <c r="X68" s="41">
        <f t="shared" si="23"/>
        <v>0</v>
      </c>
      <c r="Y68" s="41">
        <f t="shared" si="24"/>
        <v>0</v>
      </c>
      <c r="Z68" s="41">
        <f t="shared" si="27"/>
        <v>0</v>
      </c>
      <c r="AA68" s="41">
        <f t="shared" si="15"/>
        <v>0</v>
      </c>
      <c r="AB68" s="41">
        <f t="shared" si="25"/>
        <v>0</v>
      </c>
      <c r="AC68" s="41"/>
      <c r="AD68" s="41"/>
      <c r="AE68" s="41"/>
      <c r="AF68" s="41"/>
      <c r="AG68" s="41"/>
    </row>
    <row r="69" spans="1:33" x14ac:dyDescent="0.2">
      <c r="A69" s="11">
        <f t="shared" si="17"/>
        <v>61</v>
      </c>
      <c r="B69" s="11">
        <f t="shared" si="17"/>
        <v>91</v>
      </c>
      <c r="C69" s="12">
        <f>IF(B69&lt;121,INDEX(Frauen!C$2:C$122,B69+1,1),0)</f>
        <v>246.453</v>
      </c>
      <c r="D69" s="20">
        <f t="shared" si="9"/>
        <v>0.24645300000000001</v>
      </c>
      <c r="E69" s="20">
        <f t="shared" si="10"/>
        <v>0.75354699999999997</v>
      </c>
      <c r="F69" s="26">
        <f>IF(B69&lt;121,IF($D$1="konstant",$D$3,Zins!G63),0)</f>
        <v>2.2499999999999999E-2</v>
      </c>
      <c r="G69" s="39">
        <f t="shared" si="18"/>
        <v>1.0225</v>
      </c>
      <c r="H69" s="11"/>
      <c r="I69" s="11"/>
      <c r="J69" s="11"/>
      <c r="K69" s="11"/>
      <c r="L69" s="28">
        <f t="shared" si="11"/>
        <v>0</v>
      </c>
      <c r="M69" s="32">
        <f t="shared" si="19"/>
        <v>0</v>
      </c>
      <c r="N69" s="53">
        <f>N68+H70*PRODUCT($G$8:G69)^-1*PRODUCT($E$8:E68)*D69</f>
        <v>3535.9326841441589</v>
      </c>
      <c r="O69" s="53"/>
      <c r="P69" s="52">
        <f>P68+J69*PRODUCT($E$8:E68)*PRODUCT($G$8:G68)^-1</f>
        <v>21.84938847113234</v>
      </c>
      <c r="Q69" s="52">
        <f>((O68+N68)*PRODUCT($G$8:G68))/PRODUCT($E$8:E68)</f>
        <v>110619.99943698029</v>
      </c>
      <c r="R69" s="52">
        <f>((P68)*PRODUCT($G$8:G68))/PRODUCT($E$8:E68)</f>
        <v>683.54789422696024</v>
      </c>
      <c r="S69" s="11">
        <f t="shared" si="20"/>
        <v>0</v>
      </c>
      <c r="T69" s="32">
        <f t="shared" si="21"/>
        <v>0</v>
      </c>
      <c r="U69" s="41">
        <f t="shared" si="12"/>
        <v>0</v>
      </c>
      <c r="V69" s="41">
        <f t="shared" si="22"/>
        <v>0</v>
      </c>
      <c r="W69" s="52">
        <f t="shared" si="26"/>
        <v>1995259.5678441676</v>
      </c>
      <c r="X69" s="41">
        <f t="shared" si="23"/>
        <v>0</v>
      </c>
      <c r="Y69" s="41">
        <f t="shared" si="24"/>
        <v>0</v>
      </c>
      <c r="Z69" s="41">
        <f t="shared" si="27"/>
        <v>0</v>
      </c>
      <c r="AA69" s="41">
        <f t="shared" si="15"/>
        <v>0</v>
      </c>
      <c r="AB69" s="41">
        <f t="shared" si="25"/>
        <v>0</v>
      </c>
      <c r="AC69" s="41"/>
      <c r="AD69" s="41"/>
      <c r="AE69" s="41"/>
      <c r="AF69" s="41"/>
      <c r="AG69" s="41"/>
    </row>
    <row r="70" spans="1:33" x14ac:dyDescent="0.2">
      <c r="A70" s="11">
        <f t="shared" si="17"/>
        <v>62</v>
      </c>
      <c r="B70" s="11">
        <f t="shared" si="17"/>
        <v>92</v>
      </c>
      <c r="C70" s="12">
        <f>IF(B70&lt;121,INDEX(Frauen!C$2:C$122,B70+1,1),0)</f>
        <v>271.19499999999999</v>
      </c>
      <c r="D70" s="20">
        <f t="shared" si="9"/>
        <v>0.27119500000000002</v>
      </c>
      <c r="E70" s="20">
        <f t="shared" si="10"/>
        <v>0.72880499999999993</v>
      </c>
      <c r="F70" s="26">
        <f>IF(B70&lt;121,IF($D$1="konstant",$D$3,Zins!G64),0)</f>
        <v>2.2499999999999999E-2</v>
      </c>
      <c r="G70" s="39">
        <f t="shared" si="18"/>
        <v>1.0225</v>
      </c>
      <c r="H70" s="11"/>
      <c r="I70" s="11"/>
      <c r="J70" s="11"/>
      <c r="K70" s="11"/>
      <c r="L70" s="28">
        <f t="shared" si="11"/>
        <v>0</v>
      </c>
      <c r="M70" s="32">
        <f t="shared" si="19"/>
        <v>0</v>
      </c>
      <c r="N70" s="53">
        <f>N69+H71*PRODUCT($G$8:G70)^-1*PRODUCT($E$8:E69)*D70</f>
        <v>3535.9326841441589</v>
      </c>
      <c r="O70" s="53"/>
      <c r="P70" s="52">
        <f>P69+J70*PRODUCT($E$8:E69)*PRODUCT($G$8:G69)^-1</f>
        <v>21.84938847113234</v>
      </c>
      <c r="Q70" s="52">
        <f>((O69+N69)*PRODUCT($G$8:G69))/PRODUCT($E$8:E69)</f>
        <v>150102.04993757835</v>
      </c>
      <c r="R70" s="52">
        <f>((P69)*PRODUCT($G$8:G69))/PRODUCT($E$8:E69)</f>
        <v>927.51709163073679</v>
      </c>
      <c r="S70" s="11">
        <f t="shared" si="20"/>
        <v>0</v>
      </c>
      <c r="T70" s="32">
        <f t="shared" si="21"/>
        <v>0</v>
      </c>
      <c r="U70" s="41">
        <f t="shared" si="12"/>
        <v>0</v>
      </c>
      <c r="V70" s="41">
        <f t="shared" si="22"/>
        <v>0</v>
      </c>
      <c r="W70" s="52">
        <f t="shared" si="26"/>
        <v>2707399.6819317993</v>
      </c>
      <c r="X70" s="41">
        <f t="shared" si="23"/>
        <v>0</v>
      </c>
      <c r="Y70" s="41">
        <f t="shared" si="24"/>
        <v>0</v>
      </c>
      <c r="Z70" s="41">
        <f t="shared" si="27"/>
        <v>0</v>
      </c>
      <c r="AA70" s="41">
        <f t="shared" si="15"/>
        <v>0</v>
      </c>
      <c r="AB70" s="41">
        <f t="shared" si="25"/>
        <v>0</v>
      </c>
      <c r="AC70" s="41"/>
      <c r="AD70" s="41"/>
      <c r="AE70" s="41"/>
      <c r="AF70" s="41"/>
      <c r="AG70" s="41"/>
    </row>
    <row r="71" spans="1:33" x14ac:dyDescent="0.2">
      <c r="A71" s="11">
        <f t="shared" si="17"/>
        <v>63</v>
      </c>
      <c r="B71" s="11">
        <f t="shared" si="17"/>
        <v>93</v>
      </c>
      <c r="C71" s="12">
        <f>IF(B71&lt;121,INDEX(Frauen!C$2:C$122,B71+1,1),0)</f>
        <v>295.584</v>
      </c>
      <c r="D71" s="20">
        <f t="shared" si="9"/>
        <v>0.29558400000000001</v>
      </c>
      <c r="E71" s="20">
        <f t="shared" si="10"/>
        <v>0.70441599999999993</v>
      </c>
      <c r="F71" s="26">
        <f>IF(B71&lt;121,IF($D$1="konstant",$D$3,Zins!G65),0)</f>
        <v>2.2499999999999999E-2</v>
      </c>
      <c r="G71" s="39">
        <f t="shared" si="18"/>
        <v>1.0225</v>
      </c>
      <c r="H71" s="11"/>
      <c r="I71" s="11"/>
      <c r="J71" s="11"/>
      <c r="K71" s="11"/>
      <c r="L71" s="28">
        <f t="shared" si="11"/>
        <v>0</v>
      </c>
      <c r="M71" s="32">
        <f t="shared" si="19"/>
        <v>0</v>
      </c>
      <c r="N71" s="53">
        <f>N70+H72*PRODUCT($G$8:G71)^-1*PRODUCT($E$8:E70)*D71</f>
        <v>3535.9326841441589</v>
      </c>
      <c r="O71" s="53"/>
      <c r="P71" s="52">
        <f>P70+J71*PRODUCT($E$8:E70)*PRODUCT($G$8:G70)^-1</f>
        <v>21.84938847113234</v>
      </c>
      <c r="Q71" s="52">
        <f>((O70+N70)*PRODUCT($G$8:G70))/PRODUCT($E$8:E70)</f>
        <v>210590.41315739308</v>
      </c>
      <c r="R71" s="52">
        <f>((P70)*PRODUCT($G$8:G70))/PRODUCT($E$8:E70)</f>
        <v>1301.2894068954363</v>
      </c>
      <c r="S71" s="11">
        <f t="shared" si="20"/>
        <v>0</v>
      </c>
      <c r="T71" s="32">
        <f t="shared" si="21"/>
        <v>0</v>
      </c>
      <c r="U71" s="41">
        <f t="shared" si="12"/>
        <v>0</v>
      </c>
      <c r="V71" s="41">
        <f t="shared" si="22"/>
        <v>0</v>
      </c>
      <c r="W71" s="52">
        <f t="shared" si="26"/>
        <v>3798431.9190665055</v>
      </c>
      <c r="X71" s="41">
        <f t="shared" si="23"/>
        <v>0</v>
      </c>
      <c r="Y71" s="41">
        <f t="shared" si="24"/>
        <v>0</v>
      </c>
      <c r="Z71" s="41">
        <f t="shared" si="27"/>
        <v>0</v>
      </c>
      <c r="AA71" s="41">
        <f t="shared" si="15"/>
        <v>0</v>
      </c>
      <c r="AB71" s="41">
        <f t="shared" si="25"/>
        <v>0</v>
      </c>
      <c r="AC71" s="41"/>
      <c r="AD71" s="41"/>
      <c r="AE71" s="41"/>
      <c r="AF71" s="41"/>
      <c r="AG71" s="41"/>
    </row>
    <row r="72" spans="1:33" x14ac:dyDescent="0.2">
      <c r="A72" s="11">
        <f t="shared" si="17"/>
        <v>64</v>
      </c>
      <c r="B72" s="11">
        <f t="shared" si="17"/>
        <v>94</v>
      </c>
      <c r="C72" s="12">
        <f>IF(B72&lt;121,INDEX(Frauen!C$2:C$122,B72+1,1),0)</f>
        <v>319.36200000000002</v>
      </c>
      <c r="D72" s="20">
        <f t="shared" si="9"/>
        <v>0.31936200000000003</v>
      </c>
      <c r="E72" s="20">
        <f t="shared" si="10"/>
        <v>0.68063799999999997</v>
      </c>
      <c r="F72" s="26">
        <f>IF(B72&lt;121,IF($D$1="konstant",$D$3,Zins!G66),0)</f>
        <v>2.2499999999999999E-2</v>
      </c>
      <c r="G72" s="39">
        <f t="shared" si="18"/>
        <v>1.0225</v>
      </c>
      <c r="H72" s="11"/>
      <c r="I72" s="11"/>
      <c r="J72" s="11"/>
      <c r="K72" s="11"/>
      <c r="L72" s="28">
        <f t="shared" si="11"/>
        <v>0</v>
      </c>
      <c r="M72" s="32">
        <f t="shared" ref="M72:M103" si="28">M73/(1+F72)*E72+I72</f>
        <v>0</v>
      </c>
      <c r="N72" s="53">
        <f>N71+H73*PRODUCT($G$8:G72)^-1*PRODUCT($E$8:E71)*D72</f>
        <v>3535.9326841441589</v>
      </c>
      <c r="O72" s="53"/>
      <c r="P72" s="52">
        <f>P71+J72*PRODUCT($E$8:E71)*PRODUCT($G$8:G71)^-1</f>
        <v>21.84938847113234</v>
      </c>
      <c r="Q72" s="52">
        <f>((O71+N71)*PRODUCT($G$8:G71))/PRODUCT($E$8:E71)</f>
        <v>305683.99561258469</v>
      </c>
      <c r="R72" s="52">
        <f>((P71)*PRODUCT($G$8:G71))/PRODUCT($E$8:E71)</f>
        <v>1888.8957924728907</v>
      </c>
      <c r="S72" s="11">
        <f t="shared" ref="S72:S103" si="29">L72+M72</f>
        <v>0</v>
      </c>
      <c r="T72" s="32">
        <f t="shared" ref="T72:T103" si="30">T73/(1+F72)*E72+J72</f>
        <v>0</v>
      </c>
      <c r="U72" s="41">
        <f t="shared" si="12"/>
        <v>0</v>
      </c>
      <c r="V72" s="41">
        <f t="shared" ref="V72:V103" si="31">S72-$L$3*T72</f>
        <v>0</v>
      </c>
      <c r="W72" s="52">
        <f t="shared" si="26"/>
        <v>5513640.5721129309</v>
      </c>
      <c r="X72" s="41">
        <f t="shared" ref="X72:X103" si="32">I72+((1+F72)^-1)*V73-V72</f>
        <v>0</v>
      </c>
      <c r="Y72" s="41">
        <f t="shared" ref="Y72:Y103" si="33">((F72+1)^-1)*D72*(H73-V73)</f>
        <v>0</v>
      </c>
      <c r="Z72" s="41">
        <f t="shared" si="27"/>
        <v>0</v>
      </c>
      <c r="AA72" s="41">
        <f t="shared" si="15"/>
        <v>0</v>
      </c>
      <c r="AB72" s="41">
        <f t="shared" ref="AB72:AB103" si="34">AE72-AE73/G72</f>
        <v>0</v>
      </c>
      <c r="AC72" s="41"/>
      <c r="AD72" s="41"/>
      <c r="AE72" s="41"/>
      <c r="AF72" s="41"/>
      <c r="AG72" s="41"/>
    </row>
    <row r="73" spans="1:33" x14ac:dyDescent="0.2">
      <c r="A73" s="11">
        <f t="shared" si="17"/>
        <v>65</v>
      </c>
      <c r="B73" s="11">
        <f t="shared" si="17"/>
        <v>95</v>
      </c>
      <c r="C73" s="12">
        <f>IF(B73&lt;121,INDEX(Frauen!C$2:C$122,B73+1,1),0)</f>
        <v>343.44099999999997</v>
      </c>
      <c r="D73" s="20">
        <f t="shared" ref="D73:D129" si="35">IF(B73&lt;121,C73/1000,0)</f>
        <v>0.343441</v>
      </c>
      <c r="E73" s="20">
        <f t="shared" ref="E73:E129" si="36">IF(B73&lt;121,1-D73,0)</f>
        <v>0.656559</v>
      </c>
      <c r="F73" s="26">
        <f>IF(B73&lt;121,IF($D$1="konstant",$D$3,Zins!G67),0)</f>
        <v>2.2499999999999999E-2</v>
      </c>
      <c r="G73" s="39">
        <f t="shared" ref="G73:G129" si="37">1+F73</f>
        <v>1.0225</v>
      </c>
      <c r="H73" s="11"/>
      <c r="I73" s="11"/>
      <c r="J73" s="11"/>
      <c r="K73" s="11"/>
      <c r="L73" s="28">
        <f t="shared" ref="L73:L127" si="38">(L74*E73+H74*D73)/(1+F73)</f>
        <v>0</v>
      </c>
      <c r="M73" s="32">
        <f t="shared" si="28"/>
        <v>0</v>
      </c>
      <c r="N73" s="53">
        <f>N72+H74*PRODUCT($G$8:G73)^-1*PRODUCT($E$8:E72)*D73</f>
        <v>3535.9326841441589</v>
      </c>
      <c r="O73" s="53"/>
      <c r="P73" s="52">
        <f>P72+J73*PRODUCT($E$8:E72)*PRODUCT($G$8:G72)^-1</f>
        <v>21.84938847113234</v>
      </c>
      <c r="Q73" s="52">
        <f>((O72+N72)*PRODUCT($G$8:G72))/PRODUCT($E$8:E72)</f>
        <v>459218.97618685378</v>
      </c>
      <c r="R73" s="52">
        <f>((P72)*PRODUCT($G$8:G72))/PRODUCT($E$8:E72)</f>
        <v>2837.6257978595531</v>
      </c>
      <c r="S73" s="11">
        <f t="shared" si="29"/>
        <v>0</v>
      </c>
      <c r="T73" s="32">
        <f t="shared" si="30"/>
        <v>0</v>
      </c>
      <c r="U73" s="41">
        <f t="shared" ref="U73:U129" si="39">U74/(1+F73)*E73+K73</f>
        <v>0</v>
      </c>
      <c r="V73" s="41">
        <f t="shared" si="31"/>
        <v>0</v>
      </c>
      <c r="W73" s="52">
        <f t="shared" ref="W73:W104" si="40">R73*$L$3-Q73</f>
        <v>8282960.2299393686</v>
      </c>
      <c r="X73" s="41">
        <f t="shared" si="32"/>
        <v>0</v>
      </c>
      <c r="Y73" s="41">
        <f t="shared" si="33"/>
        <v>0</v>
      </c>
      <c r="Z73" s="41">
        <f t="shared" ref="Z73:Z104" si="41">S73+AG73-T73*$M$3</f>
        <v>0</v>
      </c>
      <c r="AA73" s="41">
        <f t="shared" ref="AA73:AA129" si="42">$T$3*$V$1*$M$3*(U73-$U$8/$T$8*T73)</f>
        <v>0</v>
      </c>
      <c r="AB73" s="41">
        <f t="shared" si="34"/>
        <v>0</v>
      </c>
      <c r="AC73" s="41"/>
      <c r="AD73" s="41"/>
      <c r="AE73" s="41"/>
      <c r="AF73" s="41"/>
      <c r="AG73" s="41"/>
    </row>
    <row r="74" spans="1:33" x14ac:dyDescent="0.2">
      <c r="A74" s="11">
        <f t="shared" ref="A74:B129" si="43">IF(A73&lt;121,A73+1,"")</f>
        <v>66</v>
      </c>
      <c r="B74" s="11">
        <f t="shared" si="43"/>
        <v>96</v>
      </c>
      <c r="C74" s="12">
        <f>IF(B74&lt;121,INDEX(Frauen!C$2:C$122,B74+1,1),0)</f>
        <v>367.81799999999998</v>
      </c>
      <c r="D74" s="20">
        <f t="shared" si="35"/>
        <v>0.36781799999999998</v>
      </c>
      <c r="E74" s="20">
        <f t="shared" si="36"/>
        <v>0.63218200000000002</v>
      </c>
      <c r="F74" s="26">
        <f>IF(B74&lt;121,IF($D$1="konstant",$D$3,Zins!G68),0)</f>
        <v>2.2499999999999999E-2</v>
      </c>
      <c r="G74" s="39">
        <f t="shared" si="37"/>
        <v>1.0225</v>
      </c>
      <c r="H74" s="11"/>
      <c r="I74" s="11"/>
      <c r="J74" s="11"/>
      <c r="K74" s="11"/>
      <c r="L74" s="28">
        <f t="shared" si="38"/>
        <v>0</v>
      </c>
      <c r="M74" s="32">
        <f t="shared" si="28"/>
        <v>0</v>
      </c>
      <c r="N74" s="53">
        <f>N73+H75*PRODUCT($G$8:G74)^-1*PRODUCT($E$8:E73)*D74</f>
        <v>3535.9326841441589</v>
      </c>
      <c r="O74" s="53"/>
      <c r="P74" s="52">
        <f>P73+J74*PRODUCT($E$8:E73)*PRODUCT($G$8:G73)^-1</f>
        <v>21.84938847113234</v>
      </c>
      <c r="Q74" s="52">
        <f>((O73+N73)*PRODUCT($G$8:G73))/PRODUCT($E$8:E73)</f>
        <v>715170.15706289618</v>
      </c>
      <c r="R74" s="52">
        <f>((P73)*PRODUCT($G$8:G73))/PRODUCT($E$8:E73)</f>
        <v>4419.210426346137</v>
      </c>
      <c r="S74" s="11">
        <f t="shared" si="29"/>
        <v>0</v>
      </c>
      <c r="T74" s="32">
        <f t="shared" si="30"/>
        <v>0</v>
      </c>
      <c r="U74" s="41">
        <f t="shared" si="39"/>
        <v>0</v>
      </c>
      <c r="V74" s="41">
        <f t="shared" si="31"/>
        <v>0</v>
      </c>
      <c r="W74" s="52">
        <f t="shared" si="40"/>
        <v>12899567.038321013</v>
      </c>
      <c r="X74" s="41">
        <f t="shared" si="32"/>
        <v>0</v>
      </c>
      <c r="Y74" s="41">
        <f t="shared" si="33"/>
        <v>0</v>
      </c>
      <c r="Z74" s="41">
        <f t="shared" si="41"/>
        <v>0</v>
      </c>
      <c r="AA74" s="41">
        <f t="shared" si="42"/>
        <v>0</v>
      </c>
      <c r="AB74" s="41">
        <f t="shared" si="34"/>
        <v>0</v>
      </c>
      <c r="AC74" s="41"/>
      <c r="AD74" s="41"/>
      <c r="AE74" s="41"/>
      <c r="AF74" s="41"/>
      <c r="AG74" s="41"/>
    </row>
    <row r="75" spans="1:33" x14ac:dyDescent="0.2">
      <c r="A75" s="11">
        <f t="shared" si="43"/>
        <v>67</v>
      </c>
      <c r="B75" s="11">
        <f t="shared" si="43"/>
        <v>97</v>
      </c>
      <c r="C75" s="12">
        <f>IF(B75&lt;121,INDEX(Frauen!C$2:C$122,B75+1,1),0)</f>
        <v>392.49299999999999</v>
      </c>
      <c r="D75" s="20">
        <f t="shared" si="35"/>
        <v>0.39249299999999998</v>
      </c>
      <c r="E75" s="20">
        <f t="shared" si="36"/>
        <v>0.60750700000000002</v>
      </c>
      <c r="F75" s="26">
        <f>IF(B75&lt;121,IF($D$1="konstant",$D$3,Zins!G69),0)</f>
        <v>2.2499999999999999E-2</v>
      </c>
      <c r="G75" s="39">
        <f t="shared" si="37"/>
        <v>1.0225</v>
      </c>
      <c r="H75" s="11"/>
      <c r="I75" s="11"/>
      <c r="J75" s="11"/>
      <c r="K75" s="11"/>
      <c r="L75" s="28">
        <f t="shared" si="38"/>
        <v>0</v>
      </c>
      <c r="M75" s="32">
        <f t="shared" si="28"/>
        <v>0</v>
      </c>
      <c r="N75" s="53">
        <f>N74+H76*PRODUCT($G$8:G75)^-1*PRODUCT($E$8:E74)*D75</f>
        <v>3535.9326841441589</v>
      </c>
      <c r="O75" s="53"/>
      <c r="P75" s="52">
        <f>P74+J75*PRODUCT($E$8:E74)*PRODUCT($G$8:G74)^-1</f>
        <v>21.84938847113234</v>
      </c>
      <c r="Q75" s="52">
        <f>((O74+N74)*PRODUCT($G$8:G74))/PRODUCT($E$8:E74)</f>
        <v>1156726.2047904106</v>
      </c>
      <c r="R75" s="52">
        <f>((P74)*PRODUCT($G$8:G74))/PRODUCT($E$8:E74)</f>
        <v>7147.6926912486033</v>
      </c>
      <c r="S75" s="11">
        <f t="shared" si="29"/>
        <v>0</v>
      </c>
      <c r="T75" s="32">
        <f t="shared" si="30"/>
        <v>0</v>
      </c>
      <c r="U75" s="41">
        <f t="shared" si="39"/>
        <v>0</v>
      </c>
      <c r="V75" s="41">
        <f t="shared" si="31"/>
        <v>0</v>
      </c>
      <c r="W75" s="52">
        <f t="shared" si="40"/>
        <v>20863939.967735928</v>
      </c>
      <c r="X75" s="41">
        <f t="shared" si="32"/>
        <v>0</v>
      </c>
      <c r="Y75" s="41">
        <f t="shared" si="33"/>
        <v>0</v>
      </c>
      <c r="Z75" s="41">
        <f t="shared" si="41"/>
        <v>0</v>
      </c>
      <c r="AA75" s="41">
        <f t="shared" si="42"/>
        <v>0</v>
      </c>
      <c r="AB75" s="41">
        <f t="shared" si="34"/>
        <v>0</v>
      </c>
      <c r="AC75" s="41"/>
      <c r="AD75" s="41"/>
      <c r="AE75" s="41"/>
      <c r="AF75" s="41"/>
      <c r="AG75" s="41"/>
    </row>
    <row r="76" spans="1:33" x14ac:dyDescent="0.2">
      <c r="A76" s="11">
        <f t="shared" si="43"/>
        <v>68</v>
      </c>
      <c r="B76" s="11">
        <f t="shared" si="43"/>
        <v>98</v>
      </c>
      <c r="C76" s="12">
        <f>IF(B76&lt;121,INDEX(Frauen!C$2:C$122,B76+1,1),0)</f>
        <v>417.46</v>
      </c>
      <c r="D76" s="20">
        <f t="shared" si="35"/>
        <v>0.41746</v>
      </c>
      <c r="E76" s="20">
        <f t="shared" si="36"/>
        <v>0.58254000000000006</v>
      </c>
      <c r="F76" s="26">
        <f>IF(B76&lt;121,IF($D$1="konstant",$D$3,Zins!G70),0)</f>
        <v>2.2499999999999999E-2</v>
      </c>
      <c r="G76" s="39">
        <f t="shared" si="37"/>
        <v>1.0225</v>
      </c>
      <c r="H76" s="11"/>
      <c r="I76" s="11"/>
      <c r="J76" s="11"/>
      <c r="K76" s="11"/>
      <c r="L76" s="28">
        <f t="shared" si="38"/>
        <v>0</v>
      </c>
      <c r="M76" s="32">
        <f t="shared" si="28"/>
        <v>0</v>
      </c>
      <c r="N76" s="53">
        <f>N75+H77*PRODUCT($G$8:G76)^-1*PRODUCT($E$8:E75)*D76</f>
        <v>3535.9326841441589</v>
      </c>
      <c r="O76" s="53"/>
      <c r="P76" s="52">
        <f>P75+J76*PRODUCT($E$8:E75)*PRODUCT($G$8:G75)^-1</f>
        <v>21.84938847113234</v>
      </c>
      <c r="Q76" s="52">
        <f>((O75+N75)*PRODUCT($G$8:G75))/PRODUCT($E$8:E75)</f>
        <v>1946895.3351948124</v>
      </c>
      <c r="R76" s="52">
        <f>((P75)*PRODUCT($G$8:G75))/PRODUCT($E$8:E75)</f>
        <v>12030.340023739149</v>
      </c>
      <c r="S76" s="11">
        <f t="shared" si="29"/>
        <v>0</v>
      </c>
      <c r="T76" s="32">
        <f t="shared" si="30"/>
        <v>0</v>
      </c>
      <c r="U76" s="41">
        <f t="shared" si="39"/>
        <v>0</v>
      </c>
      <c r="V76" s="41">
        <f t="shared" si="31"/>
        <v>0</v>
      </c>
      <c r="W76" s="52">
        <f t="shared" si="40"/>
        <v>35116267.988698058</v>
      </c>
      <c r="X76" s="41">
        <f t="shared" si="32"/>
        <v>0</v>
      </c>
      <c r="Y76" s="41">
        <f t="shared" si="33"/>
        <v>0</v>
      </c>
      <c r="Z76" s="41">
        <f t="shared" si="41"/>
        <v>0</v>
      </c>
      <c r="AA76" s="41">
        <f t="shared" si="42"/>
        <v>0</v>
      </c>
      <c r="AB76" s="41">
        <f t="shared" si="34"/>
        <v>0</v>
      </c>
      <c r="AC76" s="41"/>
      <c r="AD76" s="41"/>
      <c r="AE76" s="41"/>
      <c r="AF76" s="41"/>
      <c r="AG76" s="41"/>
    </row>
    <row r="77" spans="1:33" x14ac:dyDescent="0.2">
      <c r="A77" s="11">
        <f t="shared" si="43"/>
        <v>69</v>
      </c>
      <c r="B77" s="11">
        <f t="shared" si="43"/>
        <v>99</v>
      </c>
      <c r="C77" s="12">
        <f>IF(B77&lt;121,INDEX(Frauen!C$2:C$122,B77+1,1),0)</f>
        <v>442.71600000000001</v>
      </c>
      <c r="D77" s="20">
        <f t="shared" si="35"/>
        <v>0.442716</v>
      </c>
      <c r="E77" s="20">
        <f t="shared" si="36"/>
        <v>0.557284</v>
      </c>
      <c r="F77" s="26">
        <f>IF(B77&lt;121,IF($D$1="konstant",$D$3,Zins!G71),0)</f>
        <v>2.2499999999999999E-2</v>
      </c>
      <c r="G77" s="39">
        <f t="shared" si="37"/>
        <v>1.0225</v>
      </c>
      <c r="H77" s="11"/>
      <c r="I77" s="11"/>
      <c r="J77" s="11"/>
      <c r="K77" s="11"/>
      <c r="L77" s="28">
        <f t="shared" si="38"/>
        <v>0</v>
      </c>
      <c r="M77" s="32">
        <f t="shared" si="28"/>
        <v>0</v>
      </c>
      <c r="N77" s="53">
        <f>N76+H78*PRODUCT($G$8:G77)^-1*PRODUCT($E$8:E76)*D77</f>
        <v>3535.9326841441589</v>
      </c>
      <c r="O77" s="53"/>
      <c r="P77" s="52">
        <f>P76+J77*PRODUCT($E$8:E76)*PRODUCT($G$8:G76)^-1</f>
        <v>21.84938847113234</v>
      </c>
      <c r="Q77" s="52">
        <f>((O76+N76)*PRODUCT($G$8:G76))/PRODUCT($E$8:E76)</f>
        <v>3417276.8912635967</v>
      </c>
      <c r="R77" s="52">
        <f>((P76)*PRODUCT($G$8:G76))/PRODUCT($E$8:E76)</f>
        <v>21116.185453828537</v>
      </c>
      <c r="S77" s="11">
        <f t="shared" si="29"/>
        <v>0</v>
      </c>
      <c r="T77" s="32">
        <f t="shared" si="30"/>
        <v>0</v>
      </c>
      <c r="U77" s="41">
        <f t="shared" si="39"/>
        <v>0</v>
      </c>
      <c r="V77" s="41">
        <f t="shared" si="31"/>
        <v>0</v>
      </c>
      <c r="W77" s="52">
        <f t="shared" si="40"/>
        <v>61637628.349029683</v>
      </c>
      <c r="X77" s="41">
        <f t="shared" si="32"/>
        <v>0</v>
      </c>
      <c r="Y77" s="41">
        <f t="shared" si="33"/>
        <v>0</v>
      </c>
      <c r="Z77" s="41">
        <f t="shared" si="41"/>
        <v>0</v>
      </c>
      <c r="AA77" s="41">
        <f t="shared" si="42"/>
        <v>0</v>
      </c>
      <c r="AB77" s="41">
        <f t="shared" si="34"/>
        <v>0</v>
      </c>
      <c r="AC77" s="41"/>
      <c r="AD77" s="41"/>
      <c r="AE77" s="41"/>
      <c r="AF77" s="41"/>
      <c r="AG77" s="41"/>
    </row>
    <row r="78" spans="1:33" x14ac:dyDescent="0.2">
      <c r="A78" s="11">
        <f t="shared" si="43"/>
        <v>70</v>
      </c>
      <c r="B78" s="11">
        <f t="shared" si="43"/>
        <v>100</v>
      </c>
      <c r="C78" s="12">
        <f>IF(B78&lt;121,INDEX(Frauen!C$2:C$122,B78+1,1),0)</f>
        <v>468.25799999999998</v>
      </c>
      <c r="D78" s="20">
        <f t="shared" si="35"/>
        <v>0.46825800000000001</v>
      </c>
      <c r="E78" s="20">
        <f t="shared" si="36"/>
        <v>0.53174199999999994</v>
      </c>
      <c r="F78" s="26">
        <f>IF(B78&lt;121,IF($D$1="konstant",$D$3,Zins!G72),0)</f>
        <v>2.2499999999999999E-2</v>
      </c>
      <c r="G78" s="39">
        <f t="shared" si="37"/>
        <v>1.0225</v>
      </c>
      <c r="H78" s="11"/>
      <c r="I78" s="11"/>
      <c r="J78" s="11"/>
      <c r="K78" s="11"/>
      <c r="L78" s="28">
        <f t="shared" si="38"/>
        <v>0</v>
      </c>
      <c r="M78" s="32">
        <f t="shared" si="28"/>
        <v>0</v>
      </c>
      <c r="N78" s="53">
        <f>N77+H79*PRODUCT($G$8:G78)^-1*PRODUCT($E$8:E77)*D78</f>
        <v>3535.9326841441589</v>
      </c>
      <c r="O78" s="53"/>
      <c r="P78" s="52">
        <f>P77+J78*PRODUCT($E$8:E77)*PRODUCT($G$8:G77)^-1</f>
        <v>21.84938847113234</v>
      </c>
      <c r="Q78" s="52">
        <f>((O77+N77)*PRODUCT($G$8:G77))/PRODUCT($E$8:E77)</f>
        <v>6269990.9226122173</v>
      </c>
      <c r="R78" s="52">
        <f>((P77)*PRODUCT($G$8:G77))/PRODUCT($E$8:E77)</f>
        <v>38743.799618398662</v>
      </c>
      <c r="S78" s="11">
        <f t="shared" si="29"/>
        <v>0</v>
      </c>
      <c r="T78" s="32">
        <f t="shared" si="30"/>
        <v>0</v>
      </c>
      <c r="U78" s="41">
        <f t="shared" si="39"/>
        <v>0</v>
      </c>
      <c r="V78" s="41">
        <f t="shared" si="31"/>
        <v>0</v>
      </c>
      <c r="W78" s="52">
        <f t="shared" si="40"/>
        <v>113092202.51592159</v>
      </c>
      <c r="X78" s="41">
        <f t="shared" si="32"/>
        <v>0</v>
      </c>
      <c r="Y78" s="41">
        <f t="shared" si="33"/>
        <v>0</v>
      </c>
      <c r="Z78" s="41">
        <f t="shared" si="41"/>
        <v>0</v>
      </c>
      <c r="AA78" s="41">
        <f t="shared" si="42"/>
        <v>0</v>
      </c>
      <c r="AB78" s="41">
        <f t="shared" si="34"/>
        <v>0</v>
      </c>
      <c r="AC78" s="41"/>
      <c r="AD78" s="41"/>
      <c r="AE78" s="41"/>
      <c r="AF78" s="41"/>
      <c r="AG78" s="41"/>
    </row>
    <row r="79" spans="1:33" x14ac:dyDescent="0.2">
      <c r="A79" s="11">
        <f t="shared" si="43"/>
        <v>71</v>
      </c>
      <c r="B79" s="11">
        <f t="shared" si="43"/>
        <v>101</v>
      </c>
      <c r="C79" s="12">
        <f>IF(B79&lt;121,INDEX(Frauen!C$2:C$122,B79+1,1),0)</f>
        <v>494.07499999999999</v>
      </c>
      <c r="D79" s="20">
        <f t="shared" si="35"/>
        <v>0.49407499999999999</v>
      </c>
      <c r="E79" s="20">
        <f t="shared" si="36"/>
        <v>0.50592499999999996</v>
      </c>
      <c r="F79" s="26">
        <f>IF(B79&lt;121,IF($D$1="konstant",$D$3,Zins!G73),0)</f>
        <v>2.2499999999999999E-2</v>
      </c>
      <c r="G79" s="39">
        <f t="shared" si="37"/>
        <v>1.0225</v>
      </c>
      <c r="H79" s="11"/>
      <c r="I79" s="11"/>
      <c r="J79" s="11"/>
      <c r="K79" s="11"/>
      <c r="L79" s="28">
        <f t="shared" si="38"/>
        <v>0</v>
      </c>
      <c r="M79" s="32">
        <f t="shared" si="28"/>
        <v>0</v>
      </c>
      <c r="N79" s="53">
        <f>N78+H80*PRODUCT($G$8:G79)^-1*PRODUCT($E$8:E78)*D79</f>
        <v>3535.9326841441589</v>
      </c>
      <c r="O79" s="53"/>
      <c r="P79" s="52">
        <f>P78+J79*PRODUCT($E$8:E78)*PRODUCT($G$8:G78)^-1</f>
        <v>21.84938847113234</v>
      </c>
      <c r="Q79" s="52">
        <f>((O78+N78)*PRODUCT($G$8:G78))/PRODUCT($E$8:E78)</f>
        <v>12056722.46760834</v>
      </c>
      <c r="R79" s="52">
        <f>((P78)*PRODUCT($G$8:G78))/PRODUCT($E$8:E78)</f>
        <v>74501.421948637944</v>
      </c>
      <c r="S79" s="11">
        <f t="shared" si="29"/>
        <v>0</v>
      </c>
      <c r="T79" s="32">
        <f t="shared" si="30"/>
        <v>0</v>
      </c>
      <c r="U79" s="41">
        <f t="shared" si="39"/>
        <v>0</v>
      </c>
      <c r="V79" s="41">
        <f t="shared" si="31"/>
        <v>0</v>
      </c>
      <c r="W79" s="52">
        <f t="shared" si="40"/>
        <v>217467826.63872677</v>
      </c>
      <c r="X79" s="41">
        <f t="shared" si="32"/>
        <v>0</v>
      </c>
      <c r="Y79" s="41">
        <f t="shared" si="33"/>
        <v>0</v>
      </c>
      <c r="Z79" s="41">
        <f t="shared" si="41"/>
        <v>0</v>
      </c>
      <c r="AA79" s="41">
        <f t="shared" si="42"/>
        <v>0</v>
      </c>
      <c r="AB79" s="41">
        <f t="shared" si="34"/>
        <v>0</v>
      </c>
      <c r="AC79" s="41"/>
      <c r="AD79" s="41"/>
      <c r="AE79" s="41"/>
      <c r="AF79" s="41"/>
      <c r="AG79" s="41"/>
    </row>
    <row r="80" spans="1:33" x14ac:dyDescent="0.2">
      <c r="A80" s="11">
        <f t="shared" si="43"/>
        <v>72</v>
      </c>
      <c r="B80" s="11">
        <f t="shared" si="43"/>
        <v>102</v>
      </c>
      <c r="C80" s="12">
        <f>IF(B80&lt;121,INDEX(Frauen!C$2:C$122,B80+1,1),0)</f>
        <v>520.16399999999999</v>
      </c>
      <c r="D80" s="20">
        <f t="shared" si="35"/>
        <v>0.52016399999999996</v>
      </c>
      <c r="E80" s="20">
        <f t="shared" si="36"/>
        <v>0.47983600000000004</v>
      </c>
      <c r="F80" s="26">
        <f>IF(B80&lt;121,IF($D$1="konstant",$D$3,Zins!G74),0)</f>
        <v>2.2499999999999999E-2</v>
      </c>
      <c r="G80" s="39">
        <f t="shared" si="37"/>
        <v>1.0225</v>
      </c>
      <c r="H80" s="11"/>
      <c r="I80" s="11"/>
      <c r="J80" s="11"/>
      <c r="K80" s="11"/>
      <c r="L80" s="28">
        <f t="shared" si="38"/>
        <v>0</v>
      </c>
      <c r="M80" s="32">
        <f t="shared" si="28"/>
        <v>0</v>
      </c>
      <c r="N80" s="53">
        <f>N79+H81*PRODUCT($G$8:G80)^-1*PRODUCT($E$8:E79)*D80</f>
        <v>3535.9326841441589</v>
      </c>
      <c r="O80" s="53"/>
      <c r="P80" s="52">
        <f>P79+J80*PRODUCT($E$8:E79)*PRODUCT($G$8:G79)^-1</f>
        <v>21.84938847113234</v>
      </c>
      <c r="Q80" s="52">
        <f>((O79+N79)*PRODUCT($G$8:G79))/PRODUCT($E$8:E79)</f>
        <v>24367245.586064197</v>
      </c>
      <c r="R80" s="52">
        <f>((P79)*PRODUCT($G$8:G79))/PRODUCT($E$8:E79)</f>
        <v>150571.13987741721</v>
      </c>
      <c r="S80" s="11">
        <f t="shared" si="29"/>
        <v>0</v>
      </c>
      <c r="T80" s="32">
        <f t="shared" si="30"/>
        <v>0</v>
      </c>
      <c r="U80" s="41">
        <f t="shared" si="39"/>
        <v>0</v>
      </c>
      <c r="V80" s="41">
        <f t="shared" si="31"/>
        <v>0</v>
      </c>
      <c r="W80" s="52">
        <f t="shared" si="40"/>
        <v>439513470.8466633</v>
      </c>
      <c r="X80" s="41">
        <f t="shared" si="32"/>
        <v>0</v>
      </c>
      <c r="Y80" s="41">
        <f t="shared" si="33"/>
        <v>0</v>
      </c>
      <c r="Z80" s="41">
        <f t="shared" si="41"/>
        <v>0</v>
      </c>
      <c r="AA80" s="41">
        <f t="shared" si="42"/>
        <v>0</v>
      </c>
      <c r="AB80" s="41">
        <f t="shared" si="34"/>
        <v>0</v>
      </c>
      <c r="AC80" s="41"/>
      <c r="AD80" s="41"/>
      <c r="AE80" s="41"/>
      <c r="AF80" s="41"/>
      <c r="AG80" s="41"/>
    </row>
    <row r="81" spans="1:33" x14ac:dyDescent="0.2">
      <c r="A81" s="11">
        <f t="shared" si="43"/>
        <v>73</v>
      </c>
      <c r="B81" s="11">
        <f t="shared" si="43"/>
        <v>103</v>
      </c>
      <c r="C81" s="12">
        <f>IF(B81&lt;121,INDEX(Frauen!C$2:C$122,B81+1,1),0)</f>
        <v>546.51400000000001</v>
      </c>
      <c r="D81" s="20">
        <f t="shared" si="35"/>
        <v>0.54651400000000006</v>
      </c>
      <c r="E81" s="20">
        <f t="shared" si="36"/>
        <v>0.45348599999999994</v>
      </c>
      <c r="F81" s="26">
        <f>IF(B81&lt;121,IF($D$1="konstant",$D$3,Zins!G75),0)</f>
        <v>2.2499999999999999E-2</v>
      </c>
      <c r="G81" s="39">
        <f t="shared" si="37"/>
        <v>1.0225</v>
      </c>
      <c r="H81" s="11"/>
      <c r="I81" s="11"/>
      <c r="J81" s="11"/>
      <c r="K81" s="11"/>
      <c r="L81" s="28">
        <f t="shared" si="38"/>
        <v>0</v>
      </c>
      <c r="M81" s="32">
        <f t="shared" si="28"/>
        <v>0</v>
      </c>
      <c r="N81" s="53">
        <f>N80+H82*PRODUCT($G$8:G81)^-1*PRODUCT($E$8:E80)*D81</f>
        <v>3535.9326841441589</v>
      </c>
      <c r="O81" s="53"/>
      <c r="P81" s="52">
        <f>P80+J81*PRODUCT($E$8:E80)*PRODUCT($G$8:G80)^-1</f>
        <v>21.84938847113234</v>
      </c>
      <c r="Q81" s="52">
        <f>((O80+N80)*PRODUCT($G$8:G80))/PRODUCT($E$8:E80)</f>
        <v>51925050.666791648</v>
      </c>
      <c r="R81" s="52">
        <f>((P80)*PRODUCT($G$8:G80))/PRODUCT($E$8:E80)</f>
        <v>320857.52324681572</v>
      </c>
      <c r="S81" s="11">
        <f t="shared" si="29"/>
        <v>0</v>
      </c>
      <c r="T81" s="32">
        <f t="shared" si="30"/>
        <v>0</v>
      </c>
      <c r="U81" s="41">
        <f t="shared" si="39"/>
        <v>0</v>
      </c>
      <c r="V81" s="41">
        <f t="shared" si="31"/>
        <v>0</v>
      </c>
      <c r="W81" s="52">
        <f t="shared" si="40"/>
        <v>936575254.75519371</v>
      </c>
      <c r="X81" s="41">
        <f t="shared" si="32"/>
        <v>0</v>
      </c>
      <c r="Y81" s="41">
        <f t="shared" si="33"/>
        <v>0</v>
      </c>
      <c r="Z81" s="41">
        <f t="shared" si="41"/>
        <v>0</v>
      </c>
      <c r="AA81" s="41">
        <f t="shared" si="42"/>
        <v>0</v>
      </c>
      <c r="AB81" s="41">
        <f t="shared" si="34"/>
        <v>0</v>
      </c>
      <c r="AC81" s="41"/>
      <c r="AD81" s="41"/>
      <c r="AE81" s="41"/>
      <c r="AF81" s="41"/>
      <c r="AG81" s="41"/>
    </row>
    <row r="82" spans="1:33" x14ac:dyDescent="0.2">
      <c r="A82" s="11">
        <f t="shared" si="43"/>
        <v>74</v>
      </c>
      <c r="B82" s="11">
        <f t="shared" si="43"/>
        <v>104</v>
      </c>
      <c r="C82" s="12">
        <f>IF(B82&lt;121,INDEX(Frauen!C$2:C$122,B82+1,1),0)</f>
        <v>573.11400000000003</v>
      </c>
      <c r="D82" s="20">
        <f t="shared" si="35"/>
        <v>0.57311400000000001</v>
      </c>
      <c r="E82" s="20">
        <f t="shared" si="36"/>
        <v>0.42688599999999999</v>
      </c>
      <c r="F82" s="26">
        <f>IF(B82&lt;121,IF($D$1="konstant",$D$3,Zins!G76),0)</f>
        <v>2.2499999999999999E-2</v>
      </c>
      <c r="G82" s="39">
        <f t="shared" si="37"/>
        <v>1.0225</v>
      </c>
      <c r="H82" s="11"/>
      <c r="I82" s="11"/>
      <c r="J82" s="11"/>
      <c r="K82" s="11"/>
      <c r="L82" s="28">
        <f t="shared" si="38"/>
        <v>0</v>
      </c>
      <c r="M82" s="32">
        <f t="shared" si="28"/>
        <v>0</v>
      </c>
      <c r="N82" s="53">
        <f>N81+H83*PRODUCT($G$8:G82)^-1*PRODUCT($E$8:E81)*D82</f>
        <v>3535.9326841441589</v>
      </c>
      <c r="O82" s="53"/>
      <c r="P82" s="52">
        <f>P81+J82*PRODUCT($E$8:E81)*PRODUCT($G$8:G81)^-1</f>
        <v>21.84938847113234</v>
      </c>
      <c r="Q82" s="52">
        <f>((O81+N81)*PRODUCT($G$8:G81))/PRODUCT($E$8:E81)</f>
        <v>117078287.54756366</v>
      </c>
      <c r="R82" s="52">
        <f>((P81)*PRODUCT($G$8:G81))/PRODUCT($E$8:E81)</f>
        <v>723455.227989109</v>
      </c>
      <c r="S82" s="11">
        <f t="shared" si="29"/>
        <v>0</v>
      </c>
      <c r="T82" s="32">
        <f t="shared" si="30"/>
        <v>0</v>
      </c>
      <c r="U82" s="41">
        <f t="shared" si="39"/>
        <v>0</v>
      </c>
      <c r="V82" s="41">
        <f t="shared" si="31"/>
        <v>0</v>
      </c>
      <c r="W82" s="52">
        <f t="shared" si="40"/>
        <v>2111748098.0387173</v>
      </c>
      <c r="X82" s="41">
        <f t="shared" si="32"/>
        <v>0</v>
      </c>
      <c r="Y82" s="41">
        <f t="shared" si="33"/>
        <v>0</v>
      </c>
      <c r="Z82" s="41">
        <f t="shared" si="41"/>
        <v>0</v>
      </c>
      <c r="AA82" s="41">
        <f t="shared" si="42"/>
        <v>0</v>
      </c>
      <c r="AB82" s="41">
        <f t="shared" si="34"/>
        <v>0</v>
      </c>
      <c r="AC82" s="41"/>
      <c r="AD82" s="41"/>
      <c r="AE82" s="41"/>
      <c r="AF82" s="41"/>
      <c r="AG82" s="41"/>
    </row>
    <row r="83" spans="1:33" x14ac:dyDescent="0.2">
      <c r="A83" s="11">
        <f t="shared" si="43"/>
        <v>75</v>
      </c>
      <c r="B83" s="11">
        <f t="shared" si="43"/>
        <v>105</v>
      </c>
      <c r="C83" s="12">
        <f>IF(B83&lt;121,INDEX(Frauen!C$2:C$122,B83+1,1),0)</f>
        <v>599.95299999999997</v>
      </c>
      <c r="D83" s="20">
        <f t="shared" si="35"/>
        <v>0.59995299999999996</v>
      </c>
      <c r="E83" s="20">
        <f t="shared" si="36"/>
        <v>0.40004700000000004</v>
      </c>
      <c r="F83" s="26">
        <f>IF(B83&lt;121,IF($D$1="konstant",$D$3,Zins!G77),0)</f>
        <v>2.2499999999999999E-2</v>
      </c>
      <c r="G83" s="39">
        <f t="shared" si="37"/>
        <v>1.0225</v>
      </c>
      <c r="H83" s="11"/>
      <c r="I83" s="11"/>
      <c r="J83" s="11"/>
      <c r="K83" s="11"/>
      <c r="L83" s="28">
        <f t="shared" si="38"/>
        <v>0</v>
      </c>
      <c r="M83" s="32">
        <f t="shared" si="28"/>
        <v>0</v>
      </c>
      <c r="N83" s="53">
        <f>N82+H84*PRODUCT($G$8:G83)^-1*PRODUCT($E$8:E82)*D83</f>
        <v>3535.9326841441589</v>
      </c>
      <c r="O83" s="53"/>
      <c r="P83" s="52">
        <f>P82+J83*PRODUCT($E$8:E82)*PRODUCT($G$8:G82)^-1</f>
        <v>21.84938847113234</v>
      </c>
      <c r="Q83" s="52">
        <f>((O82+N82)*PRODUCT($G$8:G82))/PRODUCT($E$8:E82)</f>
        <v>280432127.11914623</v>
      </c>
      <c r="R83" s="52">
        <f>((P82)*PRODUCT($G$8:G82))/PRODUCT($E$8:E82)</f>
        <v>1732858.3523911862</v>
      </c>
      <c r="S83" s="11">
        <f t="shared" si="29"/>
        <v>0</v>
      </c>
      <c r="T83" s="32">
        <f t="shared" si="30"/>
        <v>0</v>
      </c>
      <c r="U83" s="41">
        <f t="shared" si="39"/>
        <v>0</v>
      </c>
      <c r="V83" s="41">
        <f t="shared" si="31"/>
        <v>0</v>
      </c>
      <c r="W83" s="52">
        <f t="shared" si="40"/>
        <v>5058171104.8021908</v>
      </c>
      <c r="X83" s="41">
        <f t="shared" si="32"/>
        <v>0</v>
      </c>
      <c r="Y83" s="41">
        <f t="shared" si="33"/>
        <v>0</v>
      </c>
      <c r="Z83" s="41">
        <f t="shared" si="41"/>
        <v>0</v>
      </c>
      <c r="AA83" s="41">
        <f t="shared" si="42"/>
        <v>0</v>
      </c>
      <c r="AB83" s="41">
        <f t="shared" si="34"/>
        <v>0</v>
      </c>
      <c r="AC83" s="41"/>
      <c r="AD83" s="41"/>
      <c r="AE83" s="41"/>
      <c r="AF83" s="41"/>
      <c r="AG83" s="41"/>
    </row>
    <row r="84" spans="1:33" x14ac:dyDescent="0.2">
      <c r="A84" s="11">
        <f t="shared" si="43"/>
        <v>76</v>
      </c>
      <c r="B84" s="11">
        <f t="shared" si="43"/>
        <v>106</v>
      </c>
      <c r="C84" s="12">
        <f>IF(B84&lt;121,INDEX(Frauen!C$2:C$122,B84+1,1),0)</f>
        <v>627.01400000000001</v>
      </c>
      <c r="D84" s="20">
        <f t="shared" si="35"/>
        <v>0.62701399999999996</v>
      </c>
      <c r="E84" s="20">
        <f t="shared" si="36"/>
        <v>0.37298600000000004</v>
      </c>
      <c r="F84" s="26">
        <f>IF(B84&lt;121,IF($D$1="konstant",$D$3,Zins!G78),0)</f>
        <v>2.2499999999999999E-2</v>
      </c>
      <c r="G84" s="39">
        <f t="shared" si="37"/>
        <v>1.0225</v>
      </c>
      <c r="H84" s="11"/>
      <c r="I84" s="11"/>
      <c r="J84" s="11"/>
      <c r="K84" s="11"/>
      <c r="L84" s="28">
        <f t="shared" si="38"/>
        <v>0</v>
      </c>
      <c r="M84" s="32">
        <f t="shared" si="28"/>
        <v>0</v>
      </c>
      <c r="N84" s="53">
        <f>N83+H85*PRODUCT($G$8:G84)^-1*PRODUCT($E$8:E83)*D84</f>
        <v>3535.9326841441589</v>
      </c>
      <c r="O84" s="53"/>
      <c r="P84" s="52">
        <f>P83+J84*PRODUCT($E$8:E83)*PRODUCT($G$8:G83)^-1</f>
        <v>21.84938847113234</v>
      </c>
      <c r="Q84" s="52">
        <f>((O83+N83)*PRODUCT($G$8:G83))/PRODUCT($E$8:E83)</f>
        <v>716770404.42579746</v>
      </c>
      <c r="R84" s="52">
        <f>((P83)*PRODUCT($G$8:G83))/PRODUCT($E$8:E83)</f>
        <v>4429098.744197526</v>
      </c>
      <c r="S84" s="11">
        <f t="shared" si="29"/>
        <v>0</v>
      </c>
      <c r="T84" s="32">
        <f t="shared" si="30"/>
        <v>0</v>
      </c>
      <c r="U84" s="41">
        <f t="shared" si="39"/>
        <v>0</v>
      </c>
      <c r="V84" s="41">
        <f t="shared" si="31"/>
        <v>0</v>
      </c>
      <c r="W84" s="52">
        <f t="shared" si="40"/>
        <v>12928430796.032066</v>
      </c>
      <c r="X84" s="41">
        <f t="shared" si="32"/>
        <v>0</v>
      </c>
      <c r="Y84" s="41">
        <f t="shared" si="33"/>
        <v>0</v>
      </c>
      <c r="Z84" s="41">
        <f t="shared" si="41"/>
        <v>0</v>
      </c>
      <c r="AA84" s="41">
        <f t="shared" si="42"/>
        <v>0</v>
      </c>
      <c r="AB84" s="41">
        <f t="shared" si="34"/>
        <v>0</v>
      </c>
      <c r="AC84" s="41"/>
      <c r="AD84" s="41"/>
      <c r="AE84" s="41"/>
      <c r="AF84" s="41"/>
      <c r="AG84" s="41"/>
    </row>
    <row r="85" spans="1:33" x14ac:dyDescent="0.2">
      <c r="A85" s="11">
        <f t="shared" si="43"/>
        <v>77</v>
      </c>
      <c r="B85" s="11">
        <f t="shared" si="43"/>
        <v>107</v>
      </c>
      <c r="C85" s="12">
        <f>IF(B85&lt;121,INDEX(Frauen!C$2:C$122,B85+1,1),0)</f>
        <v>654.28300000000002</v>
      </c>
      <c r="D85" s="20">
        <f t="shared" si="35"/>
        <v>0.65428300000000006</v>
      </c>
      <c r="E85" s="20">
        <f t="shared" si="36"/>
        <v>0.34571699999999994</v>
      </c>
      <c r="F85" s="26">
        <f>IF(B85&lt;121,IF($D$1="konstant",$D$3,Zins!G79),0)</f>
        <v>2.2499999999999999E-2</v>
      </c>
      <c r="G85" s="39">
        <f t="shared" si="37"/>
        <v>1.0225</v>
      </c>
      <c r="H85" s="11"/>
      <c r="I85" s="11"/>
      <c r="J85" s="11"/>
      <c r="K85" s="11"/>
      <c r="L85" s="28">
        <f t="shared" si="38"/>
        <v>0</v>
      </c>
      <c r="M85" s="32">
        <f t="shared" si="28"/>
        <v>0</v>
      </c>
      <c r="N85" s="53">
        <f>N84+H86*PRODUCT($G$8:G85)^-1*PRODUCT($E$8:E84)*D85</f>
        <v>3535.9326841441589</v>
      </c>
      <c r="O85" s="53"/>
      <c r="P85" s="52">
        <f>P84+J85*PRODUCT($E$8:E84)*PRODUCT($G$8:G84)^-1</f>
        <v>21.84938847113234</v>
      </c>
      <c r="Q85" s="52">
        <f>((O84+N84)*PRODUCT($G$8:G84))/PRODUCT($E$8:E84)</f>
        <v>1964947044.99734</v>
      </c>
      <c r="R85" s="52">
        <f>((P84)*PRODUCT($G$8:G84))/PRODUCT($E$8:E84)</f>
        <v>12141885.931219859</v>
      </c>
      <c r="S85" s="11">
        <f t="shared" si="29"/>
        <v>0</v>
      </c>
      <c r="T85" s="32">
        <f t="shared" si="30"/>
        <v>0</v>
      </c>
      <c r="U85" s="41">
        <f t="shared" si="39"/>
        <v>0</v>
      </c>
      <c r="V85" s="41">
        <f t="shared" si="31"/>
        <v>0</v>
      </c>
      <c r="W85" s="52">
        <f t="shared" si="40"/>
        <v>35441867761.639282</v>
      </c>
      <c r="X85" s="41">
        <f t="shared" si="32"/>
        <v>0</v>
      </c>
      <c r="Y85" s="41">
        <f t="shared" si="33"/>
        <v>0</v>
      </c>
      <c r="Z85" s="41">
        <f t="shared" si="41"/>
        <v>0</v>
      </c>
      <c r="AA85" s="41">
        <f t="shared" si="42"/>
        <v>0</v>
      </c>
      <c r="AB85" s="41">
        <f t="shared" si="34"/>
        <v>0</v>
      </c>
      <c r="AC85" s="41"/>
      <c r="AD85" s="41"/>
      <c r="AE85" s="41"/>
      <c r="AF85" s="41"/>
      <c r="AG85" s="41"/>
    </row>
    <row r="86" spans="1:33" x14ac:dyDescent="0.2">
      <c r="A86" s="11">
        <f t="shared" si="43"/>
        <v>78</v>
      </c>
      <c r="B86" s="11">
        <f t="shared" si="43"/>
        <v>108</v>
      </c>
      <c r="C86" s="12">
        <f>IF(B86&lt;121,INDEX(Frauen!C$2:C$122,B86+1,1),0)</f>
        <v>681.74099999999999</v>
      </c>
      <c r="D86" s="20">
        <f t="shared" si="35"/>
        <v>0.68174099999999993</v>
      </c>
      <c r="E86" s="20">
        <f t="shared" si="36"/>
        <v>0.31825900000000007</v>
      </c>
      <c r="F86" s="26">
        <f>IF(B86&lt;121,IF($D$1="konstant",$D$3,Zins!G80),0)</f>
        <v>2.2499999999999999E-2</v>
      </c>
      <c r="G86" s="39">
        <f t="shared" si="37"/>
        <v>1.0225</v>
      </c>
      <c r="H86" s="11"/>
      <c r="I86" s="11"/>
      <c r="J86" s="11"/>
      <c r="K86" s="11"/>
      <c r="L86" s="28">
        <f t="shared" si="38"/>
        <v>0</v>
      </c>
      <c r="M86" s="32">
        <f t="shared" si="28"/>
        <v>0</v>
      </c>
      <c r="N86" s="53">
        <f>N85+H87*PRODUCT($G$8:G86)^-1*PRODUCT($E$8:E85)*D86</f>
        <v>3535.9326841441589</v>
      </c>
      <c r="O86" s="53"/>
      <c r="P86" s="52">
        <f>P85+J86*PRODUCT($E$8:E85)*PRODUCT($G$8:G85)^-1</f>
        <v>21.84938847113234</v>
      </c>
      <c r="Q86" s="52">
        <f>((O85+N85)*PRODUCT($G$8:G85))/PRODUCT($E$8:E85)</f>
        <v>5811569444.111166</v>
      </c>
      <c r="R86" s="52">
        <f>((P85)*PRODUCT($G$8:G85))/PRODUCT($E$8:E85)</f>
        <v>35911101.752798691</v>
      </c>
      <c r="S86" s="11">
        <f t="shared" si="29"/>
        <v>0</v>
      </c>
      <c r="T86" s="32">
        <f t="shared" si="30"/>
        <v>0</v>
      </c>
      <c r="U86" s="41">
        <f t="shared" si="39"/>
        <v>0</v>
      </c>
      <c r="V86" s="41">
        <f t="shared" si="31"/>
        <v>0</v>
      </c>
      <c r="W86" s="52">
        <f t="shared" si="40"/>
        <v>104823626799.59666</v>
      </c>
      <c r="X86" s="41">
        <f t="shared" si="32"/>
        <v>0</v>
      </c>
      <c r="Y86" s="41">
        <f t="shared" si="33"/>
        <v>0</v>
      </c>
      <c r="Z86" s="41">
        <f t="shared" si="41"/>
        <v>0</v>
      </c>
      <c r="AA86" s="41">
        <f t="shared" si="42"/>
        <v>0</v>
      </c>
      <c r="AB86" s="41">
        <f t="shared" si="34"/>
        <v>0</v>
      </c>
      <c r="AC86" s="41"/>
      <c r="AD86" s="41"/>
      <c r="AE86" s="41"/>
      <c r="AF86" s="41"/>
      <c r="AG86" s="41"/>
    </row>
    <row r="87" spans="1:33" x14ac:dyDescent="0.2">
      <c r="A87" s="11">
        <f t="shared" si="43"/>
        <v>79</v>
      </c>
      <c r="B87" s="11">
        <f t="shared" si="43"/>
        <v>109</v>
      </c>
      <c r="C87" s="12">
        <f>IF(B87&lt;121,INDEX(Frauen!C$2:C$122,B87+1,1),0)</f>
        <v>709.36400000000003</v>
      </c>
      <c r="D87" s="20">
        <f t="shared" si="35"/>
        <v>0.70936399999999999</v>
      </c>
      <c r="E87" s="20">
        <f t="shared" si="36"/>
        <v>0.29063600000000001</v>
      </c>
      <c r="F87" s="26">
        <f>IF(B87&lt;121,IF($D$1="konstant",$D$3,Zins!G81),0)</f>
        <v>2.2499999999999999E-2</v>
      </c>
      <c r="G87" s="39">
        <f t="shared" si="37"/>
        <v>1.0225</v>
      </c>
      <c r="H87" s="11"/>
      <c r="I87" s="11"/>
      <c r="J87" s="11"/>
      <c r="K87" s="11"/>
      <c r="L87" s="28">
        <f t="shared" si="38"/>
        <v>0</v>
      </c>
      <c r="M87" s="32">
        <f t="shared" si="28"/>
        <v>0</v>
      </c>
      <c r="N87" s="53">
        <f>N86+H88*PRODUCT($G$8:G87)^-1*PRODUCT($E$8:E86)*D87</f>
        <v>3535.9326841441589</v>
      </c>
      <c r="O87" s="53"/>
      <c r="P87" s="52">
        <f>P86+J87*PRODUCT($E$8:E86)*PRODUCT($G$8:G86)^-1</f>
        <v>21.84938847113234</v>
      </c>
      <c r="Q87" s="52">
        <f>((O86+N86)*PRODUCT($G$8:G86))/PRODUCT($E$8:E86)</f>
        <v>18671364381.223049</v>
      </c>
      <c r="R87" s="52">
        <f>((P86)*PRODUCT($G$8:G86))/PRODUCT($E$8:E86)</f>
        <v>115374903.90605342</v>
      </c>
      <c r="S87" s="11">
        <f t="shared" si="29"/>
        <v>0</v>
      </c>
      <c r="T87" s="32">
        <f t="shared" si="30"/>
        <v>0</v>
      </c>
      <c r="U87" s="41">
        <f t="shared" si="39"/>
        <v>0</v>
      </c>
      <c r="V87" s="41">
        <f t="shared" si="31"/>
        <v>0</v>
      </c>
      <c r="W87" s="52">
        <f t="shared" si="40"/>
        <v>336776519760.9104</v>
      </c>
      <c r="X87" s="41">
        <f t="shared" si="32"/>
        <v>0</v>
      </c>
      <c r="Y87" s="41">
        <f t="shared" si="33"/>
        <v>0</v>
      </c>
      <c r="Z87" s="41">
        <f t="shared" si="41"/>
        <v>0</v>
      </c>
      <c r="AA87" s="41">
        <f t="shared" si="42"/>
        <v>0</v>
      </c>
      <c r="AB87" s="41">
        <f t="shared" si="34"/>
        <v>0</v>
      </c>
      <c r="AC87" s="41"/>
      <c r="AD87" s="41"/>
      <c r="AE87" s="41"/>
      <c r="AF87" s="41"/>
      <c r="AG87" s="41"/>
    </row>
    <row r="88" spans="1:33" x14ac:dyDescent="0.2">
      <c r="A88" s="11">
        <f t="shared" si="43"/>
        <v>80</v>
      </c>
      <c r="B88" s="11">
        <f t="shared" si="43"/>
        <v>110</v>
      </c>
      <c r="C88" s="12">
        <f>IF(B88&lt;121,INDEX(Frauen!C$2:C$122,B88+1,1),0)</f>
        <v>737.13</v>
      </c>
      <c r="D88" s="20">
        <f t="shared" si="35"/>
        <v>0.73712999999999995</v>
      </c>
      <c r="E88" s="20">
        <f t="shared" si="36"/>
        <v>0.26287000000000005</v>
      </c>
      <c r="F88" s="26">
        <f>IF(B88&lt;121,IF($D$1="konstant",$D$3,Zins!G82),0)</f>
        <v>2.2499999999999999E-2</v>
      </c>
      <c r="G88" s="39">
        <f t="shared" si="37"/>
        <v>1.0225</v>
      </c>
      <c r="H88" s="11"/>
      <c r="I88" s="11"/>
      <c r="J88" s="11"/>
      <c r="K88" s="11"/>
      <c r="L88" s="28">
        <f t="shared" si="38"/>
        <v>0</v>
      </c>
      <c r="M88" s="32">
        <f t="shared" si="28"/>
        <v>0</v>
      </c>
      <c r="N88" s="53">
        <f>N87+H89*PRODUCT($G$8:G88)^-1*PRODUCT($E$8:E87)*D88</f>
        <v>3535.9326841441589</v>
      </c>
      <c r="O88" s="53"/>
      <c r="P88" s="52">
        <f>P87+J88*PRODUCT($E$8:E87)*PRODUCT($G$8:G87)^-1</f>
        <v>21.84938847113234</v>
      </c>
      <c r="Q88" s="52">
        <f>((O87+N87)*PRODUCT($G$8:G87))/PRODUCT($E$8:E87)</f>
        <v>65688593566.525024</v>
      </c>
      <c r="R88" s="52">
        <f>((P87)*PRODUCT($G$8:G87))/PRODUCT($E$8:E87)</f>
        <v>405905803.97452354</v>
      </c>
      <c r="S88" s="11">
        <f t="shared" si="29"/>
        <v>0</v>
      </c>
      <c r="T88" s="32">
        <f t="shared" si="30"/>
        <v>0</v>
      </c>
      <c r="U88" s="41">
        <f t="shared" si="39"/>
        <v>0</v>
      </c>
      <c r="V88" s="41">
        <f t="shared" si="31"/>
        <v>0</v>
      </c>
      <c r="W88" s="52">
        <f t="shared" si="40"/>
        <v>1184829103949.7202</v>
      </c>
      <c r="X88" s="41">
        <f t="shared" si="32"/>
        <v>0</v>
      </c>
      <c r="Y88" s="41">
        <f t="shared" si="33"/>
        <v>0</v>
      </c>
      <c r="Z88" s="41">
        <f t="shared" si="41"/>
        <v>0</v>
      </c>
      <c r="AA88" s="41">
        <f t="shared" si="42"/>
        <v>0</v>
      </c>
      <c r="AB88" s="41">
        <f t="shared" si="34"/>
        <v>0</v>
      </c>
      <c r="AC88" s="41"/>
      <c r="AD88" s="41"/>
      <c r="AE88" s="41"/>
      <c r="AF88" s="41"/>
      <c r="AG88" s="41"/>
    </row>
    <row r="89" spans="1:33" x14ac:dyDescent="0.2">
      <c r="A89" s="11">
        <f t="shared" si="43"/>
        <v>81</v>
      </c>
      <c r="B89" s="11">
        <f t="shared" si="43"/>
        <v>111</v>
      </c>
      <c r="C89" s="12">
        <f>IF(B89&lt;121,INDEX(Frauen!C$2:C$122,B89+1,1),0)</f>
        <v>765.01099999999997</v>
      </c>
      <c r="D89" s="20">
        <f t="shared" si="35"/>
        <v>0.765011</v>
      </c>
      <c r="E89" s="20">
        <f t="shared" si="36"/>
        <v>0.234989</v>
      </c>
      <c r="F89" s="26">
        <f>IF(B89&lt;121,IF($D$1="konstant",$D$3,Zins!G83),0)</f>
        <v>2.2499999999999999E-2</v>
      </c>
      <c r="G89" s="39">
        <f t="shared" si="37"/>
        <v>1.0225</v>
      </c>
      <c r="H89" s="11"/>
      <c r="I89" s="11"/>
      <c r="J89" s="11"/>
      <c r="K89" s="11"/>
      <c r="L89" s="28">
        <f t="shared" si="38"/>
        <v>0</v>
      </c>
      <c r="M89" s="32">
        <f t="shared" si="28"/>
        <v>0</v>
      </c>
      <c r="N89" s="53">
        <f>N88+H90*PRODUCT($G$8:G89)^-1*PRODUCT($E$8:E88)*D89</f>
        <v>3535.9326841441589</v>
      </c>
      <c r="O89" s="53"/>
      <c r="P89" s="52">
        <f>P88+J89*PRODUCT($E$8:E88)*PRODUCT($G$8:G88)^-1</f>
        <v>21.84938847113234</v>
      </c>
      <c r="Q89" s="52">
        <f>((O88+N88)*PRODUCT($G$8:G88))/PRODUCT($E$8:E88)</f>
        <v>255512561044.51563</v>
      </c>
      <c r="R89" s="52">
        <f>((P88)*PRODUCT($G$8:G88))/PRODUCT($E$8:E88)</f>
        <v>1578874289.8160698</v>
      </c>
      <c r="S89" s="11">
        <f t="shared" si="29"/>
        <v>0</v>
      </c>
      <c r="T89" s="32">
        <f t="shared" si="30"/>
        <v>0</v>
      </c>
      <c r="U89" s="41">
        <f t="shared" si="39"/>
        <v>0</v>
      </c>
      <c r="V89" s="41">
        <f t="shared" si="31"/>
        <v>0</v>
      </c>
      <c r="W89" s="52">
        <f t="shared" si="40"/>
        <v>4608695396160.0361</v>
      </c>
      <c r="X89" s="41">
        <f t="shared" si="32"/>
        <v>0</v>
      </c>
      <c r="Y89" s="41">
        <f t="shared" si="33"/>
        <v>0</v>
      </c>
      <c r="Z89" s="41">
        <f t="shared" si="41"/>
        <v>0</v>
      </c>
      <c r="AA89" s="41">
        <f t="shared" si="42"/>
        <v>0</v>
      </c>
      <c r="AB89" s="41">
        <f t="shared" si="34"/>
        <v>0</v>
      </c>
      <c r="AC89" s="41"/>
      <c r="AD89" s="41"/>
      <c r="AE89" s="41"/>
      <c r="AF89" s="41"/>
      <c r="AG89" s="41"/>
    </row>
    <row r="90" spans="1:33" x14ac:dyDescent="0.2">
      <c r="A90" s="11">
        <f t="shared" si="43"/>
        <v>82</v>
      </c>
      <c r="B90" s="11">
        <f t="shared" si="43"/>
        <v>112</v>
      </c>
      <c r="C90" s="12">
        <f>IF(B90&lt;121,INDEX(Frauen!C$2:C$122,B90+1,1),0)</f>
        <v>792.97400000000005</v>
      </c>
      <c r="D90" s="20">
        <f t="shared" si="35"/>
        <v>0.79297400000000007</v>
      </c>
      <c r="E90" s="20">
        <f t="shared" si="36"/>
        <v>0.20702599999999993</v>
      </c>
      <c r="F90" s="26">
        <f>IF(B90&lt;121,IF($D$1="konstant",$D$3,Zins!G84),0)</f>
        <v>2.2499999999999999E-2</v>
      </c>
      <c r="G90" s="39">
        <f t="shared" si="37"/>
        <v>1.0225</v>
      </c>
      <c r="H90" s="11"/>
      <c r="I90" s="11"/>
      <c r="J90" s="11"/>
      <c r="K90" s="11"/>
      <c r="L90" s="28">
        <f t="shared" si="38"/>
        <v>0</v>
      </c>
      <c r="M90" s="32">
        <f t="shared" si="28"/>
        <v>0</v>
      </c>
      <c r="N90" s="53">
        <f>N89+H91*PRODUCT($G$8:G90)^-1*PRODUCT($E$8:E89)*D90</f>
        <v>3535.9326841441589</v>
      </c>
      <c r="O90" s="53"/>
      <c r="P90" s="52">
        <f>P89+J90*PRODUCT($E$8:E89)*PRODUCT($G$8:G89)^-1</f>
        <v>21.84938847113234</v>
      </c>
      <c r="Q90" s="52">
        <f>((O89+N89)*PRODUCT($G$8:G89))/PRODUCT($E$8:E89)</f>
        <v>1111803504283.2524</v>
      </c>
      <c r="R90" s="52">
        <f>((P89)*PRODUCT($G$8:G89))/PRODUCT($E$8:E89)</f>
        <v>6870104393.5542994</v>
      </c>
      <c r="S90" s="11">
        <f t="shared" si="29"/>
        <v>0</v>
      </c>
      <c r="T90" s="32">
        <f t="shared" si="30"/>
        <v>0</v>
      </c>
      <c r="U90" s="41">
        <f t="shared" si="39"/>
        <v>0</v>
      </c>
      <c r="V90" s="41">
        <f t="shared" si="31"/>
        <v>0</v>
      </c>
      <c r="W90" s="52">
        <f t="shared" si="40"/>
        <v>20053666523001.656</v>
      </c>
      <c r="X90" s="41">
        <f t="shared" si="32"/>
        <v>0</v>
      </c>
      <c r="Y90" s="41">
        <f t="shared" si="33"/>
        <v>0</v>
      </c>
      <c r="Z90" s="41">
        <f t="shared" si="41"/>
        <v>0</v>
      </c>
      <c r="AA90" s="41">
        <f t="shared" si="42"/>
        <v>0</v>
      </c>
      <c r="AB90" s="41">
        <f t="shared" si="34"/>
        <v>0</v>
      </c>
      <c r="AC90" s="41"/>
      <c r="AD90" s="41"/>
      <c r="AE90" s="41"/>
      <c r="AF90" s="41"/>
      <c r="AG90" s="41"/>
    </row>
    <row r="91" spans="1:33" x14ac:dyDescent="0.2">
      <c r="A91" s="11">
        <f t="shared" si="43"/>
        <v>83</v>
      </c>
      <c r="B91" s="11">
        <f t="shared" si="43"/>
        <v>113</v>
      </c>
      <c r="C91" s="12">
        <f>IF(B91&lt;121,INDEX(Frauen!C$2:C$122,B91+1,1),0)</f>
        <v>820.98699999999997</v>
      </c>
      <c r="D91" s="20">
        <f t="shared" si="35"/>
        <v>0.82098699999999991</v>
      </c>
      <c r="E91" s="20">
        <f t="shared" si="36"/>
        <v>0.17901300000000009</v>
      </c>
      <c r="F91" s="26">
        <f>IF(B91&lt;121,IF($D$1="konstant",$D$3,Zins!G85),0)</f>
        <v>2.2499999999999999E-2</v>
      </c>
      <c r="G91" s="39">
        <f t="shared" si="37"/>
        <v>1.0225</v>
      </c>
      <c r="H91" s="11"/>
      <c r="I91" s="11"/>
      <c r="J91" s="11"/>
      <c r="K91" s="11"/>
      <c r="L91" s="28">
        <f t="shared" si="38"/>
        <v>0</v>
      </c>
      <c r="M91" s="32">
        <f t="shared" si="28"/>
        <v>0</v>
      </c>
      <c r="N91" s="53">
        <f>N90+H92*PRODUCT($G$8:G91)^-1*PRODUCT($E$8:E90)*D91</f>
        <v>3535.9326841441589</v>
      </c>
      <c r="O91" s="53"/>
      <c r="P91" s="52">
        <f>P90+J91*PRODUCT($E$8:E90)*PRODUCT($G$8:G90)^-1</f>
        <v>21.84938847113234</v>
      </c>
      <c r="Q91" s="52">
        <f>((O90+N90)*PRODUCT($G$8:G90))/PRODUCT($E$8:E90)</f>
        <v>5491189913970.3525</v>
      </c>
      <c r="R91" s="52">
        <f>((P90)*PRODUCT($G$8:G90))/PRODUCT($E$8:E90)</f>
        <v>33931398676.539532</v>
      </c>
      <c r="S91" s="11">
        <f t="shared" si="29"/>
        <v>0</v>
      </c>
      <c r="T91" s="32">
        <f t="shared" si="30"/>
        <v>0</v>
      </c>
      <c r="U91" s="41">
        <f t="shared" si="39"/>
        <v>0</v>
      </c>
      <c r="V91" s="41">
        <f t="shared" si="31"/>
        <v>0</v>
      </c>
      <c r="W91" s="52">
        <f t="shared" si="40"/>
        <v>99044921989359.781</v>
      </c>
      <c r="X91" s="41">
        <f t="shared" si="32"/>
        <v>0</v>
      </c>
      <c r="Y91" s="41">
        <f t="shared" si="33"/>
        <v>0</v>
      </c>
      <c r="Z91" s="41">
        <f t="shared" si="41"/>
        <v>0</v>
      </c>
      <c r="AA91" s="41">
        <f t="shared" si="42"/>
        <v>0</v>
      </c>
      <c r="AB91" s="41">
        <f t="shared" si="34"/>
        <v>0</v>
      </c>
      <c r="AC91" s="41"/>
      <c r="AD91" s="41"/>
      <c r="AE91" s="41"/>
      <c r="AF91" s="41"/>
      <c r="AG91" s="41"/>
    </row>
    <row r="92" spans="1:33" x14ac:dyDescent="0.2">
      <c r="A92" s="11">
        <f t="shared" si="43"/>
        <v>84</v>
      </c>
      <c r="B92" s="11">
        <f t="shared" si="43"/>
        <v>114</v>
      </c>
      <c r="C92" s="12">
        <f>IF(B92&lt;121,INDEX(Frauen!C$2:C$122,B92+1,1),0)</f>
        <v>849.00900000000001</v>
      </c>
      <c r="D92" s="20">
        <f t="shared" si="35"/>
        <v>0.84900900000000001</v>
      </c>
      <c r="E92" s="20">
        <f t="shared" si="36"/>
        <v>0.15099099999999999</v>
      </c>
      <c r="F92" s="26">
        <f>IF(B92&lt;121,IF($D$1="konstant",$D$3,Zins!G86),0)</f>
        <v>2.2499999999999999E-2</v>
      </c>
      <c r="G92" s="39">
        <f t="shared" si="37"/>
        <v>1.0225</v>
      </c>
      <c r="H92" s="11"/>
      <c r="I92" s="11"/>
      <c r="J92" s="11"/>
      <c r="K92" s="11"/>
      <c r="L92" s="28">
        <f t="shared" si="38"/>
        <v>0</v>
      </c>
      <c r="M92" s="32">
        <f t="shared" si="28"/>
        <v>0</v>
      </c>
      <c r="N92" s="53">
        <f>N91+H93*PRODUCT($G$8:G92)^-1*PRODUCT($E$8:E91)*D92</f>
        <v>3535.9326841441589</v>
      </c>
      <c r="O92" s="53"/>
      <c r="P92" s="52">
        <f>P91+J92*PRODUCT($E$8:E91)*PRODUCT($G$8:G91)^-1</f>
        <v>21.84938847113234</v>
      </c>
      <c r="Q92" s="52">
        <f>((O91+N91)*PRODUCT($G$8:G91))/PRODUCT($E$8:E91)</f>
        <v>31364994090008.449</v>
      </c>
      <c r="R92" s="52">
        <f>((P91)*PRODUCT($G$8:G91))/PRODUCT($E$8:E91)</f>
        <v>193811930679.68057</v>
      </c>
      <c r="S92" s="11">
        <f t="shared" si="29"/>
        <v>0</v>
      </c>
      <c r="T92" s="32">
        <f t="shared" si="30"/>
        <v>0</v>
      </c>
      <c r="U92" s="41">
        <f t="shared" si="39"/>
        <v>0</v>
      </c>
      <c r="V92" s="41">
        <f t="shared" si="31"/>
        <v>0</v>
      </c>
      <c r="W92" s="52">
        <f t="shared" si="40"/>
        <v>565732280527784.75</v>
      </c>
      <c r="X92" s="41">
        <f t="shared" si="32"/>
        <v>0</v>
      </c>
      <c r="Y92" s="41">
        <f t="shared" si="33"/>
        <v>0</v>
      </c>
      <c r="Z92" s="41">
        <f t="shared" si="41"/>
        <v>0</v>
      </c>
      <c r="AA92" s="41">
        <f t="shared" si="42"/>
        <v>0</v>
      </c>
      <c r="AB92" s="41">
        <f t="shared" si="34"/>
        <v>0</v>
      </c>
      <c r="AC92" s="41"/>
      <c r="AD92" s="41"/>
      <c r="AE92" s="41"/>
      <c r="AF92" s="41"/>
      <c r="AG92" s="41"/>
    </row>
    <row r="93" spans="1:33" x14ac:dyDescent="0.2">
      <c r="A93" s="11">
        <f t="shared" si="43"/>
        <v>85</v>
      </c>
      <c r="B93" s="11">
        <f t="shared" si="43"/>
        <v>115</v>
      </c>
      <c r="C93" s="12">
        <f>IF(B93&lt;121,INDEX(Frauen!C$2:C$122,B93+1,1),0)</f>
        <v>876.99800000000005</v>
      </c>
      <c r="D93" s="20">
        <f t="shared" si="35"/>
        <v>0.87699800000000006</v>
      </c>
      <c r="E93" s="20">
        <f t="shared" si="36"/>
        <v>0.12300199999999994</v>
      </c>
      <c r="F93" s="26">
        <f>IF(B93&lt;121,IF($D$1="konstant",$D$3,Zins!G87),0)</f>
        <v>2.2499999999999999E-2</v>
      </c>
      <c r="G93" s="39">
        <f t="shared" si="37"/>
        <v>1.0225</v>
      </c>
      <c r="H93" s="11"/>
      <c r="I93" s="11"/>
      <c r="J93" s="11"/>
      <c r="K93" s="11"/>
      <c r="L93" s="28">
        <f t="shared" si="38"/>
        <v>0</v>
      </c>
      <c r="M93" s="32">
        <f t="shared" si="28"/>
        <v>0</v>
      </c>
      <c r="N93" s="53">
        <f>N92+H94*PRODUCT($G$8:G93)^-1*PRODUCT($E$8:E92)*D93</f>
        <v>3535.9326841441589</v>
      </c>
      <c r="O93" s="53"/>
      <c r="P93" s="52">
        <f>P92+J93*PRODUCT($E$8:E92)*PRODUCT($G$8:G92)^-1</f>
        <v>21.84938847113234</v>
      </c>
      <c r="Q93" s="52">
        <f>((O92+N92)*PRODUCT($G$8:G92))/PRODUCT($E$8:E92)</f>
        <v>212401444172391.97</v>
      </c>
      <c r="R93" s="52">
        <f>((P92)*PRODUCT($G$8:G92))/PRODUCT($E$8:E92)</f>
        <v>1312480208224.155</v>
      </c>
      <c r="S93" s="11">
        <f t="shared" si="29"/>
        <v>0</v>
      </c>
      <c r="T93" s="32">
        <f t="shared" si="30"/>
        <v>0</v>
      </c>
      <c r="U93" s="41">
        <f t="shared" si="39"/>
        <v>0</v>
      </c>
      <c r="V93" s="41">
        <f t="shared" si="31"/>
        <v>0</v>
      </c>
      <c r="W93" s="52">
        <f t="shared" si="40"/>
        <v>3831097594158989.5</v>
      </c>
      <c r="X93" s="41">
        <f t="shared" si="32"/>
        <v>0</v>
      </c>
      <c r="Y93" s="41">
        <f t="shared" si="33"/>
        <v>0</v>
      </c>
      <c r="Z93" s="41">
        <f t="shared" si="41"/>
        <v>0</v>
      </c>
      <c r="AA93" s="41">
        <f t="shared" si="42"/>
        <v>0</v>
      </c>
      <c r="AB93" s="41">
        <f t="shared" si="34"/>
        <v>0</v>
      </c>
      <c r="AC93" s="41"/>
      <c r="AD93" s="41"/>
      <c r="AE93" s="41"/>
      <c r="AF93" s="41"/>
      <c r="AG93" s="41"/>
    </row>
    <row r="94" spans="1:33" x14ac:dyDescent="0.2">
      <c r="A94" s="11">
        <f t="shared" si="43"/>
        <v>86</v>
      </c>
      <c r="B94" s="11">
        <f t="shared" si="43"/>
        <v>116</v>
      </c>
      <c r="C94" s="12">
        <f>IF(B94&lt;121,INDEX(Frauen!C$2:C$122,B94+1,1),0)</f>
        <v>904.90499999999997</v>
      </c>
      <c r="D94" s="20">
        <f t="shared" si="35"/>
        <v>0.90490499999999996</v>
      </c>
      <c r="E94" s="20">
        <f t="shared" si="36"/>
        <v>9.5095000000000041E-2</v>
      </c>
      <c r="F94" s="26">
        <f>IF(B94&lt;121,IF($D$1="konstant",$D$3,Zins!G88),0)</f>
        <v>2.2499999999999999E-2</v>
      </c>
      <c r="G94" s="39">
        <f t="shared" si="37"/>
        <v>1.0225</v>
      </c>
      <c r="H94" s="11"/>
      <c r="I94" s="11"/>
      <c r="J94" s="11"/>
      <c r="K94" s="11"/>
      <c r="L94" s="28">
        <f t="shared" si="38"/>
        <v>0</v>
      </c>
      <c r="M94" s="32">
        <f t="shared" si="28"/>
        <v>0</v>
      </c>
      <c r="N94" s="53">
        <f>N93+H95*PRODUCT($G$8:G94)^-1*PRODUCT($E$8:E93)*D94</f>
        <v>3535.9326841441589</v>
      </c>
      <c r="O94" s="53"/>
      <c r="P94" s="52">
        <f>P93+J94*PRODUCT($E$8:E93)*PRODUCT($G$8:G93)^-1</f>
        <v>21.84938847113234</v>
      </c>
      <c r="Q94" s="52">
        <f>((O93+N93)*PRODUCT($G$8:G93))/PRODUCT($E$8:E93)</f>
        <v>1765666222226231.3</v>
      </c>
      <c r="R94" s="52">
        <f>((P93)*PRODUCT($G$8:G93))/PRODUCT($E$8:E93)</f>
        <v>10910481235339.254</v>
      </c>
      <c r="S94" s="11">
        <f t="shared" si="29"/>
        <v>0</v>
      </c>
      <c r="T94" s="32">
        <f t="shared" si="30"/>
        <v>0</v>
      </c>
      <c r="U94" s="41">
        <f t="shared" si="39"/>
        <v>0</v>
      </c>
      <c r="V94" s="41">
        <f t="shared" si="31"/>
        <v>0</v>
      </c>
      <c r="W94" s="52">
        <f t="shared" si="40"/>
        <v>3.1847427603027332E+16</v>
      </c>
      <c r="X94" s="41">
        <f t="shared" si="32"/>
        <v>0</v>
      </c>
      <c r="Y94" s="41">
        <f t="shared" si="33"/>
        <v>0</v>
      </c>
      <c r="Z94" s="41">
        <f t="shared" si="41"/>
        <v>0</v>
      </c>
      <c r="AA94" s="41">
        <f t="shared" si="42"/>
        <v>0</v>
      </c>
      <c r="AB94" s="41">
        <f t="shared" si="34"/>
        <v>0</v>
      </c>
      <c r="AC94" s="41"/>
      <c r="AD94" s="41"/>
      <c r="AE94" s="41"/>
      <c r="AF94" s="41"/>
      <c r="AG94" s="41"/>
    </row>
    <row r="95" spans="1:33" x14ac:dyDescent="0.2">
      <c r="A95" s="11">
        <f t="shared" si="43"/>
        <v>87</v>
      </c>
      <c r="B95" s="11">
        <f t="shared" si="43"/>
        <v>117</v>
      </c>
      <c r="C95" s="12">
        <f>IF(B95&lt;121,INDEX(Frauen!C$2:C$122,B95+1,1),0)</f>
        <v>932.67499999999995</v>
      </c>
      <c r="D95" s="20">
        <f t="shared" si="35"/>
        <v>0.93267499999999992</v>
      </c>
      <c r="E95" s="20">
        <f t="shared" si="36"/>
        <v>6.7325000000000079E-2</v>
      </c>
      <c r="F95" s="26">
        <f>IF(B95&lt;121,IF($D$1="konstant",$D$3,Zins!G89),0)</f>
        <v>2.2499999999999999E-2</v>
      </c>
      <c r="G95" s="39">
        <f t="shared" si="37"/>
        <v>1.0225</v>
      </c>
      <c r="H95" s="11"/>
      <c r="I95" s="11"/>
      <c r="J95" s="11"/>
      <c r="K95" s="11"/>
      <c r="L95" s="28">
        <f t="shared" si="38"/>
        <v>0</v>
      </c>
      <c r="M95" s="32">
        <f t="shared" si="28"/>
        <v>0</v>
      </c>
      <c r="N95" s="53">
        <f>N94+H96*PRODUCT($G$8:G95)^-1*PRODUCT($E$8:E94)*D95</f>
        <v>3535.9326841441589</v>
      </c>
      <c r="O95" s="53"/>
      <c r="P95" s="52">
        <f>P94+J95*PRODUCT($E$8:E94)*PRODUCT($G$8:G94)^-1</f>
        <v>21.84938847113234</v>
      </c>
      <c r="Q95" s="52">
        <f>((O94+N94)*PRODUCT($G$8:G94))/PRODUCT($E$8:E94)</f>
        <v>1.898515918004438E+16</v>
      </c>
      <c r="R95" s="52">
        <f>((P94)*PRODUCT($G$8:G94))/PRODUCT($E$8:E94)</f>
        <v>117313918325194.61</v>
      </c>
      <c r="S95" s="11">
        <f t="shared" si="29"/>
        <v>0</v>
      </c>
      <c r="T95" s="32">
        <f t="shared" si="30"/>
        <v>0</v>
      </c>
      <c r="U95" s="41">
        <f t="shared" si="39"/>
        <v>0</v>
      </c>
      <c r="V95" s="41">
        <f t="shared" si="31"/>
        <v>0</v>
      </c>
      <c r="W95" s="52">
        <f t="shared" si="40"/>
        <v>3.4243645537720634E+17</v>
      </c>
      <c r="X95" s="41">
        <f t="shared" si="32"/>
        <v>0</v>
      </c>
      <c r="Y95" s="41">
        <f t="shared" si="33"/>
        <v>0</v>
      </c>
      <c r="Z95" s="41">
        <f t="shared" si="41"/>
        <v>0</v>
      </c>
      <c r="AA95" s="41">
        <f t="shared" si="42"/>
        <v>0</v>
      </c>
      <c r="AB95" s="41">
        <f t="shared" si="34"/>
        <v>0</v>
      </c>
      <c r="AC95" s="41"/>
      <c r="AD95" s="41"/>
      <c r="AE95" s="41"/>
      <c r="AF95" s="41"/>
      <c r="AG95" s="41"/>
    </row>
    <row r="96" spans="1:33" x14ac:dyDescent="0.2">
      <c r="A96" s="11">
        <f t="shared" si="43"/>
        <v>88</v>
      </c>
      <c r="B96" s="11">
        <f t="shared" si="43"/>
        <v>118</v>
      </c>
      <c r="C96" s="12">
        <f>IF(B96&lt;121,INDEX(Frauen!C$2:C$122,B96+1,1),0)</f>
        <v>960.24900000000002</v>
      </c>
      <c r="D96" s="20">
        <f t="shared" si="35"/>
        <v>0.96024900000000002</v>
      </c>
      <c r="E96" s="20">
        <f t="shared" si="36"/>
        <v>3.9750999999999981E-2</v>
      </c>
      <c r="F96" s="26">
        <f>IF(B96&lt;121,IF($D$1="konstant",$D$3,Zins!G90),0)</f>
        <v>2.2499999999999999E-2</v>
      </c>
      <c r="G96" s="39">
        <f t="shared" si="37"/>
        <v>1.0225</v>
      </c>
      <c r="H96" s="11"/>
      <c r="I96" s="11"/>
      <c r="J96" s="11"/>
      <c r="K96" s="11"/>
      <c r="L96" s="28">
        <f t="shared" si="38"/>
        <v>0</v>
      </c>
      <c r="M96" s="32">
        <f t="shared" si="28"/>
        <v>0</v>
      </c>
      <c r="N96" s="53">
        <f>N95+H97*PRODUCT($G$8:G96)^-1*PRODUCT($E$8:E95)*D96</f>
        <v>3535.9326841441589</v>
      </c>
      <c r="O96" s="53"/>
      <c r="P96" s="52">
        <f>P95+J96*PRODUCT($E$8:E95)*PRODUCT($G$8:G95)^-1</f>
        <v>21.84938847113234</v>
      </c>
      <c r="Q96" s="52">
        <f>((O95+N95)*PRODUCT($G$8:G95))/PRODUCT($E$8:E95)</f>
        <v>2.8833754566053254E+17</v>
      </c>
      <c r="R96" s="52">
        <f>((P95)*PRODUCT($G$8:G95))/PRODUCT($E$8:E95)</f>
        <v>1781707857222597</v>
      </c>
      <c r="S96" s="11">
        <f t="shared" si="29"/>
        <v>0</v>
      </c>
      <c r="T96" s="32">
        <f t="shared" si="30"/>
        <v>0</v>
      </c>
      <c r="U96" s="41">
        <f t="shared" si="39"/>
        <v>0</v>
      </c>
      <c r="V96" s="41">
        <f t="shared" si="31"/>
        <v>0</v>
      </c>
      <c r="W96" s="52">
        <f t="shared" si="40"/>
        <v>5.2007616134154179E+18</v>
      </c>
      <c r="X96" s="41">
        <f t="shared" si="32"/>
        <v>0</v>
      </c>
      <c r="Y96" s="41">
        <f t="shared" si="33"/>
        <v>0</v>
      </c>
      <c r="Z96" s="41">
        <f t="shared" si="41"/>
        <v>0</v>
      </c>
      <c r="AA96" s="41">
        <f t="shared" si="42"/>
        <v>0</v>
      </c>
      <c r="AB96" s="41">
        <f t="shared" si="34"/>
        <v>0</v>
      </c>
      <c r="AC96" s="41"/>
      <c r="AD96" s="41"/>
      <c r="AE96" s="41"/>
      <c r="AF96" s="41"/>
      <c r="AG96" s="41"/>
    </row>
    <row r="97" spans="1:33" x14ac:dyDescent="0.2">
      <c r="A97" s="11">
        <f t="shared" si="43"/>
        <v>89</v>
      </c>
      <c r="B97" s="11">
        <f t="shared" si="43"/>
        <v>119</v>
      </c>
      <c r="C97" s="12">
        <f>IF(B97&lt;121,INDEX(Frauen!C$2:C$122,B97+1,1),0)</f>
        <v>987.56399999999996</v>
      </c>
      <c r="D97" s="20">
        <f t="shared" si="35"/>
        <v>0.987564</v>
      </c>
      <c r="E97" s="20">
        <f t="shared" si="36"/>
        <v>1.2436000000000003E-2</v>
      </c>
      <c r="F97" s="26">
        <f>IF(B97&lt;121,IF($D$1="konstant",$D$3,Zins!G91),0)</f>
        <v>2.2499999999999999E-2</v>
      </c>
      <c r="G97" s="39">
        <f t="shared" si="37"/>
        <v>1.0225</v>
      </c>
      <c r="H97" s="11"/>
      <c r="I97" s="11"/>
      <c r="J97" s="11"/>
      <c r="K97" s="11"/>
      <c r="L97" s="28">
        <f t="shared" si="38"/>
        <v>0</v>
      </c>
      <c r="M97" s="32">
        <f t="shared" si="28"/>
        <v>0</v>
      </c>
      <c r="N97" s="53">
        <f>N96+H98*PRODUCT($G$8:G97)^-1*PRODUCT($E$8:E96)*D97</f>
        <v>3535.9326841441589</v>
      </c>
      <c r="O97" s="53"/>
      <c r="P97" s="52">
        <f>P96+J97*PRODUCT($E$8:E96)*PRODUCT($G$8:G96)^-1</f>
        <v>21.84938847113234</v>
      </c>
      <c r="Q97" s="52">
        <f>((O96+N96)*PRODUCT($G$8:G96))/PRODUCT($E$8:E96)</f>
        <v>7.4167980789890744E+18</v>
      </c>
      <c r="R97" s="52">
        <f>((P96)*PRODUCT($G$8:G96))/PRODUCT($E$8:E96)</f>
        <v>4.583020009584932E+16</v>
      </c>
      <c r="S97" s="11">
        <f t="shared" si="29"/>
        <v>0</v>
      </c>
      <c r="T97" s="32">
        <f t="shared" si="30"/>
        <v>0</v>
      </c>
      <c r="U97" s="41">
        <f t="shared" si="39"/>
        <v>0</v>
      </c>
      <c r="V97" s="41">
        <f t="shared" si="31"/>
        <v>0</v>
      </c>
      <c r="W97" s="52">
        <f t="shared" si="40"/>
        <v>1.3377723201220767E+20</v>
      </c>
      <c r="X97" s="41">
        <f t="shared" si="32"/>
        <v>0</v>
      </c>
      <c r="Y97" s="41">
        <f t="shared" si="33"/>
        <v>0</v>
      </c>
      <c r="Z97" s="41">
        <f t="shared" si="41"/>
        <v>0</v>
      </c>
      <c r="AA97" s="41">
        <f t="shared" si="42"/>
        <v>0</v>
      </c>
      <c r="AB97" s="41">
        <f t="shared" si="34"/>
        <v>0</v>
      </c>
      <c r="AC97" s="41"/>
      <c r="AD97" s="41"/>
      <c r="AE97" s="41"/>
      <c r="AF97" s="41"/>
      <c r="AG97" s="41"/>
    </row>
    <row r="98" spans="1:33" x14ac:dyDescent="0.2">
      <c r="A98" s="11">
        <f t="shared" si="43"/>
        <v>90</v>
      </c>
      <c r="B98" s="11">
        <f t="shared" si="43"/>
        <v>120</v>
      </c>
      <c r="C98" s="12">
        <f>IF(B98&lt;121,INDEX(Frauen!C$2:C$122,B98+1,1),0)</f>
        <v>1000</v>
      </c>
      <c r="D98" s="20">
        <f t="shared" si="35"/>
        <v>1</v>
      </c>
      <c r="E98" s="20">
        <f t="shared" si="36"/>
        <v>0</v>
      </c>
      <c r="F98" s="26">
        <f>IF(B98&lt;121,IF($D$1="konstant",$D$3,Zins!G92),0)</f>
        <v>2.2499999999999999E-2</v>
      </c>
      <c r="G98" s="39">
        <f t="shared" si="37"/>
        <v>1.0225</v>
      </c>
      <c r="H98" s="11"/>
      <c r="I98" s="11"/>
      <c r="J98" s="11"/>
      <c r="K98" s="11"/>
      <c r="L98" s="28">
        <f t="shared" si="38"/>
        <v>0</v>
      </c>
      <c r="M98" s="32">
        <f t="shared" si="28"/>
        <v>0</v>
      </c>
      <c r="N98" s="53">
        <f>N97+H99*PRODUCT($G$8:G98)^-1*PRODUCT($E$8:E97)*D98</f>
        <v>3535.9326841441589</v>
      </c>
      <c r="O98" s="53"/>
      <c r="P98" s="52">
        <f>P97+J98*PRODUCT($E$8:E97)*PRODUCT($G$8:G97)^-1</f>
        <v>21.84938847113234</v>
      </c>
      <c r="Q98" s="52">
        <f>((O97+N97)*PRODUCT($G$8:G97))/PRODUCT($E$8:E97)</f>
        <v>6.0981634253508575E+20</v>
      </c>
      <c r="R98" s="52">
        <f>((P97)*PRODUCT($G$8:G97))/PRODUCT($E$8:E97)</f>
        <v>3.7682035701194849E+18</v>
      </c>
      <c r="S98" s="11">
        <f t="shared" si="29"/>
        <v>0</v>
      </c>
      <c r="T98" s="32">
        <f t="shared" si="30"/>
        <v>0</v>
      </c>
      <c r="U98" s="41">
        <f t="shared" si="39"/>
        <v>0</v>
      </c>
      <c r="V98" s="41">
        <f t="shared" si="31"/>
        <v>0</v>
      </c>
      <c r="W98" s="52">
        <f t="shared" si="40"/>
        <v>1.099929396369269E+22</v>
      </c>
      <c r="X98" s="41">
        <f t="shared" si="32"/>
        <v>0</v>
      </c>
      <c r="Y98" s="41">
        <f t="shared" si="33"/>
        <v>0</v>
      </c>
      <c r="Z98" s="41">
        <f t="shared" si="41"/>
        <v>0</v>
      </c>
      <c r="AA98" s="41">
        <f t="shared" si="42"/>
        <v>0</v>
      </c>
      <c r="AB98" s="41">
        <f t="shared" si="34"/>
        <v>0</v>
      </c>
      <c r="AC98" s="41"/>
      <c r="AD98" s="41"/>
      <c r="AE98" s="41"/>
      <c r="AF98" s="41"/>
      <c r="AG98" s="41"/>
    </row>
    <row r="99" spans="1:33" x14ac:dyDescent="0.2">
      <c r="A99" s="11">
        <f t="shared" si="43"/>
        <v>91</v>
      </c>
      <c r="B99" s="11">
        <f t="shared" si="43"/>
        <v>121</v>
      </c>
      <c r="C99" s="12">
        <f>IF(B99&lt;121,INDEX(Frauen!C$2:C$122,B99+1,1),0)</f>
        <v>0</v>
      </c>
      <c r="D99" s="20">
        <f t="shared" si="35"/>
        <v>0</v>
      </c>
      <c r="E99" s="20">
        <f t="shared" si="36"/>
        <v>0</v>
      </c>
      <c r="F99" s="26">
        <f>IF(B99&lt;121,IF($D$1="konstant",$D$3,Zins!G93),0)</f>
        <v>0</v>
      </c>
      <c r="G99" s="39">
        <f t="shared" si="37"/>
        <v>1</v>
      </c>
      <c r="H99" s="11"/>
      <c r="I99" s="11"/>
      <c r="J99" s="11"/>
      <c r="K99" s="11"/>
      <c r="L99" s="28">
        <f t="shared" si="38"/>
        <v>0</v>
      </c>
      <c r="M99" s="32">
        <f t="shared" si="28"/>
        <v>0</v>
      </c>
      <c r="N99" s="53">
        <f>N98+H100*PRODUCT($G$8:G99)^-1*PRODUCT($E$8:E98)*D99</f>
        <v>3535.9326841441589</v>
      </c>
      <c r="O99" s="53"/>
      <c r="P99" s="52">
        <f>P98+J99*PRODUCT($E$8:E98)*PRODUCT($G$8:G98)^-1</f>
        <v>21.84938847113234</v>
      </c>
      <c r="Q99" s="52" t="e">
        <f>((O98+N98)*PRODUCT($G$8:G98))/PRODUCT($E$8:E98)</f>
        <v>#DIV/0!</v>
      </c>
      <c r="R99" s="52" t="e">
        <f>((P98)*PRODUCT($G$8:G98))/PRODUCT($E$8:E98)</f>
        <v>#DIV/0!</v>
      </c>
      <c r="S99" s="11">
        <f t="shared" si="29"/>
        <v>0</v>
      </c>
      <c r="T99" s="32">
        <f t="shared" si="30"/>
        <v>0</v>
      </c>
      <c r="U99" s="41">
        <f t="shared" si="39"/>
        <v>0</v>
      </c>
      <c r="V99" s="41">
        <f t="shared" si="31"/>
        <v>0</v>
      </c>
      <c r="W99" s="52" t="e">
        <f t="shared" si="40"/>
        <v>#DIV/0!</v>
      </c>
      <c r="X99" s="41">
        <f t="shared" si="32"/>
        <v>0</v>
      </c>
      <c r="Y99" s="41">
        <f t="shared" si="33"/>
        <v>0</v>
      </c>
      <c r="Z99" s="41">
        <f t="shared" si="41"/>
        <v>0</v>
      </c>
      <c r="AA99" s="41">
        <f t="shared" si="42"/>
        <v>0</v>
      </c>
      <c r="AB99" s="41">
        <f t="shared" si="34"/>
        <v>0</v>
      </c>
      <c r="AC99" s="41"/>
      <c r="AD99" s="41"/>
      <c r="AE99" s="41"/>
      <c r="AF99" s="41"/>
      <c r="AG99" s="41"/>
    </row>
    <row r="100" spans="1:33" x14ac:dyDescent="0.2">
      <c r="A100" s="11">
        <f t="shared" si="43"/>
        <v>92</v>
      </c>
      <c r="B100" s="11" t="str">
        <f t="shared" si="43"/>
        <v/>
      </c>
      <c r="C100" s="12">
        <f>IF(B100&lt;121,INDEX(Frauen!C$2:C$122,B100+1,1),0)</f>
        <v>0</v>
      </c>
      <c r="D100" s="20">
        <f t="shared" si="35"/>
        <v>0</v>
      </c>
      <c r="E100" s="20">
        <f t="shared" si="36"/>
        <v>0</v>
      </c>
      <c r="F100" s="26">
        <f>IF(B100&lt;121,IF($D$1="konstant",$D$3,Zins!G94),0)</f>
        <v>0</v>
      </c>
      <c r="G100" s="39">
        <f t="shared" si="37"/>
        <v>1</v>
      </c>
      <c r="H100" s="11"/>
      <c r="I100" s="11"/>
      <c r="J100" s="11"/>
      <c r="K100" s="11"/>
      <c r="L100" s="28">
        <f t="shared" si="38"/>
        <v>0</v>
      </c>
      <c r="M100" s="32">
        <f t="shared" si="28"/>
        <v>0</v>
      </c>
      <c r="N100" s="53">
        <f>N99+H101*PRODUCT($G$8:G100)^-1*PRODUCT($E$8:E99)*D100</f>
        <v>3535.9326841441589</v>
      </c>
      <c r="O100" s="53"/>
      <c r="P100" s="52">
        <f>P99+J100*PRODUCT($E$8:E99)*PRODUCT($G$8:G99)^-1</f>
        <v>21.84938847113234</v>
      </c>
      <c r="Q100" s="52" t="e">
        <f>((O99+N99)*PRODUCT($G$8:G99))/PRODUCT($E$8:E99)</f>
        <v>#DIV/0!</v>
      </c>
      <c r="R100" s="52" t="e">
        <f>((P99)*PRODUCT($G$8:G99))/PRODUCT($E$8:E99)</f>
        <v>#DIV/0!</v>
      </c>
      <c r="S100" s="11">
        <f t="shared" si="29"/>
        <v>0</v>
      </c>
      <c r="T100" s="32">
        <f t="shared" si="30"/>
        <v>0</v>
      </c>
      <c r="U100" s="41">
        <f t="shared" si="39"/>
        <v>0</v>
      </c>
      <c r="V100" s="41">
        <f t="shared" si="31"/>
        <v>0</v>
      </c>
      <c r="W100" s="52" t="e">
        <f t="shared" si="40"/>
        <v>#DIV/0!</v>
      </c>
      <c r="X100" s="41">
        <f t="shared" si="32"/>
        <v>0</v>
      </c>
      <c r="Y100" s="41">
        <f t="shared" si="33"/>
        <v>0</v>
      </c>
      <c r="Z100" s="41">
        <f t="shared" si="41"/>
        <v>0</v>
      </c>
      <c r="AA100" s="41">
        <f t="shared" si="42"/>
        <v>0</v>
      </c>
      <c r="AB100" s="41">
        <f t="shared" si="34"/>
        <v>0</v>
      </c>
      <c r="AC100" s="41"/>
      <c r="AD100" s="41"/>
      <c r="AE100" s="41"/>
      <c r="AF100" s="41"/>
      <c r="AG100" s="41"/>
    </row>
    <row r="101" spans="1:33" x14ac:dyDescent="0.2">
      <c r="A101" s="11">
        <f t="shared" si="43"/>
        <v>93</v>
      </c>
      <c r="B101" s="11" t="str">
        <f t="shared" si="43"/>
        <v/>
      </c>
      <c r="C101" s="12">
        <f>IF(B101&lt;121,INDEX(Frauen!C$2:C$122,B101+1,1),0)</f>
        <v>0</v>
      </c>
      <c r="D101" s="20">
        <f t="shared" si="35"/>
        <v>0</v>
      </c>
      <c r="E101" s="20">
        <f t="shared" si="36"/>
        <v>0</v>
      </c>
      <c r="F101" s="26">
        <f>IF(B101&lt;121,IF($D$1="konstant",$D$3,Zins!G95),0)</f>
        <v>0</v>
      </c>
      <c r="G101" s="39">
        <f t="shared" si="37"/>
        <v>1</v>
      </c>
      <c r="H101" s="11"/>
      <c r="I101" s="11"/>
      <c r="J101" s="11"/>
      <c r="K101" s="11"/>
      <c r="L101" s="28">
        <f t="shared" si="38"/>
        <v>0</v>
      </c>
      <c r="M101" s="32">
        <f t="shared" si="28"/>
        <v>0</v>
      </c>
      <c r="N101" s="53">
        <f>N100+H102*PRODUCT($G$8:G101)^-1*PRODUCT($E$8:E100)*D101</f>
        <v>3535.9326841441589</v>
      </c>
      <c r="O101" s="53"/>
      <c r="P101" s="52">
        <f>P100+J101*PRODUCT($E$8:E100)*PRODUCT($G$8:G100)^-1</f>
        <v>21.84938847113234</v>
      </c>
      <c r="Q101" s="52" t="e">
        <f>((O100+N100)*PRODUCT($G$8:G100))/PRODUCT($E$8:E100)</f>
        <v>#DIV/0!</v>
      </c>
      <c r="R101" s="52" t="e">
        <f>((P100)*PRODUCT($G$8:G100))/PRODUCT($E$8:E100)</f>
        <v>#DIV/0!</v>
      </c>
      <c r="S101" s="11">
        <f t="shared" si="29"/>
        <v>0</v>
      </c>
      <c r="T101" s="32">
        <f t="shared" si="30"/>
        <v>0</v>
      </c>
      <c r="U101" s="41">
        <f t="shared" si="39"/>
        <v>0</v>
      </c>
      <c r="V101" s="41">
        <f t="shared" si="31"/>
        <v>0</v>
      </c>
      <c r="W101" s="52" t="e">
        <f t="shared" si="40"/>
        <v>#DIV/0!</v>
      </c>
      <c r="X101" s="41">
        <f t="shared" si="32"/>
        <v>0</v>
      </c>
      <c r="Y101" s="41">
        <f t="shared" si="33"/>
        <v>0</v>
      </c>
      <c r="Z101" s="41">
        <f t="shared" si="41"/>
        <v>0</v>
      </c>
      <c r="AA101" s="41">
        <f t="shared" si="42"/>
        <v>0</v>
      </c>
      <c r="AB101" s="41">
        <f t="shared" si="34"/>
        <v>0</v>
      </c>
      <c r="AC101" s="41"/>
      <c r="AD101" s="41"/>
      <c r="AE101" s="41"/>
      <c r="AF101" s="41"/>
      <c r="AG101" s="41"/>
    </row>
    <row r="102" spans="1:33" x14ac:dyDescent="0.2">
      <c r="A102" s="11">
        <f t="shared" si="43"/>
        <v>94</v>
      </c>
      <c r="B102" s="11" t="str">
        <f t="shared" si="43"/>
        <v/>
      </c>
      <c r="C102" s="12">
        <f>IF(B102&lt;121,INDEX(Frauen!C$2:C$122,B102+1,1),0)</f>
        <v>0</v>
      </c>
      <c r="D102" s="20">
        <f t="shared" si="35"/>
        <v>0</v>
      </c>
      <c r="E102" s="20">
        <f t="shared" si="36"/>
        <v>0</v>
      </c>
      <c r="F102" s="26">
        <f>IF(B102&lt;121,IF($D$1="konstant",$D$3,Zins!G96),0)</f>
        <v>0</v>
      </c>
      <c r="G102" s="39">
        <f t="shared" si="37"/>
        <v>1</v>
      </c>
      <c r="H102" s="11"/>
      <c r="I102" s="11"/>
      <c r="J102" s="11"/>
      <c r="K102" s="11"/>
      <c r="L102" s="28">
        <f t="shared" si="38"/>
        <v>0</v>
      </c>
      <c r="M102" s="32">
        <f t="shared" si="28"/>
        <v>0</v>
      </c>
      <c r="N102" s="53">
        <f>N101+H103*PRODUCT($G$8:G102)^-1*PRODUCT($E$8:E101)*D102</f>
        <v>3535.9326841441589</v>
      </c>
      <c r="O102" s="53"/>
      <c r="P102" s="52">
        <f>P101+J102*PRODUCT($E$8:E101)*PRODUCT($G$8:G101)^-1</f>
        <v>21.84938847113234</v>
      </c>
      <c r="Q102" s="52" t="e">
        <f>((O101+N101)*PRODUCT($G$8:G101))/PRODUCT($E$8:E101)</f>
        <v>#DIV/0!</v>
      </c>
      <c r="R102" s="52" t="e">
        <f>((P101)*PRODUCT($G$8:G101))/PRODUCT($E$8:E101)</f>
        <v>#DIV/0!</v>
      </c>
      <c r="S102" s="11">
        <f t="shared" si="29"/>
        <v>0</v>
      </c>
      <c r="T102" s="32">
        <f t="shared" si="30"/>
        <v>0</v>
      </c>
      <c r="U102" s="41">
        <f t="shared" si="39"/>
        <v>0</v>
      </c>
      <c r="V102" s="41">
        <f t="shared" si="31"/>
        <v>0</v>
      </c>
      <c r="W102" s="52" t="e">
        <f t="shared" si="40"/>
        <v>#DIV/0!</v>
      </c>
      <c r="X102" s="41">
        <f t="shared" si="32"/>
        <v>0</v>
      </c>
      <c r="Y102" s="41">
        <f t="shared" si="33"/>
        <v>0</v>
      </c>
      <c r="Z102" s="41">
        <f t="shared" si="41"/>
        <v>0</v>
      </c>
      <c r="AA102" s="41">
        <f t="shared" si="42"/>
        <v>0</v>
      </c>
      <c r="AB102" s="41">
        <f t="shared" si="34"/>
        <v>0</v>
      </c>
      <c r="AC102" s="41"/>
      <c r="AD102" s="41"/>
      <c r="AE102" s="41"/>
      <c r="AF102" s="41"/>
      <c r="AG102" s="41"/>
    </row>
    <row r="103" spans="1:33" x14ac:dyDescent="0.2">
      <c r="A103" s="11">
        <f t="shared" si="43"/>
        <v>95</v>
      </c>
      <c r="B103" s="11" t="str">
        <f t="shared" si="43"/>
        <v/>
      </c>
      <c r="C103" s="12">
        <f>IF(B103&lt;121,INDEX(Frauen!C$2:C$122,B103+1,1),0)</f>
        <v>0</v>
      </c>
      <c r="D103" s="20">
        <f t="shared" si="35"/>
        <v>0</v>
      </c>
      <c r="E103" s="20">
        <f t="shared" si="36"/>
        <v>0</v>
      </c>
      <c r="F103" s="26">
        <f>IF(B103&lt;121,IF($D$1="konstant",$D$3,Zins!G97),0)</f>
        <v>0</v>
      </c>
      <c r="G103" s="39">
        <f t="shared" si="37"/>
        <v>1</v>
      </c>
      <c r="H103" s="11"/>
      <c r="I103" s="11"/>
      <c r="J103" s="11"/>
      <c r="K103" s="11"/>
      <c r="L103" s="28">
        <f t="shared" si="38"/>
        <v>0</v>
      </c>
      <c r="M103" s="32">
        <f t="shared" si="28"/>
        <v>0</v>
      </c>
      <c r="N103" s="53">
        <f>N102+H104*PRODUCT($G$8:G103)^-1*PRODUCT($E$8:E102)*D103</f>
        <v>3535.9326841441589</v>
      </c>
      <c r="O103" s="53"/>
      <c r="P103" s="52">
        <f>P102+J103*PRODUCT($E$8:E102)*PRODUCT($G$8:G102)^-1</f>
        <v>21.84938847113234</v>
      </c>
      <c r="Q103" s="52" t="e">
        <f>((O102+N102)*PRODUCT($G$8:G102))/PRODUCT($E$8:E102)</f>
        <v>#DIV/0!</v>
      </c>
      <c r="R103" s="52" t="e">
        <f>((P102)*PRODUCT($G$8:G102))/PRODUCT($E$8:E102)</f>
        <v>#DIV/0!</v>
      </c>
      <c r="S103" s="11">
        <f t="shared" si="29"/>
        <v>0</v>
      </c>
      <c r="T103" s="32">
        <f t="shared" si="30"/>
        <v>0</v>
      </c>
      <c r="U103" s="41">
        <f t="shared" si="39"/>
        <v>0</v>
      </c>
      <c r="V103" s="41">
        <f t="shared" si="31"/>
        <v>0</v>
      </c>
      <c r="W103" s="52" t="e">
        <f t="shared" si="40"/>
        <v>#DIV/0!</v>
      </c>
      <c r="X103" s="41">
        <f t="shared" si="32"/>
        <v>0</v>
      </c>
      <c r="Y103" s="41">
        <f t="shared" si="33"/>
        <v>0</v>
      </c>
      <c r="Z103" s="41">
        <f t="shared" si="41"/>
        <v>0</v>
      </c>
      <c r="AA103" s="41">
        <f t="shared" si="42"/>
        <v>0</v>
      </c>
      <c r="AB103" s="41">
        <f t="shared" si="34"/>
        <v>0</v>
      </c>
      <c r="AC103" s="41"/>
      <c r="AD103" s="41"/>
      <c r="AE103" s="41"/>
      <c r="AF103" s="41"/>
      <c r="AG103" s="41"/>
    </row>
    <row r="104" spans="1:33" x14ac:dyDescent="0.2">
      <c r="A104" s="11">
        <f t="shared" si="43"/>
        <v>96</v>
      </c>
      <c r="B104" s="11" t="str">
        <f t="shared" si="43"/>
        <v/>
      </c>
      <c r="C104" s="12">
        <f>IF(B104&lt;121,INDEX(Frauen!C$2:C$122,B104+1,1),0)</f>
        <v>0</v>
      </c>
      <c r="D104" s="20">
        <f t="shared" si="35"/>
        <v>0</v>
      </c>
      <c r="E104" s="20">
        <f t="shared" si="36"/>
        <v>0</v>
      </c>
      <c r="F104" s="26">
        <f>IF(B104&lt;121,IF($D$1="konstant",$D$3,Zins!G98),0)</f>
        <v>0</v>
      </c>
      <c r="G104" s="39">
        <f t="shared" si="37"/>
        <v>1</v>
      </c>
      <c r="H104" s="11"/>
      <c r="I104" s="11"/>
      <c r="J104" s="11"/>
      <c r="K104" s="11"/>
      <c r="L104" s="28">
        <f t="shared" si="38"/>
        <v>0</v>
      </c>
      <c r="M104" s="32">
        <f t="shared" ref="M104:M127" si="44">M105/(1+F104)*E104+I104</f>
        <v>0</v>
      </c>
      <c r="N104" s="53">
        <f>N103+H105*PRODUCT($G$8:G104)^-1*PRODUCT($E$8:E103)*D104</f>
        <v>3535.9326841441589</v>
      </c>
      <c r="O104" s="53"/>
      <c r="P104" s="52">
        <f>P103+J104*PRODUCT($E$8:E103)*PRODUCT($G$8:G103)^-1</f>
        <v>21.84938847113234</v>
      </c>
      <c r="Q104" s="52" t="e">
        <f>((O103+N103)*PRODUCT($G$8:G103))/PRODUCT($E$8:E103)</f>
        <v>#DIV/0!</v>
      </c>
      <c r="R104" s="52" t="e">
        <f>((P103)*PRODUCT($G$8:G103))/PRODUCT($E$8:E103)</f>
        <v>#DIV/0!</v>
      </c>
      <c r="S104" s="11">
        <f t="shared" ref="S104:S129" si="45">L104+M104</f>
        <v>0</v>
      </c>
      <c r="T104" s="32">
        <f t="shared" ref="T104:T127" si="46">T105/(1+F104)*E104+J104</f>
        <v>0</v>
      </c>
      <c r="U104" s="41">
        <f t="shared" si="39"/>
        <v>0</v>
      </c>
      <c r="V104" s="41">
        <f t="shared" ref="V104:V129" si="47">S104-$L$3*T104</f>
        <v>0</v>
      </c>
      <c r="W104" s="52" t="e">
        <f t="shared" si="40"/>
        <v>#DIV/0!</v>
      </c>
      <c r="X104" s="41">
        <f t="shared" ref="X104:X129" si="48">I104+((1+F104)^-1)*V105-V104</f>
        <v>0</v>
      </c>
      <c r="Y104" s="41">
        <f t="shared" ref="Y104:Y129" si="49">((F104+1)^-1)*D104*(H105-V105)</f>
        <v>0</v>
      </c>
      <c r="Z104" s="41">
        <f t="shared" si="41"/>
        <v>0</v>
      </c>
      <c r="AA104" s="41">
        <f t="shared" si="42"/>
        <v>0</v>
      </c>
      <c r="AB104" s="41">
        <f t="shared" ref="AB104:AB129" si="50">AE104-AE105/G104</f>
        <v>0</v>
      </c>
      <c r="AC104" s="41"/>
      <c r="AD104" s="41"/>
      <c r="AE104" s="41"/>
      <c r="AF104" s="41"/>
      <c r="AG104" s="41"/>
    </row>
    <row r="105" spans="1:33" x14ac:dyDescent="0.2">
      <c r="A105" s="11">
        <f t="shared" si="43"/>
        <v>97</v>
      </c>
      <c r="B105" s="11" t="str">
        <f t="shared" si="43"/>
        <v/>
      </c>
      <c r="C105" s="12">
        <f>IF(B105&lt;121,INDEX(Frauen!C$2:C$122,B105+1,1),0)</f>
        <v>0</v>
      </c>
      <c r="D105" s="20">
        <f t="shared" si="35"/>
        <v>0</v>
      </c>
      <c r="E105" s="20">
        <f t="shared" si="36"/>
        <v>0</v>
      </c>
      <c r="F105" s="26">
        <f>IF(B105&lt;121,IF($D$1="konstant",$D$3,Zins!G99),0)</f>
        <v>0</v>
      </c>
      <c r="G105" s="39">
        <f t="shared" si="37"/>
        <v>1</v>
      </c>
      <c r="H105" s="11"/>
      <c r="I105" s="11"/>
      <c r="J105" s="11"/>
      <c r="K105" s="11"/>
      <c r="L105" s="28">
        <f t="shared" si="38"/>
        <v>0</v>
      </c>
      <c r="M105" s="32">
        <f t="shared" si="44"/>
        <v>0</v>
      </c>
      <c r="N105" s="53">
        <f>N104+H106*PRODUCT($G$8:G105)^-1*PRODUCT($E$8:E104)*D105</f>
        <v>3535.9326841441589</v>
      </c>
      <c r="O105" s="53"/>
      <c r="P105" s="52">
        <f>P104+J105*PRODUCT($E$8:E104)*PRODUCT($G$8:G104)^-1</f>
        <v>21.84938847113234</v>
      </c>
      <c r="Q105" s="52" t="e">
        <f>((O104+N104)*PRODUCT($G$8:G104))/PRODUCT($E$8:E104)</f>
        <v>#DIV/0!</v>
      </c>
      <c r="R105" s="52" t="e">
        <f>((P104)*PRODUCT($G$8:G104))/PRODUCT($E$8:E104)</f>
        <v>#DIV/0!</v>
      </c>
      <c r="S105" s="11">
        <f t="shared" si="45"/>
        <v>0</v>
      </c>
      <c r="T105" s="32">
        <f t="shared" si="46"/>
        <v>0</v>
      </c>
      <c r="U105" s="41">
        <f t="shared" si="39"/>
        <v>0</v>
      </c>
      <c r="V105" s="41">
        <f t="shared" si="47"/>
        <v>0</v>
      </c>
      <c r="W105" s="52" t="e">
        <f t="shared" ref="W105:W129" si="51">R105*$L$3-Q105</f>
        <v>#DIV/0!</v>
      </c>
      <c r="X105" s="41">
        <f t="shared" si="48"/>
        <v>0</v>
      </c>
      <c r="Y105" s="41">
        <f t="shared" si="49"/>
        <v>0</v>
      </c>
      <c r="Z105" s="41">
        <f t="shared" ref="Z105:Z129" si="52">S105+AG105-T105*$M$3</f>
        <v>0</v>
      </c>
      <c r="AA105" s="41">
        <f t="shared" si="42"/>
        <v>0</v>
      </c>
      <c r="AB105" s="41">
        <f t="shared" si="50"/>
        <v>0</v>
      </c>
      <c r="AC105" s="41"/>
      <c r="AD105" s="41"/>
      <c r="AE105" s="41"/>
      <c r="AF105" s="41"/>
      <c r="AG105" s="41"/>
    </row>
    <row r="106" spans="1:33" x14ac:dyDescent="0.2">
      <c r="A106" s="11">
        <f t="shared" si="43"/>
        <v>98</v>
      </c>
      <c r="B106" s="11" t="str">
        <f t="shared" si="43"/>
        <v/>
      </c>
      <c r="C106" s="12">
        <f>IF(B106&lt;121,INDEX(Frauen!C$2:C$122,B106+1,1),0)</f>
        <v>0</v>
      </c>
      <c r="D106" s="20">
        <f t="shared" si="35"/>
        <v>0</v>
      </c>
      <c r="E106" s="20">
        <f t="shared" si="36"/>
        <v>0</v>
      </c>
      <c r="F106" s="26">
        <f>IF(B106&lt;121,IF($D$1="konstant",$D$3,Zins!G100),0)</f>
        <v>0</v>
      </c>
      <c r="G106" s="39">
        <f t="shared" si="37"/>
        <v>1</v>
      </c>
      <c r="H106" s="11"/>
      <c r="I106" s="11"/>
      <c r="J106" s="11"/>
      <c r="K106" s="11"/>
      <c r="L106" s="28">
        <f t="shared" si="38"/>
        <v>0</v>
      </c>
      <c r="M106" s="32">
        <f t="shared" si="44"/>
        <v>0</v>
      </c>
      <c r="N106" s="53">
        <f>N105+H107*PRODUCT($G$8:G106)^-1*PRODUCT($E$8:E105)*D106</f>
        <v>3535.9326841441589</v>
      </c>
      <c r="O106" s="53"/>
      <c r="P106" s="52">
        <f>P105+J106*PRODUCT($E$8:E105)*PRODUCT($G$8:G105)^-1</f>
        <v>21.84938847113234</v>
      </c>
      <c r="Q106" s="52" t="e">
        <f>((O105+N105)*PRODUCT($G$8:G105))/PRODUCT($E$8:E105)</f>
        <v>#DIV/0!</v>
      </c>
      <c r="R106" s="52" t="e">
        <f>((P105)*PRODUCT($G$8:G105))/PRODUCT($E$8:E105)</f>
        <v>#DIV/0!</v>
      </c>
      <c r="S106" s="11">
        <f t="shared" si="45"/>
        <v>0</v>
      </c>
      <c r="T106" s="32">
        <f t="shared" si="46"/>
        <v>0</v>
      </c>
      <c r="U106" s="41">
        <f t="shared" si="39"/>
        <v>0</v>
      </c>
      <c r="V106" s="41">
        <f t="shared" si="47"/>
        <v>0</v>
      </c>
      <c r="W106" s="52" t="e">
        <f t="shared" si="51"/>
        <v>#DIV/0!</v>
      </c>
      <c r="X106" s="41">
        <f t="shared" si="48"/>
        <v>0</v>
      </c>
      <c r="Y106" s="41">
        <f t="shared" si="49"/>
        <v>0</v>
      </c>
      <c r="Z106" s="41">
        <f t="shared" si="52"/>
        <v>0</v>
      </c>
      <c r="AA106" s="41">
        <f t="shared" si="42"/>
        <v>0</v>
      </c>
      <c r="AB106" s="41">
        <f t="shared" si="50"/>
        <v>0</v>
      </c>
      <c r="AC106" s="41"/>
      <c r="AD106" s="41"/>
      <c r="AE106" s="41"/>
      <c r="AF106" s="41"/>
      <c r="AG106" s="41"/>
    </row>
    <row r="107" spans="1:33" x14ac:dyDescent="0.2">
      <c r="A107" s="11">
        <f t="shared" si="43"/>
        <v>99</v>
      </c>
      <c r="B107" s="11" t="str">
        <f t="shared" si="43"/>
        <v/>
      </c>
      <c r="C107" s="12">
        <f>IF(B107&lt;121,INDEX(Frauen!C$2:C$122,B107+1,1),0)</f>
        <v>0</v>
      </c>
      <c r="D107" s="20">
        <f t="shared" si="35"/>
        <v>0</v>
      </c>
      <c r="E107" s="20">
        <f t="shared" si="36"/>
        <v>0</v>
      </c>
      <c r="F107" s="26">
        <f>IF(B107&lt;121,IF($D$1="konstant",$D$3,Zins!G101),0)</f>
        <v>0</v>
      </c>
      <c r="G107" s="39">
        <f t="shared" si="37"/>
        <v>1</v>
      </c>
      <c r="H107" s="11"/>
      <c r="I107" s="11"/>
      <c r="J107" s="11"/>
      <c r="K107" s="11"/>
      <c r="L107" s="28">
        <f t="shared" si="38"/>
        <v>0</v>
      </c>
      <c r="M107" s="32">
        <f t="shared" si="44"/>
        <v>0</v>
      </c>
      <c r="N107" s="53">
        <f>N106+H108*PRODUCT($G$8:G107)^-1*PRODUCT($E$8:E106)*D107</f>
        <v>3535.9326841441589</v>
      </c>
      <c r="O107" s="53"/>
      <c r="P107" s="52">
        <f>P106+J107*PRODUCT($E$8:E106)*PRODUCT($G$8:G106)^-1</f>
        <v>21.84938847113234</v>
      </c>
      <c r="Q107" s="52" t="e">
        <f>((O106+N106)*PRODUCT($G$8:G106))/PRODUCT($E$8:E106)</f>
        <v>#DIV/0!</v>
      </c>
      <c r="R107" s="52" t="e">
        <f>((P106)*PRODUCT($G$8:G106))/PRODUCT($E$8:E106)</f>
        <v>#DIV/0!</v>
      </c>
      <c r="S107" s="11">
        <f t="shared" si="45"/>
        <v>0</v>
      </c>
      <c r="T107" s="32">
        <f t="shared" si="46"/>
        <v>0</v>
      </c>
      <c r="U107" s="41">
        <f t="shared" si="39"/>
        <v>0</v>
      </c>
      <c r="V107" s="41">
        <f t="shared" si="47"/>
        <v>0</v>
      </c>
      <c r="W107" s="52" t="e">
        <f t="shared" si="51"/>
        <v>#DIV/0!</v>
      </c>
      <c r="X107" s="41">
        <f t="shared" si="48"/>
        <v>0</v>
      </c>
      <c r="Y107" s="41">
        <f t="shared" si="49"/>
        <v>0</v>
      </c>
      <c r="Z107" s="41">
        <f t="shared" si="52"/>
        <v>0</v>
      </c>
      <c r="AA107" s="41">
        <f t="shared" si="42"/>
        <v>0</v>
      </c>
      <c r="AB107" s="41">
        <f t="shared" si="50"/>
        <v>0</v>
      </c>
      <c r="AC107" s="41"/>
      <c r="AD107" s="41"/>
      <c r="AE107" s="41"/>
      <c r="AF107" s="41"/>
      <c r="AG107" s="41"/>
    </row>
    <row r="108" spans="1:33" x14ac:dyDescent="0.2">
      <c r="A108" s="11">
        <f t="shared" si="43"/>
        <v>100</v>
      </c>
      <c r="B108" s="11" t="str">
        <f t="shared" si="43"/>
        <v/>
      </c>
      <c r="C108" s="12">
        <f>IF(B108&lt;121,INDEX(Frauen!C$2:C$122,B108+1,1),0)</f>
        <v>0</v>
      </c>
      <c r="D108" s="20">
        <f t="shared" si="35"/>
        <v>0</v>
      </c>
      <c r="E108" s="20">
        <f t="shared" si="36"/>
        <v>0</v>
      </c>
      <c r="F108" s="26">
        <f>IF(B108&lt;121,IF($D$1="konstant",$D$3,Zins!G102),0)</f>
        <v>0</v>
      </c>
      <c r="G108" s="39">
        <f t="shared" si="37"/>
        <v>1</v>
      </c>
      <c r="H108" s="11"/>
      <c r="I108" s="11"/>
      <c r="J108" s="11"/>
      <c r="K108" s="11"/>
      <c r="L108" s="28">
        <f t="shared" si="38"/>
        <v>0</v>
      </c>
      <c r="M108" s="32">
        <f t="shared" si="44"/>
        <v>0</v>
      </c>
      <c r="N108" s="53">
        <f>N107+H109*PRODUCT($G$8:G108)^-1*PRODUCT($E$8:E107)*D108</f>
        <v>3535.9326841441589</v>
      </c>
      <c r="O108" s="53"/>
      <c r="P108" s="52">
        <f>P107+J108*PRODUCT($E$8:E107)*PRODUCT($G$8:G107)^-1</f>
        <v>21.84938847113234</v>
      </c>
      <c r="Q108" s="52" t="e">
        <f>((O107+N107)*PRODUCT($G$8:G107))/PRODUCT($E$8:E107)</f>
        <v>#DIV/0!</v>
      </c>
      <c r="R108" s="52" t="e">
        <f>((P107)*PRODUCT($G$8:G107))/PRODUCT($E$8:E107)</f>
        <v>#DIV/0!</v>
      </c>
      <c r="S108" s="11">
        <f t="shared" si="45"/>
        <v>0</v>
      </c>
      <c r="T108" s="32">
        <f t="shared" si="46"/>
        <v>0</v>
      </c>
      <c r="U108" s="41">
        <f t="shared" si="39"/>
        <v>0</v>
      </c>
      <c r="V108" s="41">
        <f t="shared" si="47"/>
        <v>0</v>
      </c>
      <c r="W108" s="52" t="e">
        <f t="shared" si="51"/>
        <v>#DIV/0!</v>
      </c>
      <c r="X108" s="41">
        <f t="shared" si="48"/>
        <v>0</v>
      </c>
      <c r="Y108" s="41">
        <f t="shared" si="49"/>
        <v>0</v>
      </c>
      <c r="Z108" s="41">
        <f t="shared" si="52"/>
        <v>0</v>
      </c>
      <c r="AA108" s="41">
        <f t="shared" si="42"/>
        <v>0</v>
      </c>
      <c r="AB108" s="41">
        <f t="shared" si="50"/>
        <v>0</v>
      </c>
      <c r="AC108" s="41"/>
      <c r="AD108" s="41"/>
      <c r="AE108" s="41"/>
      <c r="AF108" s="41"/>
      <c r="AG108" s="41"/>
    </row>
    <row r="109" spans="1:33" x14ac:dyDescent="0.2">
      <c r="A109" s="11">
        <f t="shared" si="43"/>
        <v>101</v>
      </c>
      <c r="B109" s="11" t="str">
        <f t="shared" si="43"/>
        <v/>
      </c>
      <c r="C109" s="12">
        <f>IF(B109&lt;121,INDEX(Frauen!C$2:C$122,B109+1,1),0)</f>
        <v>0</v>
      </c>
      <c r="D109" s="20">
        <f t="shared" si="35"/>
        <v>0</v>
      </c>
      <c r="E109" s="20">
        <f t="shared" si="36"/>
        <v>0</v>
      </c>
      <c r="F109" s="26">
        <f>IF(B109&lt;121,IF($D$1="konstant",$D$3,Zins!G103),0)</f>
        <v>0</v>
      </c>
      <c r="G109" s="39">
        <f t="shared" si="37"/>
        <v>1</v>
      </c>
      <c r="H109" s="11"/>
      <c r="I109" s="11"/>
      <c r="J109" s="11"/>
      <c r="K109" s="11"/>
      <c r="L109" s="28">
        <f t="shared" si="38"/>
        <v>0</v>
      </c>
      <c r="M109" s="32">
        <f t="shared" si="44"/>
        <v>0</v>
      </c>
      <c r="N109" s="53">
        <f>N108+H110*PRODUCT($G$8:G109)^-1*PRODUCT($E$8:E108)*D109</f>
        <v>3535.9326841441589</v>
      </c>
      <c r="O109" s="53"/>
      <c r="P109" s="52">
        <f>P108+J109*PRODUCT($E$8:E108)*PRODUCT($G$8:G108)^-1</f>
        <v>21.84938847113234</v>
      </c>
      <c r="Q109" s="52" t="e">
        <f>((O108+N108)*PRODUCT($G$8:G108))/PRODUCT($E$8:E108)</f>
        <v>#DIV/0!</v>
      </c>
      <c r="R109" s="52" t="e">
        <f>((P108)*PRODUCT($G$8:G108))/PRODUCT($E$8:E108)</f>
        <v>#DIV/0!</v>
      </c>
      <c r="S109" s="11">
        <f t="shared" si="45"/>
        <v>0</v>
      </c>
      <c r="T109" s="32">
        <f t="shared" si="46"/>
        <v>0</v>
      </c>
      <c r="U109" s="41">
        <f t="shared" si="39"/>
        <v>0</v>
      </c>
      <c r="V109" s="41">
        <f t="shared" si="47"/>
        <v>0</v>
      </c>
      <c r="W109" s="52" t="e">
        <f t="shared" si="51"/>
        <v>#DIV/0!</v>
      </c>
      <c r="X109" s="41">
        <f t="shared" si="48"/>
        <v>0</v>
      </c>
      <c r="Y109" s="41">
        <f t="shared" si="49"/>
        <v>0</v>
      </c>
      <c r="Z109" s="41">
        <f t="shared" si="52"/>
        <v>0</v>
      </c>
      <c r="AA109" s="41">
        <f t="shared" si="42"/>
        <v>0</v>
      </c>
      <c r="AB109" s="41">
        <f t="shared" si="50"/>
        <v>0</v>
      </c>
      <c r="AC109" s="41"/>
      <c r="AD109" s="41"/>
      <c r="AE109" s="41"/>
      <c r="AF109" s="41"/>
      <c r="AG109" s="41"/>
    </row>
    <row r="110" spans="1:33" x14ac:dyDescent="0.2">
      <c r="A110" s="11">
        <f t="shared" si="43"/>
        <v>102</v>
      </c>
      <c r="B110" s="11" t="str">
        <f t="shared" si="43"/>
        <v/>
      </c>
      <c r="C110" s="12">
        <f>IF(B110&lt;121,INDEX(Frauen!C$2:C$122,B110+1,1),0)</f>
        <v>0</v>
      </c>
      <c r="D110" s="20">
        <f t="shared" si="35"/>
        <v>0</v>
      </c>
      <c r="E110" s="20">
        <f t="shared" si="36"/>
        <v>0</v>
      </c>
      <c r="F110" s="26">
        <f>IF(B110&lt;121,IF($D$1="konstant",$D$3,Zins!G104),0)</f>
        <v>0</v>
      </c>
      <c r="G110" s="39">
        <f t="shared" si="37"/>
        <v>1</v>
      </c>
      <c r="H110" s="11"/>
      <c r="I110" s="11"/>
      <c r="J110" s="11"/>
      <c r="K110" s="11"/>
      <c r="L110" s="28">
        <f t="shared" si="38"/>
        <v>0</v>
      </c>
      <c r="M110" s="32">
        <f t="shared" si="44"/>
        <v>0</v>
      </c>
      <c r="N110" s="53">
        <f>N109+H111*PRODUCT($G$8:G110)^-1*PRODUCT($E$8:E109)*D110</f>
        <v>3535.9326841441589</v>
      </c>
      <c r="O110" s="53"/>
      <c r="P110" s="52">
        <f>P109+J110*PRODUCT($E$8:E109)*PRODUCT($G$8:G109)^-1</f>
        <v>21.84938847113234</v>
      </c>
      <c r="Q110" s="52" t="e">
        <f>((O109+N109)*PRODUCT($G$8:G109))/PRODUCT($E$8:E109)</f>
        <v>#DIV/0!</v>
      </c>
      <c r="R110" s="52" t="e">
        <f>((P109)*PRODUCT($G$8:G109))/PRODUCT($E$8:E109)</f>
        <v>#DIV/0!</v>
      </c>
      <c r="S110" s="11">
        <f t="shared" si="45"/>
        <v>0</v>
      </c>
      <c r="T110" s="32">
        <f t="shared" si="46"/>
        <v>0</v>
      </c>
      <c r="U110" s="41">
        <f t="shared" si="39"/>
        <v>0</v>
      </c>
      <c r="V110" s="41">
        <f t="shared" si="47"/>
        <v>0</v>
      </c>
      <c r="W110" s="52" t="e">
        <f t="shared" si="51"/>
        <v>#DIV/0!</v>
      </c>
      <c r="X110" s="41">
        <f t="shared" si="48"/>
        <v>0</v>
      </c>
      <c r="Y110" s="41">
        <f t="shared" si="49"/>
        <v>0</v>
      </c>
      <c r="Z110" s="41">
        <f t="shared" si="52"/>
        <v>0</v>
      </c>
      <c r="AA110" s="41">
        <f t="shared" si="42"/>
        <v>0</v>
      </c>
      <c r="AB110" s="41">
        <f t="shared" si="50"/>
        <v>0</v>
      </c>
      <c r="AC110" s="41"/>
      <c r="AD110" s="41"/>
      <c r="AE110" s="41"/>
      <c r="AF110" s="41"/>
      <c r="AG110" s="41"/>
    </row>
    <row r="111" spans="1:33" x14ac:dyDescent="0.2">
      <c r="A111" s="11">
        <f t="shared" si="43"/>
        <v>103</v>
      </c>
      <c r="B111" s="11" t="str">
        <f t="shared" si="43"/>
        <v/>
      </c>
      <c r="C111" s="12">
        <f>IF(B111&lt;121,INDEX(Frauen!C$2:C$122,B111+1,1),0)</f>
        <v>0</v>
      </c>
      <c r="D111" s="20">
        <f t="shared" si="35"/>
        <v>0</v>
      </c>
      <c r="E111" s="20">
        <f t="shared" si="36"/>
        <v>0</v>
      </c>
      <c r="F111" s="26">
        <f>IF(B111&lt;121,IF($D$1="konstant",$D$3,Zins!G105),0)</f>
        <v>0</v>
      </c>
      <c r="G111" s="39">
        <f t="shared" si="37"/>
        <v>1</v>
      </c>
      <c r="H111" s="11"/>
      <c r="I111" s="11"/>
      <c r="J111" s="11"/>
      <c r="K111" s="11"/>
      <c r="L111" s="28">
        <f t="shared" si="38"/>
        <v>0</v>
      </c>
      <c r="M111" s="32">
        <f t="shared" si="44"/>
        <v>0</v>
      </c>
      <c r="N111" s="53">
        <f>N110+H112*PRODUCT($G$8:G111)^-1*PRODUCT($E$8:E110)*D111</f>
        <v>3535.9326841441589</v>
      </c>
      <c r="O111" s="53"/>
      <c r="P111" s="52">
        <f>P110+J111*PRODUCT($E$8:E110)*PRODUCT($G$8:G110)^-1</f>
        <v>21.84938847113234</v>
      </c>
      <c r="Q111" s="52" t="e">
        <f>((O110+N110)*PRODUCT($G$8:G110))/PRODUCT($E$8:E110)</f>
        <v>#DIV/0!</v>
      </c>
      <c r="R111" s="52" t="e">
        <f>((P110)*PRODUCT($G$8:G110))/PRODUCT($E$8:E110)</f>
        <v>#DIV/0!</v>
      </c>
      <c r="S111" s="11">
        <f t="shared" si="45"/>
        <v>0</v>
      </c>
      <c r="T111" s="32">
        <f t="shared" si="46"/>
        <v>0</v>
      </c>
      <c r="U111" s="41">
        <f t="shared" si="39"/>
        <v>0</v>
      </c>
      <c r="V111" s="41">
        <f t="shared" si="47"/>
        <v>0</v>
      </c>
      <c r="W111" s="52" t="e">
        <f t="shared" si="51"/>
        <v>#DIV/0!</v>
      </c>
      <c r="X111" s="41">
        <f t="shared" si="48"/>
        <v>0</v>
      </c>
      <c r="Y111" s="41">
        <f t="shared" si="49"/>
        <v>0</v>
      </c>
      <c r="Z111" s="41">
        <f t="shared" si="52"/>
        <v>0</v>
      </c>
      <c r="AA111" s="41">
        <f t="shared" si="42"/>
        <v>0</v>
      </c>
      <c r="AB111" s="41">
        <f t="shared" si="50"/>
        <v>0</v>
      </c>
      <c r="AC111" s="41"/>
      <c r="AD111" s="41"/>
      <c r="AE111" s="41"/>
      <c r="AF111" s="41"/>
      <c r="AG111" s="41"/>
    </row>
    <row r="112" spans="1:33" x14ac:dyDescent="0.2">
      <c r="A112" s="11">
        <f t="shared" si="43"/>
        <v>104</v>
      </c>
      <c r="B112" s="11" t="str">
        <f t="shared" si="43"/>
        <v/>
      </c>
      <c r="C112" s="12">
        <f>IF(B112&lt;121,INDEX(Frauen!C$2:C$122,B112+1,1),0)</f>
        <v>0</v>
      </c>
      <c r="D112" s="20">
        <f t="shared" si="35"/>
        <v>0</v>
      </c>
      <c r="E112" s="20">
        <f t="shared" si="36"/>
        <v>0</v>
      </c>
      <c r="F112" s="26">
        <f>IF(B112&lt;121,IF($D$1="konstant",$D$3,Zins!G106),0)</f>
        <v>0</v>
      </c>
      <c r="G112" s="39">
        <f t="shared" si="37"/>
        <v>1</v>
      </c>
      <c r="H112" s="11"/>
      <c r="I112" s="11"/>
      <c r="J112" s="11"/>
      <c r="K112" s="11"/>
      <c r="L112" s="28">
        <f t="shared" si="38"/>
        <v>0</v>
      </c>
      <c r="M112" s="32">
        <f t="shared" si="44"/>
        <v>0</v>
      </c>
      <c r="N112" s="53">
        <f>N111+H113*PRODUCT($G$8:G112)^-1*PRODUCT($E$8:E111)*D112</f>
        <v>3535.9326841441589</v>
      </c>
      <c r="O112" s="53"/>
      <c r="P112" s="52">
        <f>P111+J112*PRODUCT($E$8:E111)*PRODUCT($G$8:G111)^-1</f>
        <v>21.84938847113234</v>
      </c>
      <c r="Q112" s="52" t="e">
        <f>((O111+N111)*PRODUCT($G$8:G111))/PRODUCT($E$8:E111)</f>
        <v>#DIV/0!</v>
      </c>
      <c r="R112" s="52" t="e">
        <f>((P111)*PRODUCT($G$8:G111))/PRODUCT($E$8:E111)</f>
        <v>#DIV/0!</v>
      </c>
      <c r="S112" s="11">
        <f t="shared" si="45"/>
        <v>0</v>
      </c>
      <c r="T112" s="32">
        <f t="shared" si="46"/>
        <v>0</v>
      </c>
      <c r="U112" s="41">
        <f t="shared" si="39"/>
        <v>0</v>
      </c>
      <c r="V112" s="41">
        <f t="shared" si="47"/>
        <v>0</v>
      </c>
      <c r="W112" s="52" t="e">
        <f t="shared" si="51"/>
        <v>#DIV/0!</v>
      </c>
      <c r="X112" s="41">
        <f t="shared" si="48"/>
        <v>0</v>
      </c>
      <c r="Y112" s="41">
        <f t="shared" si="49"/>
        <v>0</v>
      </c>
      <c r="Z112" s="41">
        <f t="shared" si="52"/>
        <v>0</v>
      </c>
      <c r="AA112" s="41">
        <f t="shared" si="42"/>
        <v>0</v>
      </c>
      <c r="AB112" s="41">
        <f t="shared" si="50"/>
        <v>0</v>
      </c>
      <c r="AC112" s="41"/>
      <c r="AD112" s="41"/>
      <c r="AE112" s="41"/>
      <c r="AF112" s="41"/>
      <c r="AG112" s="41"/>
    </row>
    <row r="113" spans="1:33" x14ac:dyDescent="0.2">
      <c r="A113" s="11">
        <f t="shared" si="43"/>
        <v>105</v>
      </c>
      <c r="B113" s="11" t="str">
        <f t="shared" si="43"/>
        <v/>
      </c>
      <c r="C113" s="12">
        <f>IF(B113&lt;121,INDEX(Frauen!C$2:C$122,B113+1,1),0)</f>
        <v>0</v>
      </c>
      <c r="D113" s="20">
        <f t="shared" si="35"/>
        <v>0</v>
      </c>
      <c r="E113" s="20">
        <f t="shared" si="36"/>
        <v>0</v>
      </c>
      <c r="F113" s="26">
        <f>IF(B113&lt;121,IF($D$1="konstant",$D$3,Zins!G107),0)</f>
        <v>0</v>
      </c>
      <c r="G113" s="39">
        <f t="shared" si="37"/>
        <v>1</v>
      </c>
      <c r="H113" s="11"/>
      <c r="I113" s="11"/>
      <c r="J113" s="11"/>
      <c r="K113" s="11"/>
      <c r="L113" s="28">
        <f t="shared" si="38"/>
        <v>0</v>
      </c>
      <c r="M113" s="32">
        <f t="shared" si="44"/>
        <v>0</v>
      </c>
      <c r="N113" s="53">
        <f>N112+H114*PRODUCT($G$8:G113)^-1*PRODUCT($E$8:E112)*D113</f>
        <v>3535.9326841441589</v>
      </c>
      <c r="O113" s="53"/>
      <c r="P113" s="52">
        <f>P112+J113*PRODUCT($E$8:E112)*PRODUCT($G$8:G112)^-1</f>
        <v>21.84938847113234</v>
      </c>
      <c r="Q113" s="52" t="e">
        <f>((O112+N112)*PRODUCT($G$8:G112))/PRODUCT($E$8:E112)</f>
        <v>#DIV/0!</v>
      </c>
      <c r="R113" s="52" t="e">
        <f>((P112)*PRODUCT($G$8:G112))/PRODUCT($E$8:E112)</f>
        <v>#DIV/0!</v>
      </c>
      <c r="S113" s="11">
        <f t="shared" si="45"/>
        <v>0</v>
      </c>
      <c r="T113" s="32">
        <f t="shared" si="46"/>
        <v>0</v>
      </c>
      <c r="U113" s="41">
        <f t="shared" si="39"/>
        <v>0</v>
      </c>
      <c r="V113" s="41">
        <f t="shared" si="47"/>
        <v>0</v>
      </c>
      <c r="W113" s="52" t="e">
        <f t="shared" si="51"/>
        <v>#DIV/0!</v>
      </c>
      <c r="X113" s="41">
        <f t="shared" si="48"/>
        <v>0</v>
      </c>
      <c r="Y113" s="41">
        <f t="shared" si="49"/>
        <v>0</v>
      </c>
      <c r="Z113" s="41">
        <f t="shared" si="52"/>
        <v>0</v>
      </c>
      <c r="AA113" s="41">
        <f t="shared" si="42"/>
        <v>0</v>
      </c>
      <c r="AB113" s="41">
        <f t="shared" si="50"/>
        <v>0</v>
      </c>
      <c r="AC113" s="41"/>
      <c r="AD113" s="41"/>
      <c r="AE113" s="41"/>
      <c r="AF113" s="41"/>
      <c r="AG113" s="41"/>
    </row>
    <row r="114" spans="1:33" x14ac:dyDescent="0.2">
      <c r="A114" s="11">
        <f t="shared" si="43"/>
        <v>106</v>
      </c>
      <c r="B114" s="11" t="str">
        <f t="shared" si="43"/>
        <v/>
      </c>
      <c r="C114" s="12">
        <f>IF(B114&lt;121,INDEX(Frauen!C$2:C$122,B114+1,1),0)</f>
        <v>0</v>
      </c>
      <c r="D114" s="20">
        <f t="shared" si="35"/>
        <v>0</v>
      </c>
      <c r="E114" s="20">
        <f t="shared" si="36"/>
        <v>0</v>
      </c>
      <c r="F114" s="26">
        <f>IF(B114&lt;121,IF($D$1="konstant",$D$3,Zins!G108),0)</f>
        <v>0</v>
      </c>
      <c r="G114" s="39">
        <f t="shared" si="37"/>
        <v>1</v>
      </c>
      <c r="H114" s="11"/>
      <c r="I114" s="11"/>
      <c r="J114" s="11"/>
      <c r="K114" s="11"/>
      <c r="L114" s="28">
        <f t="shared" si="38"/>
        <v>0</v>
      </c>
      <c r="M114" s="32">
        <f t="shared" si="44"/>
        <v>0</v>
      </c>
      <c r="N114" s="53">
        <f>N113+H115*PRODUCT($G$8:G114)^-1*PRODUCT($E$8:E113)*D114</f>
        <v>3535.9326841441589</v>
      </c>
      <c r="O114" s="53"/>
      <c r="P114" s="52">
        <f>P113+J114*PRODUCT($E$8:E113)*PRODUCT($G$8:G113)^-1</f>
        <v>21.84938847113234</v>
      </c>
      <c r="Q114" s="52" t="e">
        <f>((O113+N113)*PRODUCT($G$8:G113))/PRODUCT($E$8:E113)</f>
        <v>#DIV/0!</v>
      </c>
      <c r="R114" s="52" t="e">
        <f>((P113)*PRODUCT($G$8:G113))/PRODUCT($E$8:E113)</f>
        <v>#DIV/0!</v>
      </c>
      <c r="S114" s="11">
        <f t="shared" si="45"/>
        <v>0</v>
      </c>
      <c r="T114" s="32">
        <f t="shared" si="46"/>
        <v>0</v>
      </c>
      <c r="U114" s="41">
        <f t="shared" si="39"/>
        <v>0</v>
      </c>
      <c r="V114" s="41">
        <f t="shared" si="47"/>
        <v>0</v>
      </c>
      <c r="W114" s="52" t="e">
        <f t="shared" si="51"/>
        <v>#DIV/0!</v>
      </c>
      <c r="X114" s="41">
        <f t="shared" si="48"/>
        <v>0</v>
      </c>
      <c r="Y114" s="41">
        <f t="shared" si="49"/>
        <v>0</v>
      </c>
      <c r="Z114" s="41">
        <f t="shared" si="52"/>
        <v>0</v>
      </c>
      <c r="AA114" s="41">
        <f t="shared" si="42"/>
        <v>0</v>
      </c>
      <c r="AB114" s="41">
        <f t="shared" si="50"/>
        <v>0</v>
      </c>
      <c r="AC114" s="41"/>
      <c r="AD114" s="41"/>
      <c r="AE114" s="41"/>
      <c r="AF114" s="41"/>
      <c r="AG114" s="41"/>
    </row>
    <row r="115" spans="1:33" x14ac:dyDescent="0.2">
      <c r="A115" s="11">
        <f t="shared" si="43"/>
        <v>107</v>
      </c>
      <c r="B115" s="11" t="str">
        <f t="shared" si="43"/>
        <v/>
      </c>
      <c r="C115" s="12">
        <f>IF(B115&lt;121,INDEX(Frauen!C$2:C$122,B115+1,1),0)</f>
        <v>0</v>
      </c>
      <c r="D115" s="20">
        <f t="shared" si="35"/>
        <v>0</v>
      </c>
      <c r="E115" s="20">
        <f t="shared" si="36"/>
        <v>0</v>
      </c>
      <c r="F115" s="26">
        <f>IF(B115&lt;121,IF($D$1="konstant",$D$3,Zins!G109),0)</f>
        <v>0</v>
      </c>
      <c r="G115" s="39">
        <f t="shared" si="37"/>
        <v>1</v>
      </c>
      <c r="H115" s="11"/>
      <c r="I115" s="11"/>
      <c r="J115" s="11"/>
      <c r="K115" s="11"/>
      <c r="L115" s="28">
        <f t="shared" si="38"/>
        <v>0</v>
      </c>
      <c r="M115" s="32">
        <f t="shared" si="44"/>
        <v>0</v>
      </c>
      <c r="N115" s="53">
        <f>N114+H116*PRODUCT($G$8:G115)^-1*PRODUCT($E$8:E114)*D115</f>
        <v>3535.9326841441589</v>
      </c>
      <c r="O115" s="53"/>
      <c r="P115" s="52">
        <f>P114+J115*PRODUCT($E$8:E114)*PRODUCT($G$8:G114)^-1</f>
        <v>21.84938847113234</v>
      </c>
      <c r="Q115" s="52" t="e">
        <f>((O114+N114)*PRODUCT($G$8:G114))/PRODUCT($E$8:E114)</f>
        <v>#DIV/0!</v>
      </c>
      <c r="R115" s="52" t="e">
        <f>((P114)*PRODUCT($G$8:G114))/PRODUCT($E$8:E114)</f>
        <v>#DIV/0!</v>
      </c>
      <c r="S115" s="11">
        <f t="shared" si="45"/>
        <v>0</v>
      </c>
      <c r="T115" s="32">
        <f t="shared" si="46"/>
        <v>0</v>
      </c>
      <c r="U115" s="41">
        <f t="shared" si="39"/>
        <v>0</v>
      </c>
      <c r="V115" s="41">
        <f t="shared" si="47"/>
        <v>0</v>
      </c>
      <c r="W115" s="52" t="e">
        <f t="shared" si="51"/>
        <v>#DIV/0!</v>
      </c>
      <c r="X115" s="41">
        <f t="shared" si="48"/>
        <v>0</v>
      </c>
      <c r="Y115" s="41">
        <f t="shared" si="49"/>
        <v>0</v>
      </c>
      <c r="Z115" s="41">
        <f t="shared" si="52"/>
        <v>0</v>
      </c>
      <c r="AA115" s="41">
        <f t="shared" si="42"/>
        <v>0</v>
      </c>
      <c r="AB115" s="41">
        <f t="shared" si="50"/>
        <v>0</v>
      </c>
      <c r="AC115" s="41"/>
      <c r="AD115" s="41"/>
      <c r="AE115" s="41"/>
      <c r="AF115" s="41"/>
      <c r="AG115" s="41"/>
    </row>
    <row r="116" spans="1:33" x14ac:dyDescent="0.2">
      <c r="A116" s="11">
        <f t="shared" si="43"/>
        <v>108</v>
      </c>
      <c r="B116" s="11" t="str">
        <f t="shared" si="43"/>
        <v/>
      </c>
      <c r="C116" s="12">
        <f>IF(B116&lt;121,INDEX(Frauen!C$2:C$122,B116+1,1),0)</f>
        <v>0</v>
      </c>
      <c r="D116" s="20">
        <f t="shared" si="35"/>
        <v>0</v>
      </c>
      <c r="E116" s="20">
        <f t="shared" si="36"/>
        <v>0</v>
      </c>
      <c r="F116" s="26">
        <f>IF(B116&lt;121,IF($D$1="konstant",$D$3,Zins!G110),0)</f>
        <v>0</v>
      </c>
      <c r="G116" s="39">
        <f t="shared" si="37"/>
        <v>1</v>
      </c>
      <c r="H116" s="11"/>
      <c r="I116" s="11"/>
      <c r="J116" s="11"/>
      <c r="K116" s="11"/>
      <c r="L116" s="28">
        <f t="shared" si="38"/>
        <v>0</v>
      </c>
      <c r="M116" s="32">
        <f t="shared" si="44"/>
        <v>0</v>
      </c>
      <c r="N116" s="53">
        <f>N115+H117*PRODUCT($G$8:G116)^-1*PRODUCT($E$8:E115)*D116</f>
        <v>3535.9326841441589</v>
      </c>
      <c r="O116" s="53"/>
      <c r="P116" s="52">
        <f>P115+J116*PRODUCT($E$8:E115)*PRODUCT($G$8:G115)^-1</f>
        <v>21.84938847113234</v>
      </c>
      <c r="Q116" s="52" t="e">
        <f>((O115+N115)*PRODUCT($G$8:G115))/PRODUCT($E$8:E115)</f>
        <v>#DIV/0!</v>
      </c>
      <c r="R116" s="52" t="e">
        <f>((P115)*PRODUCT($G$8:G115))/PRODUCT($E$8:E115)</f>
        <v>#DIV/0!</v>
      </c>
      <c r="S116" s="11">
        <f t="shared" si="45"/>
        <v>0</v>
      </c>
      <c r="T116" s="32">
        <f t="shared" si="46"/>
        <v>0</v>
      </c>
      <c r="U116" s="41">
        <f t="shared" si="39"/>
        <v>0</v>
      </c>
      <c r="V116" s="41">
        <f t="shared" si="47"/>
        <v>0</v>
      </c>
      <c r="W116" s="52" t="e">
        <f t="shared" si="51"/>
        <v>#DIV/0!</v>
      </c>
      <c r="X116" s="41">
        <f t="shared" si="48"/>
        <v>0</v>
      </c>
      <c r="Y116" s="41">
        <f t="shared" si="49"/>
        <v>0</v>
      </c>
      <c r="Z116" s="41">
        <f t="shared" si="52"/>
        <v>0</v>
      </c>
      <c r="AA116" s="41">
        <f t="shared" si="42"/>
        <v>0</v>
      </c>
      <c r="AB116" s="41">
        <f t="shared" si="50"/>
        <v>0</v>
      </c>
      <c r="AC116" s="41"/>
      <c r="AD116" s="41"/>
      <c r="AE116" s="41"/>
      <c r="AF116" s="41"/>
      <c r="AG116" s="41"/>
    </row>
    <row r="117" spans="1:33" x14ac:dyDescent="0.2">
      <c r="A117" s="11">
        <f t="shared" si="43"/>
        <v>109</v>
      </c>
      <c r="B117" s="11" t="str">
        <f t="shared" si="43"/>
        <v/>
      </c>
      <c r="C117" s="12">
        <f>IF(B117&lt;121,INDEX(Frauen!C$2:C$122,B117+1,1),0)</f>
        <v>0</v>
      </c>
      <c r="D117" s="20">
        <f t="shared" si="35"/>
        <v>0</v>
      </c>
      <c r="E117" s="20">
        <f t="shared" si="36"/>
        <v>0</v>
      </c>
      <c r="F117" s="26">
        <f>IF(B117&lt;121,IF($D$1="konstant",$D$3,Zins!G111),0)</f>
        <v>0</v>
      </c>
      <c r="G117" s="39">
        <f t="shared" si="37"/>
        <v>1</v>
      </c>
      <c r="H117" s="11"/>
      <c r="I117" s="11"/>
      <c r="J117" s="11"/>
      <c r="K117" s="11"/>
      <c r="L117" s="28">
        <f t="shared" si="38"/>
        <v>0</v>
      </c>
      <c r="M117" s="32">
        <f t="shared" si="44"/>
        <v>0</v>
      </c>
      <c r="N117" s="53">
        <f>N116+H118*PRODUCT($G$8:G117)^-1*PRODUCT($E$8:E116)*D117</f>
        <v>3535.9326841441589</v>
      </c>
      <c r="O117" s="53"/>
      <c r="P117" s="52">
        <f>P116+J117*PRODUCT($E$8:E116)*PRODUCT($G$8:G116)^-1</f>
        <v>21.84938847113234</v>
      </c>
      <c r="Q117" s="52" t="e">
        <f>((O116+N116)*PRODUCT($G$8:G116))/PRODUCT($E$8:E116)</f>
        <v>#DIV/0!</v>
      </c>
      <c r="R117" s="52" t="e">
        <f>((P116)*PRODUCT($G$8:G116))/PRODUCT($E$8:E116)</f>
        <v>#DIV/0!</v>
      </c>
      <c r="S117" s="11">
        <f t="shared" si="45"/>
        <v>0</v>
      </c>
      <c r="T117" s="32">
        <f t="shared" si="46"/>
        <v>0</v>
      </c>
      <c r="U117" s="41">
        <f t="shared" si="39"/>
        <v>0</v>
      </c>
      <c r="V117" s="41">
        <f t="shared" si="47"/>
        <v>0</v>
      </c>
      <c r="W117" s="52" t="e">
        <f t="shared" si="51"/>
        <v>#DIV/0!</v>
      </c>
      <c r="X117" s="41">
        <f t="shared" si="48"/>
        <v>0</v>
      </c>
      <c r="Y117" s="41">
        <f t="shared" si="49"/>
        <v>0</v>
      </c>
      <c r="Z117" s="41">
        <f t="shared" si="52"/>
        <v>0</v>
      </c>
      <c r="AA117" s="41">
        <f t="shared" si="42"/>
        <v>0</v>
      </c>
      <c r="AB117" s="41">
        <f t="shared" si="50"/>
        <v>0</v>
      </c>
      <c r="AC117" s="41"/>
      <c r="AD117" s="41"/>
      <c r="AE117" s="41"/>
      <c r="AF117" s="41"/>
      <c r="AG117" s="41"/>
    </row>
    <row r="118" spans="1:33" x14ac:dyDescent="0.2">
      <c r="A118" s="11">
        <f t="shared" si="43"/>
        <v>110</v>
      </c>
      <c r="B118" s="11" t="str">
        <f t="shared" si="43"/>
        <v/>
      </c>
      <c r="C118" s="12">
        <f>IF(B118&lt;121,INDEX(Frauen!C$2:C$122,B118+1,1),0)</f>
        <v>0</v>
      </c>
      <c r="D118" s="20">
        <f t="shared" si="35"/>
        <v>0</v>
      </c>
      <c r="E118" s="20">
        <f t="shared" si="36"/>
        <v>0</v>
      </c>
      <c r="F118" s="26">
        <f>IF(B118&lt;121,IF($D$1="konstant",$D$3,Zins!G112),0)</f>
        <v>0</v>
      </c>
      <c r="G118" s="39">
        <f t="shared" si="37"/>
        <v>1</v>
      </c>
      <c r="H118" s="11"/>
      <c r="I118" s="11"/>
      <c r="J118" s="11"/>
      <c r="K118" s="11"/>
      <c r="L118" s="28">
        <f t="shared" si="38"/>
        <v>0</v>
      </c>
      <c r="M118" s="32">
        <f t="shared" si="44"/>
        <v>0</v>
      </c>
      <c r="N118" s="53">
        <f>N117+H119*PRODUCT($G$8:G118)^-1*PRODUCT($E$8:E117)*D118</f>
        <v>3535.9326841441589</v>
      </c>
      <c r="O118" s="53"/>
      <c r="P118" s="52">
        <f>P117+J118*PRODUCT($E$8:E117)*PRODUCT($G$8:G117)^-1</f>
        <v>21.84938847113234</v>
      </c>
      <c r="Q118" s="52" t="e">
        <f>((O117+N117)*PRODUCT($G$8:G117))/PRODUCT($E$8:E117)</f>
        <v>#DIV/0!</v>
      </c>
      <c r="R118" s="52" t="e">
        <f>((P117)*PRODUCT($G$8:G117))/PRODUCT($E$8:E117)</f>
        <v>#DIV/0!</v>
      </c>
      <c r="S118" s="11">
        <f t="shared" si="45"/>
        <v>0</v>
      </c>
      <c r="T118" s="32">
        <f t="shared" si="46"/>
        <v>0</v>
      </c>
      <c r="U118" s="41">
        <f t="shared" si="39"/>
        <v>0</v>
      </c>
      <c r="V118" s="41">
        <f t="shared" si="47"/>
        <v>0</v>
      </c>
      <c r="W118" s="52" t="e">
        <f t="shared" si="51"/>
        <v>#DIV/0!</v>
      </c>
      <c r="X118" s="41">
        <f t="shared" si="48"/>
        <v>0</v>
      </c>
      <c r="Y118" s="41">
        <f t="shared" si="49"/>
        <v>0</v>
      </c>
      <c r="Z118" s="41">
        <f t="shared" si="52"/>
        <v>0</v>
      </c>
      <c r="AA118" s="41">
        <f t="shared" si="42"/>
        <v>0</v>
      </c>
      <c r="AB118" s="41">
        <f t="shared" si="50"/>
        <v>0</v>
      </c>
      <c r="AC118" s="41"/>
      <c r="AD118" s="41"/>
      <c r="AE118" s="41"/>
      <c r="AF118" s="41"/>
      <c r="AG118" s="41"/>
    </row>
    <row r="119" spans="1:33" x14ac:dyDescent="0.2">
      <c r="A119" s="11">
        <f t="shared" si="43"/>
        <v>111</v>
      </c>
      <c r="B119" s="11" t="str">
        <f t="shared" si="43"/>
        <v/>
      </c>
      <c r="C119" s="12">
        <f>IF(B119&lt;121,INDEX(Frauen!C$2:C$122,B119+1,1),0)</f>
        <v>0</v>
      </c>
      <c r="D119" s="20">
        <f t="shared" si="35"/>
        <v>0</v>
      </c>
      <c r="E119" s="20">
        <f t="shared" si="36"/>
        <v>0</v>
      </c>
      <c r="F119" s="26">
        <f>IF(B119&lt;121,IF($D$1="konstant",$D$3,Zins!G113),0)</f>
        <v>0</v>
      </c>
      <c r="G119" s="39">
        <f t="shared" si="37"/>
        <v>1</v>
      </c>
      <c r="H119" s="11"/>
      <c r="I119" s="11"/>
      <c r="J119" s="11"/>
      <c r="K119" s="11"/>
      <c r="L119" s="28">
        <f t="shared" si="38"/>
        <v>0</v>
      </c>
      <c r="M119" s="32">
        <f t="shared" si="44"/>
        <v>0</v>
      </c>
      <c r="N119" s="53">
        <f>N118+H120*PRODUCT($G$8:G119)^-1*PRODUCT($E$8:E118)*D119</f>
        <v>3535.9326841441589</v>
      </c>
      <c r="O119" s="53"/>
      <c r="P119" s="52">
        <f>P118+J119*PRODUCT($E$8:E118)*PRODUCT($G$8:G118)^-1</f>
        <v>21.84938847113234</v>
      </c>
      <c r="Q119" s="52" t="e">
        <f>((O118+N118)*PRODUCT($G$8:G118))/PRODUCT($E$8:E118)</f>
        <v>#DIV/0!</v>
      </c>
      <c r="R119" s="52" t="e">
        <f>((P118)*PRODUCT($G$8:G118))/PRODUCT($E$8:E118)</f>
        <v>#DIV/0!</v>
      </c>
      <c r="S119" s="11">
        <f t="shared" si="45"/>
        <v>0</v>
      </c>
      <c r="T119" s="32">
        <f t="shared" si="46"/>
        <v>0</v>
      </c>
      <c r="U119" s="41">
        <f t="shared" si="39"/>
        <v>0</v>
      </c>
      <c r="V119" s="41">
        <f t="shared" si="47"/>
        <v>0</v>
      </c>
      <c r="W119" s="52" t="e">
        <f t="shared" si="51"/>
        <v>#DIV/0!</v>
      </c>
      <c r="X119" s="41">
        <f t="shared" si="48"/>
        <v>0</v>
      </c>
      <c r="Y119" s="41">
        <f t="shared" si="49"/>
        <v>0</v>
      </c>
      <c r="Z119" s="41">
        <f t="shared" si="52"/>
        <v>0</v>
      </c>
      <c r="AA119" s="41">
        <f t="shared" si="42"/>
        <v>0</v>
      </c>
      <c r="AB119" s="41">
        <f t="shared" si="50"/>
        <v>0</v>
      </c>
      <c r="AC119" s="41"/>
      <c r="AD119" s="41"/>
      <c r="AE119" s="41"/>
      <c r="AF119" s="41"/>
      <c r="AG119" s="41"/>
    </row>
    <row r="120" spans="1:33" x14ac:dyDescent="0.2">
      <c r="A120" s="11">
        <f t="shared" si="43"/>
        <v>112</v>
      </c>
      <c r="B120" s="11" t="str">
        <f t="shared" si="43"/>
        <v/>
      </c>
      <c r="C120" s="12">
        <f>IF(B120&lt;121,INDEX(Frauen!C$2:C$122,B120+1,1),0)</f>
        <v>0</v>
      </c>
      <c r="D120" s="20">
        <f t="shared" si="35"/>
        <v>0</v>
      </c>
      <c r="E120" s="20">
        <f t="shared" si="36"/>
        <v>0</v>
      </c>
      <c r="F120" s="26">
        <f>IF(B120&lt;121,IF($D$1="konstant",$D$3,Zins!G114),0)</f>
        <v>0</v>
      </c>
      <c r="G120" s="39">
        <f t="shared" si="37"/>
        <v>1</v>
      </c>
      <c r="H120" s="11"/>
      <c r="I120" s="11"/>
      <c r="J120" s="11"/>
      <c r="K120" s="11"/>
      <c r="L120" s="28">
        <f t="shared" si="38"/>
        <v>0</v>
      </c>
      <c r="M120" s="32">
        <f t="shared" si="44"/>
        <v>0</v>
      </c>
      <c r="N120" s="53">
        <f>N119+H121*PRODUCT($G$8:G120)^-1*PRODUCT($E$8:E119)*D120</f>
        <v>3535.9326841441589</v>
      </c>
      <c r="O120" s="53"/>
      <c r="P120" s="52">
        <f>P119+J120*PRODUCT($E$8:E119)*PRODUCT($G$8:G119)^-1</f>
        <v>21.84938847113234</v>
      </c>
      <c r="Q120" s="52" t="e">
        <f>((O119+N119)*PRODUCT($G$8:G119))/PRODUCT($E$8:E119)</f>
        <v>#DIV/0!</v>
      </c>
      <c r="R120" s="52" t="e">
        <f>((P119)*PRODUCT($G$8:G119))/PRODUCT($E$8:E119)</f>
        <v>#DIV/0!</v>
      </c>
      <c r="S120" s="11">
        <f t="shared" si="45"/>
        <v>0</v>
      </c>
      <c r="T120" s="32">
        <f t="shared" si="46"/>
        <v>0</v>
      </c>
      <c r="U120" s="41">
        <f t="shared" si="39"/>
        <v>0</v>
      </c>
      <c r="V120" s="41">
        <f t="shared" si="47"/>
        <v>0</v>
      </c>
      <c r="W120" s="52" t="e">
        <f t="shared" si="51"/>
        <v>#DIV/0!</v>
      </c>
      <c r="X120" s="41">
        <f t="shared" si="48"/>
        <v>0</v>
      </c>
      <c r="Y120" s="41">
        <f t="shared" si="49"/>
        <v>0</v>
      </c>
      <c r="Z120" s="41">
        <f t="shared" si="52"/>
        <v>0</v>
      </c>
      <c r="AA120" s="41">
        <f t="shared" si="42"/>
        <v>0</v>
      </c>
      <c r="AB120" s="41">
        <f t="shared" si="50"/>
        <v>0</v>
      </c>
      <c r="AC120" s="41"/>
      <c r="AD120" s="41"/>
      <c r="AE120" s="41"/>
      <c r="AF120" s="41"/>
      <c r="AG120" s="41"/>
    </row>
    <row r="121" spans="1:33" x14ac:dyDescent="0.2">
      <c r="A121" s="11">
        <f t="shared" si="43"/>
        <v>113</v>
      </c>
      <c r="B121" s="11" t="str">
        <f t="shared" si="43"/>
        <v/>
      </c>
      <c r="C121" s="12">
        <f>IF(B121&lt;121,INDEX(Frauen!C$2:C$122,B121+1,1),0)</f>
        <v>0</v>
      </c>
      <c r="D121" s="20">
        <f t="shared" si="35"/>
        <v>0</v>
      </c>
      <c r="E121" s="20">
        <f t="shared" si="36"/>
        <v>0</v>
      </c>
      <c r="F121" s="26">
        <f>IF(B121&lt;121,IF($D$1="konstant",$D$3,Zins!G115),0)</f>
        <v>0</v>
      </c>
      <c r="G121" s="39">
        <f t="shared" si="37"/>
        <v>1</v>
      </c>
      <c r="H121" s="11"/>
      <c r="I121" s="11"/>
      <c r="J121" s="11"/>
      <c r="K121" s="11"/>
      <c r="L121" s="28">
        <f t="shared" si="38"/>
        <v>0</v>
      </c>
      <c r="M121" s="32">
        <f t="shared" si="44"/>
        <v>0</v>
      </c>
      <c r="N121" s="53">
        <f>N120+H122*PRODUCT($G$8:G121)^-1*PRODUCT($E$8:E120)*D121</f>
        <v>3535.9326841441589</v>
      </c>
      <c r="O121" s="53"/>
      <c r="P121" s="52">
        <f>P120+J121*PRODUCT($E$8:E120)*PRODUCT($G$8:G120)^-1</f>
        <v>21.84938847113234</v>
      </c>
      <c r="Q121" s="52" t="e">
        <f>((O120+N120)*PRODUCT($G$8:G120))/PRODUCT($E$8:E120)</f>
        <v>#DIV/0!</v>
      </c>
      <c r="R121" s="52" t="e">
        <f>((P120)*PRODUCT($G$8:G120))/PRODUCT($E$8:E120)</f>
        <v>#DIV/0!</v>
      </c>
      <c r="S121" s="11">
        <f t="shared" si="45"/>
        <v>0</v>
      </c>
      <c r="T121" s="32">
        <f t="shared" si="46"/>
        <v>0</v>
      </c>
      <c r="U121" s="41">
        <f t="shared" si="39"/>
        <v>0</v>
      </c>
      <c r="V121" s="41">
        <f t="shared" si="47"/>
        <v>0</v>
      </c>
      <c r="W121" s="52" t="e">
        <f t="shared" si="51"/>
        <v>#DIV/0!</v>
      </c>
      <c r="X121" s="41">
        <f t="shared" si="48"/>
        <v>0</v>
      </c>
      <c r="Y121" s="41">
        <f t="shared" si="49"/>
        <v>0</v>
      </c>
      <c r="Z121" s="41">
        <f t="shared" si="52"/>
        <v>0</v>
      </c>
      <c r="AA121" s="41">
        <f t="shared" si="42"/>
        <v>0</v>
      </c>
      <c r="AB121" s="41">
        <f t="shared" si="50"/>
        <v>0</v>
      </c>
      <c r="AC121" s="41"/>
      <c r="AD121" s="41"/>
      <c r="AE121" s="41"/>
      <c r="AF121" s="41"/>
      <c r="AG121" s="41"/>
    </row>
    <row r="122" spans="1:33" x14ac:dyDescent="0.2">
      <c r="A122" s="11">
        <f t="shared" si="43"/>
        <v>114</v>
      </c>
      <c r="B122" s="11" t="str">
        <f t="shared" si="43"/>
        <v/>
      </c>
      <c r="C122" s="12">
        <f>IF(B122&lt;121,INDEX(Frauen!C$2:C$122,B122+1,1),0)</f>
        <v>0</v>
      </c>
      <c r="D122" s="20">
        <f t="shared" si="35"/>
        <v>0</v>
      </c>
      <c r="E122" s="20">
        <f t="shared" si="36"/>
        <v>0</v>
      </c>
      <c r="F122" s="26">
        <f>IF(B122&lt;121,IF($D$1="konstant",$D$3,Zins!G116),0)</f>
        <v>0</v>
      </c>
      <c r="G122" s="39">
        <f t="shared" si="37"/>
        <v>1</v>
      </c>
      <c r="H122" s="11"/>
      <c r="I122" s="11"/>
      <c r="J122" s="11"/>
      <c r="K122" s="11"/>
      <c r="L122" s="28">
        <f t="shared" si="38"/>
        <v>0</v>
      </c>
      <c r="M122" s="32">
        <f t="shared" si="44"/>
        <v>0</v>
      </c>
      <c r="N122" s="53">
        <f>N121+H123*PRODUCT($G$8:G122)^-1*PRODUCT($E$8:E121)*D122</f>
        <v>3535.9326841441589</v>
      </c>
      <c r="O122" s="53"/>
      <c r="P122" s="52">
        <f>P121+J122*PRODUCT($E$8:E121)*PRODUCT($G$8:G121)^-1</f>
        <v>21.84938847113234</v>
      </c>
      <c r="Q122" s="52" t="e">
        <f>((O121+N121)*PRODUCT($G$8:G121))/PRODUCT($E$8:E121)</f>
        <v>#DIV/0!</v>
      </c>
      <c r="R122" s="52" t="e">
        <f>((P121)*PRODUCT($G$8:G121))/PRODUCT($E$8:E121)</f>
        <v>#DIV/0!</v>
      </c>
      <c r="S122" s="11">
        <f t="shared" si="45"/>
        <v>0</v>
      </c>
      <c r="T122" s="32">
        <f t="shared" si="46"/>
        <v>0</v>
      </c>
      <c r="U122" s="41">
        <f t="shared" si="39"/>
        <v>0</v>
      </c>
      <c r="V122" s="41">
        <f t="shared" si="47"/>
        <v>0</v>
      </c>
      <c r="W122" s="52" t="e">
        <f t="shared" si="51"/>
        <v>#DIV/0!</v>
      </c>
      <c r="X122" s="41">
        <f t="shared" si="48"/>
        <v>0</v>
      </c>
      <c r="Y122" s="41">
        <f t="shared" si="49"/>
        <v>0</v>
      </c>
      <c r="Z122" s="41">
        <f t="shared" si="52"/>
        <v>0</v>
      </c>
      <c r="AA122" s="41">
        <f t="shared" si="42"/>
        <v>0</v>
      </c>
      <c r="AB122" s="41">
        <f t="shared" si="50"/>
        <v>0</v>
      </c>
      <c r="AC122" s="41"/>
      <c r="AD122" s="41"/>
      <c r="AE122" s="41"/>
      <c r="AF122" s="41"/>
      <c r="AG122" s="41"/>
    </row>
    <row r="123" spans="1:33" x14ac:dyDescent="0.2">
      <c r="A123" s="11">
        <f t="shared" si="43"/>
        <v>115</v>
      </c>
      <c r="B123" s="11" t="str">
        <f t="shared" si="43"/>
        <v/>
      </c>
      <c r="C123" s="12">
        <f>IF(B123&lt;121,INDEX(Frauen!C$2:C$122,B123+1,1),0)</f>
        <v>0</v>
      </c>
      <c r="D123" s="20">
        <f t="shared" si="35"/>
        <v>0</v>
      </c>
      <c r="E123" s="20">
        <f t="shared" si="36"/>
        <v>0</v>
      </c>
      <c r="F123" s="26">
        <f>IF(B123&lt;121,IF($D$1="konstant",$D$3,Zins!G117),0)</f>
        <v>0</v>
      </c>
      <c r="G123" s="39">
        <f t="shared" si="37"/>
        <v>1</v>
      </c>
      <c r="H123" s="11"/>
      <c r="I123" s="11"/>
      <c r="J123" s="11"/>
      <c r="K123" s="11"/>
      <c r="L123" s="28">
        <f t="shared" si="38"/>
        <v>0</v>
      </c>
      <c r="M123" s="32">
        <f t="shared" si="44"/>
        <v>0</v>
      </c>
      <c r="N123" s="53">
        <f>N122+H124*PRODUCT($G$8:G123)^-1*PRODUCT($E$8:E122)*D123</f>
        <v>3535.9326841441589</v>
      </c>
      <c r="O123" s="53"/>
      <c r="P123" s="52">
        <f>P122+J123*PRODUCT($E$8:E122)*PRODUCT($G$8:G122)^-1</f>
        <v>21.84938847113234</v>
      </c>
      <c r="Q123" s="52" t="e">
        <f>((O122+N122)*PRODUCT($G$8:G122))/PRODUCT($E$8:E122)</f>
        <v>#DIV/0!</v>
      </c>
      <c r="R123" s="52" t="e">
        <f>((P122)*PRODUCT($G$8:G122))/PRODUCT($E$8:E122)</f>
        <v>#DIV/0!</v>
      </c>
      <c r="S123" s="11">
        <f t="shared" si="45"/>
        <v>0</v>
      </c>
      <c r="T123" s="32">
        <f t="shared" si="46"/>
        <v>0</v>
      </c>
      <c r="U123" s="41">
        <f t="shared" si="39"/>
        <v>0</v>
      </c>
      <c r="V123" s="41">
        <f t="shared" si="47"/>
        <v>0</v>
      </c>
      <c r="W123" s="52" t="e">
        <f t="shared" si="51"/>
        <v>#DIV/0!</v>
      </c>
      <c r="X123" s="41">
        <f t="shared" si="48"/>
        <v>0</v>
      </c>
      <c r="Y123" s="41">
        <f t="shared" si="49"/>
        <v>0</v>
      </c>
      <c r="Z123" s="41">
        <f t="shared" si="52"/>
        <v>0</v>
      </c>
      <c r="AA123" s="41">
        <f t="shared" si="42"/>
        <v>0</v>
      </c>
      <c r="AB123" s="41">
        <f t="shared" si="50"/>
        <v>0</v>
      </c>
      <c r="AC123" s="41"/>
      <c r="AD123" s="41"/>
      <c r="AE123" s="41"/>
      <c r="AF123" s="41"/>
      <c r="AG123" s="41"/>
    </row>
    <row r="124" spans="1:33" x14ac:dyDescent="0.2">
      <c r="A124" s="11">
        <f t="shared" si="43"/>
        <v>116</v>
      </c>
      <c r="B124" s="11" t="str">
        <f t="shared" si="43"/>
        <v/>
      </c>
      <c r="C124" s="12">
        <f>IF(B124&lt;121,INDEX(Frauen!C$2:C$122,B124+1,1),0)</f>
        <v>0</v>
      </c>
      <c r="D124" s="20">
        <f t="shared" si="35"/>
        <v>0</v>
      </c>
      <c r="E124" s="20">
        <f t="shared" si="36"/>
        <v>0</v>
      </c>
      <c r="F124" s="26">
        <f>IF(B124&lt;121,IF($D$1="konstant",$D$3,Zins!G118),0)</f>
        <v>0</v>
      </c>
      <c r="G124" s="39">
        <f t="shared" si="37"/>
        <v>1</v>
      </c>
      <c r="H124" s="11"/>
      <c r="I124" s="11"/>
      <c r="J124" s="11"/>
      <c r="K124" s="11"/>
      <c r="L124" s="28">
        <f t="shared" si="38"/>
        <v>0</v>
      </c>
      <c r="M124" s="32">
        <f t="shared" si="44"/>
        <v>0</v>
      </c>
      <c r="N124" s="53">
        <f>N123+H125*PRODUCT($G$8:G124)^-1*PRODUCT($E$8:E123)*D124</f>
        <v>3535.9326841441589</v>
      </c>
      <c r="O124" s="53"/>
      <c r="P124" s="52">
        <f>P123+J124*PRODUCT($E$8:E123)*PRODUCT($G$8:G123)^-1</f>
        <v>21.84938847113234</v>
      </c>
      <c r="Q124" s="52" t="e">
        <f>((O123+N123)*PRODUCT($G$8:G123))/PRODUCT($E$8:E123)</f>
        <v>#DIV/0!</v>
      </c>
      <c r="R124" s="52" t="e">
        <f>((P123)*PRODUCT($G$8:G123))/PRODUCT($E$8:E123)</f>
        <v>#DIV/0!</v>
      </c>
      <c r="S124" s="11">
        <f t="shared" si="45"/>
        <v>0</v>
      </c>
      <c r="T124" s="32">
        <f t="shared" si="46"/>
        <v>0</v>
      </c>
      <c r="U124" s="41">
        <f t="shared" si="39"/>
        <v>0</v>
      </c>
      <c r="V124" s="41">
        <f t="shared" si="47"/>
        <v>0</v>
      </c>
      <c r="W124" s="52" t="e">
        <f t="shared" si="51"/>
        <v>#DIV/0!</v>
      </c>
      <c r="X124" s="41">
        <f t="shared" si="48"/>
        <v>0</v>
      </c>
      <c r="Y124" s="41">
        <f t="shared" si="49"/>
        <v>0</v>
      </c>
      <c r="Z124" s="41">
        <f t="shared" si="52"/>
        <v>0</v>
      </c>
      <c r="AA124" s="41">
        <f t="shared" si="42"/>
        <v>0</v>
      </c>
      <c r="AB124" s="41">
        <f t="shared" si="50"/>
        <v>0</v>
      </c>
      <c r="AC124" s="41"/>
      <c r="AD124" s="41"/>
      <c r="AE124" s="41"/>
      <c r="AF124" s="41"/>
      <c r="AG124" s="41"/>
    </row>
    <row r="125" spans="1:33" x14ac:dyDescent="0.2">
      <c r="A125" s="11">
        <f t="shared" si="43"/>
        <v>117</v>
      </c>
      <c r="B125" s="11" t="str">
        <f t="shared" si="43"/>
        <v/>
      </c>
      <c r="C125" s="12">
        <f>IF(B125&lt;121,INDEX(Frauen!C$2:C$122,B125+1,1),0)</f>
        <v>0</v>
      </c>
      <c r="D125" s="20">
        <f t="shared" si="35"/>
        <v>0</v>
      </c>
      <c r="E125" s="20">
        <f t="shared" si="36"/>
        <v>0</v>
      </c>
      <c r="F125" s="26">
        <f>IF(B125&lt;121,IF($D$1="konstant",$D$3,Zins!G119),0)</f>
        <v>0</v>
      </c>
      <c r="G125" s="39">
        <f t="shared" si="37"/>
        <v>1</v>
      </c>
      <c r="H125" s="11"/>
      <c r="I125" s="11"/>
      <c r="J125" s="11"/>
      <c r="K125" s="11"/>
      <c r="L125" s="28">
        <f t="shared" si="38"/>
        <v>0</v>
      </c>
      <c r="M125" s="32">
        <f t="shared" si="44"/>
        <v>0</v>
      </c>
      <c r="N125" s="53">
        <f>N124+H126*PRODUCT($G$8:G125)^-1*PRODUCT($E$8:E124)*D125</f>
        <v>3535.9326841441589</v>
      </c>
      <c r="O125" s="53"/>
      <c r="P125" s="52">
        <f>P124+J125*PRODUCT($E$8:E124)*PRODUCT($G$8:G124)^-1</f>
        <v>21.84938847113234</v>
      </c>
      <c r="Q125" s="52" t="e">
        <f>((O124+N124)*PRODUCT($G$8:G124))/PRODUCT($E$8:E124)</f>
        <v>#DIV/0!</v>
      </c>
      <c r="R125" s="52" t="e">
        <f>((P124)*PRODUCT($G$8:G124))/PRODUCT($E$8:E124)</f>
        <v>#DIV/0!</v>
      </c>
      <c r="S125" s="11">
        <f t="shared" si="45"/>
        <v>0</v>
      </c>
      <c r="T125" s="32">
        <f t="shared" si="46"/>
        <v>0</v>
      </c>
      <c r="U125" s="41">
        <f t="shared" si="39"/>
        <v>0</v>
      </c>
      <c r="V125" s="41">
        <f t="shared" si="47"/>
        <v>0</v>
      </c>
      <c r="W125" s="52" t="e">
        <f t="shared" si="51"/>
        <v>#DIV/0!</v>
      </c>
      <c r="X125" s="41">
        <f t="shared" si="48"/>
        <v>0</v>
      </c>
      <c r="Y125" s="41">
        <f t="shared" si="49"/>
        <v>0</v>
      </c>
      <c r="Z125" s="41">
        <f t="shared" si="52"/>
        <v>0</v>
      </c>
      <c r="AA125" s="41">
        <f t="shared" si="42"/>
        <v>0</v>
      </c>
      <c r="AB125" s="41">
        <f t="shared" si="50"/>
        <v>0</v>
      </c>
      <c r="AC125" s="41"/>
      <c r="AD125" s="41"/>
      <c r="AE125" s="41"/>
      <c r="AF125" s="41"/>
      <c r="AG125" s="41"/>
    </row>
    <row r="126" spans="1:33" x14ac:dyDescent="0.2">
      <c r="A126" s="11">
        <f t="shared" si="43"/>
        <v>118</v>
      </c>
      <c r="B126" s="11" t="str">
        <f t="shared" si="43"/>
        <v/>
      </c>
      <c r="C126" s="12">
        <f>IF(B126&lt;121,INDEX(Frauen!C$2:C$122,B126+1,1),0)</f>
        <v>0</v>
      </c>
      <c r="D126" s="20">
        <f t="shared" si="35"/>
        <v>0</v>
      </c>
      <c r="E126" s="20">
        <f t="shared" si="36"/>
        <v>0</v>
      </c>
      <c r="F126" s="26">
        <f>IF(B126&lt;121,IF($D$1="konstant",$D$3,Zins!G120),0)</f>
        <v>0</v>
      </c>
      <c r="G126" s="39">
        <f t="shared" si="37"/>
        <v>1</v>
      </c>
      <c r="H126" s="11"/>
      <c r="I126" s="11"/>
      <c r="J126" s="11"/>
      <c r="K126" s="11"/>
      <c r="L126" s="28">
        <f t="shared" si="38"/>
        <v>0</v>
      </c>
      <c r="M126" s="32">
        <f t="shared" si="44"/>
        <v>0</v>
      </c>
      <c r="N126" s="53">
        <f>N125+H127*PRODUCT($G$8:G126)^-1*PRODUCT($E$8:E125)*D126</f>
        <v>3535.9326841441589</v>
      </c>
      <c r="O126" s="53"/>
      <c r="P126" s="52">
        <f>P125+J126*PRODUCT($E$8:E125)*PRODUCT($G$8:G125)^-1</f>
        <v>21.84938847113234</v>
      </c>
      <c r="Q126" s="52" t="e">
        <f>((O125+N125)*PRODUCT($G$8:G125))/PRODUCT($E$8:E125)</f>
        <v>#DIV/0!</v>
      </c>
      <c r="R126" s="52" t="e">
        <f>((P125)*PRODUCT($G$8:G125))/PRODUCT($E$8:E125)</f>
        <v>#DIV/0!</v>
      </c>
      <c r="S126" s="11">
        <f t="shared" si="45"/>
        <v>0</v>
      </c>
      <c r="T126" s="32">
        <f t="shared" si="46"/>
        <v>0</v>
      </c>
      <c r="U126" s="41">
        <f t="shared" si="39"/>
        <v>0</v>
      </c>
      <c r="V126" s="41">
        <f t="shared" si="47"/>
        <v>0</v>
      </c>
      <c r="W126" s="52" t="e">
        <f t="shared" si="51"/>
        <v>#DIV/0!</v>
      </c>
      <c r="X126" s="41">
        <f t="shared" si="48"/>
        <v>0</v>
      </c>
      <c r="Y126" s="41">
        <f t="shared" si="49"/>
        <v>0</v>
      </c>
      <c r="Z126" s="41">
        <f t="shared" si="52"/>
        <v>0</v>
      </c>
      <c r="AA126" s="41">
        <f t="shared" si="42"/>
        <v>0</v>
      </c>
      <c r="AB126" s="41">
        <f t="shared" si="50"/>
        <v>0</v>
      </c>
      <c r="AC126" s="41"/>
      <c r="AD126" s="41"/>
      <c r="AE126" s="41"/>
      <c r="AF126" s="41"/>
      <c r="AG126" s="41"/>
    </row>
    <row r="127" spans="1:33" x14ac:dyDescent="0.2">
      <c r="A127" s="11">
        <f t="shared" si="43"/>
        <v>119</v>
      </c>
      <c r="B127" s="11" t="str">
        <f t="shared" si="43"/>
        <v/>
      </c>
      <c r="C127" s="12">
        <f>IF(B127&lt;121,INDEX(Frauen!C$2:C$122,B127+1,1),0)</f>
        <v>0</v>
      </c>
      <c r="D127" s="20">
        <f t="shared" si="35"/>
        <v>0</v>
      </c>
      <c r="E127" s="20">
        <f t="shared" si="36"/>
        <v>0</v>
      </c>
      <c r="F127" s="26">
        <f>IF(B127&lt;121,IF($D$1="konstant",$D$3,Zins!G121),0)</f>
        <v>0</v>
      </c>
      <c r="G127" s="39">
        <f t="shared" si="37"/>
        <v>1</v>
      </c>
      <c r="H127" s="11"/>
      <c r="I127" s="11"/>
      <c r="J127" s="11"/>
      <c r="K127" s="11"/>
      <c r="L127" s="28">
        <f t="shared" si="38"/>
        <v>0</v>
      </c>
      <c r="M127" s="32">
        <f t="shared" si="44"/>
        <v>0</v>
      </c>
      <c r="N127" s="53">
        <f>N126+H128*PRODUCT($G$8:G127)^-1*PRODUCT($E$8:E126)*D127</f>
        <v>3535.9326841441589</v>
      </c>
      <c r="O127" s="53"/>
      <c r="P127" s="52">
        <f>P126+J127*PRODUCT($E$8:E126)*PRODUCT($G$8:G126)^-1</f>
        <v>21.84938847113234</v>
      </c>
      <c r="Q127" s="52" t="e">
        <f>((O126+N126)*PRODUCT($G$8:G126))/PRODUCT($E$8:E126)</f>
        <v>#DIV/0!</v>
      </c>
      <c r="R127" s="52" t="e">
        <f>((P126)*PRODUCT($G$8:G126))/PRODUCT($E$8:E126)</f>
        <v>#DIV/0!</v>
      </c>
      <c r="S127" s="11">
        <f t="shared" si="45"/>
        <v>0</v>
      </c>
      <c r="T127" s="32">
        <f t="shared" si="46"/>
        <v>0</v>
      </c>
      <c r="U127" s="41">
        <f t="shared" si="39"/>
        <v>0</v>
      </c>
      <c r="V127" s="41">
        <f t="shared" si="47"/>
        <v>0</v>
      </c>
      <c r="W127" s="52" t="e">
        <f t="shared" si="51"/>
        <v>#DIV/0!</v>
      </c>
      <c r="X127" s="41">
        <f t="shared" si="48"/>
        <v>0</v>
      </c>
      <c r="Y127" s="41">
        <f t="shared" si="49"/>
        <v>0</v>
      </c>
      <c r="Z127" s="41">
        <f t="shared" si="52"/>
        <v>0</v>
      </c>
      <c r="AA127" s="41">
        <f t="shared" si="42"/>
        <v>0</v>
      </c>
      <c r="AB127" s="41">
        <f t="shared" si="50"/>
        <v>0</v>
      </c>
      <c r="AC127" s="41"/>
      <c r="AD127" s="41"/>
      <c r="AE127" s="41"/>
      <c r="AF127" s="41"/>
      <c r="AG127" s="41"/>
    </row>
    <row r="128" spans="1:33" x14ac:dyDescent="0.2">
      <c r="A128" s="11">
        <f t="shared" si="43"/>
        <v>120</v>
      </c>
      <c r="B128" s="11" t="str">
        <f t="shared" si="43"/>
        <v/>
      </c>
      <c r="C128" s="12">
        <f>IF(B128&lt;121,INDEX(Frauen!C$2:C$122,B128+1,1),0)</f>
        <v>0</v>
      </c>
      <c r="D128" s="20">
        <f t="shared" si="35"/>
        <v>0</v>
      </c>
      <c r="E128" s="20">
        <f t="shared" si="36"/>
        <v>0</v>
      </c>
      <c r="F128" s="26">
        <f>IF(B128&lt;121,IF($D$1="konstant",$D$3,Zins!G122),0)</f>
        <v>0</v>
      </c>
      <c r="G128" s="39">
        <f t="shared" si="37"/>
        <v>1</v>
      </c>
      <c r="H128" s="11"/>
      <c r="I128" s="11"/>
      <c r="J128" s="11"/>
      <c r="K128" s="11"/>
      <c r="L128" s="28"/>
      <c r="N128" s="53">
        <f>N127+H129*PRODUCT($G$8:G128)^-1*PRODUCT($E$8:E127)*D128</f>
        <v>3535.9326841441589</v>
      </c>
      <c r="O128" s="53"/>
      <c r="P128" s="52">
        <f>P127+J128*PRODUCT($E$8:E127)*PRODUCT($G$8:G127)^-1</f>
        <v>21.84938847113234</v>
      </c>
      <c r="Q128" s="52" t="e">
        <f>((O127+N127)*PRODUCT($G$8:G127))/PRODUCT($E$8:E127)</f>
        <v>#DIV/0!</v>
      </c>
      <c r="R128" s="52" t="e">
        <f>((P127)*PRODUCT($G$8:G127))/PRODUCT($E$8:E127)</f>
        <v>#DIV/0!</v>
      </c>
      <c r="S128" s="11">
        <f t="shared" si="45"/>
        <v>0</v>
      </c>
      <c r="U128" s="41">
        <f t="shared" si="39"/>
        <v>0</v>
      </c>
      <c r="V128" s="41">
        <f t="shared" si="47"/>
        <v>0</v>
      </c>
      <c r="W128" s="52" t="e">
        <f t="shared" si="51"/>
        <v>#DIV/0!</v>
      </c>
      <c r="X128" s="41">
        <f t="shared" si="48"/>
        <v>0</v>
      </c>
      <c r="Y128" s="41">
        <f t="shared" si="49"/>
        <v>0</v>
      </c>
      <c r="Z128" s="41">
        <f t="shared" si="52"/>
        <v>0</v>
      </c>
      <c r="AA128" s="41">
        <f t="shared" si="42"/>
        <v>0</v>
      </c>
      <c r="AB128" s="41">
        <f t="shared" si="50"/>
        <v>0</v>
      </c>
      <c r="AC128" s="41"/>
      <c r="AD128" s="41"/>
      <c r="AE128" s="41"/>
      <c r="AF128" s="41"/>
      <c r="AG128" s="41"/>
    </row>
    <row r="129" spans="1:33" x14ac:dyDescent="0.2">
      <c r="A129" s="11">
        <f t="shared" si="43"/>
        <v>121</v>
      </c>
      <c r="B129" s="11" t="str">
        <f t="shared" si="43"/>
        <v/>
      </c>
      <c r="C129" s="12">
        <f>IF(B129&lt;121,INDEX(Frauen!C$2:C$122,B129+1,1),0)</f>
        <v>0</v>
      </c>
      <c r="D129" s="20">
        <f t="shared" si="35"/>
        <v>0</v>
      </c>
      <c r="E129" s="20">
        <f t="shared" si="36"/>
        <v>0</v>
      </c>
      <c r="F129" s="26">
        <f>IF(B129&lt;121,IF($D$1="konstant",$D$3,Zins!G123),0)</f>
        <v>0</v>
      </c>
      <c r="G129" s="39">
        <f t="shared" si="37"/>
        <v>1</v>
      </c>
      <c r="H129" s="11"/>
      <c r="I129" s="11"/>
      <c r="J129" s="11"/>
      <c r="K129" s="11"/>
      <c r="L129" s="28"/>
      <c r="N129" s="53">
        <f>N128+H130*PRODUCT($G$8:G129)^-1*PRODUCT($E$8:E128)*D129</f>
        <v>3535.9326841441589</v>
      </c>
      <c r="O129" s="53"/>
      <c r="P129" s="52">
        <f>P128+J129*PRODUCT($E$8:E128)*PRODUCT($G$8:G128)^-1</f>
        <v>21.84938847113234</v>
      </c>
      <c r="Q129" s="52" t="e">
        <f>((O128+N128)*PRODUCT($G$8:G128))/PRODUCT($E$8:E128)</f>
        <v>#DIV/0!</v>
      </c>
      <c r="R129" s="52" t="e">
        <f>((P128)*PRODUCT($G$8:G128))/PRODUCT($E$8:E128)</f>
        <v>#DIV/0!</v>
      </c>
      <c r="S129" s="11">
        <f t="shared" si="45"/>
        <v>0</v>
      </c>
      <c r="U129" s="41">
        <f t="shared" si="39"/>
        <v>0</v>
      </c>
      <c r="V129" s="41">
        <f t="shared" si="47"/>
        <v>0</v>
      </c>
      <c r="W129" s="52" t="e">
        <f t="shared" si="51"/>
        <v>#DIV/0!</v>
      </c>
      <c r="X129" s="41">
        <f t="shared" si="48"/>
        <v>0</v>
      </c>
      <c r="Y129" s="41">
        <f t="shared" si="49"/>
        <v>0</v>
      </c>
      <c r="Z129" s="41">
        <f t="shared" si="52"/>
        <v>0</v>
      </c>
      <c r="AA129" s="41">
        <f t="shared" si="42"/>
        <v>0</v>
      </c>
      <c r="AB129" s="41">
        <f t="shared" si="50"/>
        <v>0</v>
      </c>
      <c r="AC129" s="41"/>
      <c r="AD129" s="41"/>
      <c r="AE129" s="41"/>
      <c r="AF129" s="41"/>
      <c r="AG129" s="41"/>
    </row>
  </sheetData>
  <mergeCells count="1">
    <mergeCell ref="Z3:AO3"/>
  </mergeCells>
  <dataValidations disablePrompts="1" count="1">
    <dataValidation type="list" allowBlank="1" showInputMessage="1" showErrorMessage="1" sqref="D1" xr:uid="{00000000-0002-0000-0500-000000000000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M129"/>
  <sheetViews>
    <sheetView zoomScaleNormal="100" workbookViewId="0">
      <pane ySplit="7" topLeftCell="A8" activePane="bottomLeft" state="frozen"/>
      <selection activeCell="C9" sqref="C8:C129"/>
      <selection pane="bottomLeft" activeCell="H25" sqref="H25"/>
    </sheetView>
  </sheetViews>
  <sheetFormatPr baseColWidth="10" defaultColWidth="10.6640625" defaultRowHeight="10.199999999999999" x14ac:dyDescent="0.2"/>
  <cols>
    <col min="1" max="1" width="8" style="6" customWidth="1"/>
    <col min="2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3.6640625" style="6" customWidth="1"/>
    <col min="8" max="9" width="12.6640625" style="6" customWidth="1"/>
    <col min="10" max="10" width="17.44140625" style="29" customWidth="1"/>
    <col min="11" max="11" width="21" style="32" customWidth="1"/>
    <col min="12" max="12" width="21" style="6" customWidth="1"/>
    <col min="13" max="13" width="21" style="32" customWidth="1"/>
    <col min="14" max="16384" width="10.6640625" style="6"/>
  </cols>
  <sheetData>
    <row r="1" spans="2:13" x14ac:dyDescent="0.2">
      <c r="C1" s="23" t="s">
        <v>38</v>
      </c>
      <c r="D1" s="5" t="s">
        <v>41</v>
      </c>
      <c r="F1" s="25" t="s">
        <v>42</v>
      </c>
      <c r="G1" s="4">
        <v>25</v>
      </c>
      <c r="K1" s="6"/>
      <c r="M1" s="6"/>
    </row>
    <row r="2" spans="2:13" x14ac:dyDescent="0.2">
      <c r="K2" s="6"/>
      <c r="M2" s="6"/>
    </row>
    <row r="3" spans="2:13" x14ac:dyDescent="0.2">
      <c r="C3" s="23" t="s">
        <v>39</v>
      </c>
      <c r="D3" s="24">
        <v>5.0000000000000001E-3</v>
      </c>
      <c r="K3" s="6"/>
      <c r="M3" s="6"/>
    </row>
    <row r="4" spans="2:13" x14ac:dyDescent="0.2">
      <c r="K4" s="6"/>
      <c r="M4" s="6"/>
    </row>
    <row r="5" spans="2:13" x14ac:dyDescent="0.2">
      <c r="C5" s="23" t="s">
        <v>44</v>
      </c>
      <c r="D5" s="27">
        <v>0.5</v>
      </c>
      <c r="K5" s="6"/>
      <c r="M5" s="6"/>
    </row>
    <row r="6" spans="2:13" x14ac:dyDescent="0.2">
      <c r="K6" s="6"/>
      <c r="M6" s="6"/>
    </row>
    <row r="7" spans="2:13" s="3" customFormat="1" x14ac:dyDescent="0.2">
      <c r="B7" s="8" t="s">
        <v>0</v>
      </c>
      <c r="C7" s="9" t="s">
        <v>25</v>
      </c>
      <c r="D7" s="8" t="s">
        <v>33</v>
      </c>
      <c r="E7" s="8" t="s">
        <v>34</v>
      </c>
      <c r="F7" s="8" t="s">
        <v>43</v>
      </c>
      <c r="G7" s="10" t="s">
        <v>45</v>
      </c>
      <c r="H7" s="10" t="s">
        <v>46</v>
      </c>
      <c r="I7" s="10" t="s">
        <v>50</v>
      </c>
      <c r="J7" s="30" t="s">
        <v>47</v>
      </c>
      <c r="K7" s="33" t="s">
        <v>48</v>
      </c>
      <c r="L7" s="10" t="s">
        <v>49</v>
      </c>
      <c r="M7" s="33" t="s">
        <v>48</v>
      </c>
    </row>
    <row r="8" spans="2:13" x14ac:dyDescent="0.2">
      <c r="B8" s="11">
        <f>G1</f>
        <v>25</v>
      </c>
      <c r="C8" s="12" cm="1">
        <f t="array" ref="C8">IF(B8&lt;121,_xlfn.SINGLE(INDEX($D$5*Männer!C$2:C$122,B8+1,1))+(1-$D$5)*_xlfn.SINGLE(INDEX(Frauen!C$2:C$122,B8+1,1)),0)</f>
        <v>0.57450000000000001</v>
      </c>
      <c r="D8" s="20">
        <f>IF(B8&lt;121,C8/1000,0)</f>
        <v>5.7450000000000003E-4</v>
      </c>
      <c r="E8" s="20">
        <f>IF(B8&lt;121,1-D8,0)</f>
        <v>0.99942549999999997</v>
      </c>
      <c r="F8" s="26">
        <f>IF(B8&lt;121,IF($D$1="konstant",$D$3,Zins!G2),0)</f>
        <v>-3.0200000000000001E-3</v>
      </c>
      <c r="G8" s="11"/>
      <c r="H8" s="11">
        <v>1</v>
      </c>
      <c r="I8" s="11"/>
      <c r="J8" s="31">
        <f>(J9*E8+G9*D8)/(1+F8)</f>
        <v>0</v>
      </c>
      <c r="K8" s="32">
        <f>K9/(1+F8)*E8+H8</f>
        <v>26.9356629441636</v>
      </c>
      <c r="L8" s="11">
        <f>J8+K8</f>
        <v>26.9356629441636</v>
      </c>
      <c r="M8" s="32">
        <f>M9/(1+F8)*E8+I8</f>
        <v>0</v>
      </c>
    </row>
    <row r="9" spans="2:13" x14ac:dyDescent="0.2">
      <c r="B9" s="11">
        <f>IF(B8&lt;121,B8+1,"")</f>
        <v>26</v>
      </c>
      <c r="C9" s="12" cm="1">
        <f t="array" ref="C9">IF(B9&lt;121,_xlfn.SINGLE(INDEX($D$5*Männer!C$2:C$122,B9+1,1))+(1-$D$5)*_xlfn.SINGLE(INDEX(Frauen!C$2:C$122,B9+1,1)),0)</f>
        <v>0.55000000000000004</v>
      </c>
      <c r="D9" s="20">
        <f t="shared" ref="D9:D72" si="0">IF(B9&lt;121,C9/1000,0)</f>
        <v>5.5000000000000003E-4</v>
      </c>
      <c r="E9" s="20">
        <f t="shared" ref="E9:E72" si="1">IF(B9&lt;121,1-D9,0)</f>
        <v>0.99944999999999995</v>
      </c>
      <c r="F9" s="26">
        <f>IF(B9&lt;121,IF($D$1="konstant",$D$3,Zins!G3),0)</f>
        <v>-3.1399963890950122E-3</v>
      </c>
      <c r="G9" s="11"/>
      <c r="H9" s="11">
        <v>1</v>
      </c>
      <c r="I9" s="11"/>
      <c r="J9" s="28">
        <f t="shared" ref="J9:J72" si="2">(J10*E9+G10*D9)/(1+F9)</f>
        <v>0</v>
      </c>
      <c r="K9" s="32">
        <f t="shared" ref="K9:K72" si="3">K10/(1+F9)*E9+H9</f>
        <v>25.872200821444146</v>
      </c>
      <c r="L9" s="11">
        <f t="shared" ref="L9:L72" si="4">J9+K9</f>
        <v>25.872200821444146</v>
      </c>
      <c r="M9" s="32">
        <f t="shared" ref="M9:M72" si="5">M10/(1+F9)*E9+I9</f>
        <v>0</v>
      </c>
    </row>
    <row r="10" spans="2:13" x14ac:dyDescent="0.2">
      <c r="B10" s="11">
        <f t="shared" ref="B10:B73" si="6">IF(B9&lt;121,B9+1,"")</f>
        <v>27</v>
      </c>
      <c r="C10" s="12" cm="1">
        <f t="array" ref="C10">IF(B10&lt;121,_xlfn.SINGLE(INDEX($D$5*Männer!C$2:C$122,B10+1,1))+(1-$D$5)*_xlfn.SINGLE(INDEX(Frauen!C$2:C$122,B10+1,1)),0)</f>
        <v>0.53200000000000003</v>
      </c>
      <c r="D10" s="20">
        <f t="shared" si="0"/>
        <v>5.3200000000000003E-4</v>
      </c>
      <c r="E10" s="20">
        <f t="shared" si="1"/>
        <v>0.99946800000000002</v>
      </c>
      <c r="F10" s="26">
        <f>IF(B10&lt;121,IF($D$1="konstant",$D$3,Zins!G4),0)</f>
        <v>-2.6899491411510601E-3</v>
      </c>
      <c r="G10" s="11"/>
      <c r="H10" s="11">
        <v>1</v>
      </c>
      <c r="I10" s="11"/>
      <c r="J10" s="28">
        <f t="shared" si="2"/>
        <v>0</v>
      </c>
      <c r="K10" s="32">
        <f t="shared" si="3"/>
        <v>24.807746461229641</v>
      </c>
      <c r="L10" s="11">
        <f t="shared" si="4"/>
        <v>24.807746461229641</v>
      </c>
      <c r="M10" s="32">
        <f t="shared" si="5"/>
        <v>0</v>
      </c>
    </row>
    <row r="11" spans="2:13" x14ac:dyDescent="0.2">
      <c r="B11" s="11">
        <f t="shared" si="6"/>
        <v>28</v>
      </c>
      <c r="C11" s="12" cm="1">
        <f t="array" ref="C11">IF(B11&lt;121,_xlfn.SINGLE(INDEX($D$5*Männer!C$2:C$122,B11+1,1))+(1-$D$5)*_xlfn.SINGLE(INDEX(Frauen!C$2:C$122,B11+1,1)),0)</f>
        <v>0.52400000000000002</v>
      </c>
      <c r="D11" s="20">
        <f t="shared" si="0"/>
        <v>5.2400000000000005E-4</v>
      </c>
      <c r="E11" s="20">
        <f t="shared" si="1"/>
        <v>0.99947600000000003</v>
      </c>
      <c r="F11" s="26">
        <f>IF(B11&lt;121,IF($D$1="konstant",$D$3,Zins!G5),0)</f>
        <v>-1.9095931292144597E-3</v>
      </c>
      <c r="G11" s="11"/>
      <c r="H11" s="11">
        <v>1</v>
      </c>
      <c r="I11" s="11"/>
      <c r="J11" s="28">
        <f t="shared" si="2"/>
        <v>0</v>
      </c>
      <c r="K11" s="32">
        <f t="shared" si="3"/>
        <v>23.756343208670526</v>
      </c>
      <c r="L11" s="11">
        <f t="shared" si="4"/>
        <v>23.756343208670526</v>
      </c>
      <c r="M11" s="32">
        <f t="shared" si="5"/>
        <v>0</v>
      </c>
    </row>
    <row r="12" spans="2:13" x14ac:dyDescent="0.2">
      <c r="B12" s="11">
        <f t="shared" si="6"/>
        <v>29</v>
      </c>
      <c r="C12" s="12" cm="1">
        <f t="array" ref="C12">IF(B12&lt;121,_xlfn.SINGLE(INDEX($D$5*Männer!C$2:C$122,B12+1,1))+(1-$D$5)*_xlfn.SINGLE(INDEX(Frauen!C$2:C$122,B12+1,1)),0)</f>
        <v>0.52349999999999997</v>
      </c>
      <c r="D12" s="20">
        <f t="shared" si="0"/>
        <v>5.2349999999999999E-4</v>
      </c>
      <c r="E12" s="20">
        <f t="shared" si="1"/>
        <v>0.99947649999999999</v>
      </c>
      <c r="F12" s="26">
        <f>IF(B12&lt;121,IF($D$1="konstant",$D$3,Zins!G6),0)</f>
        <v>-3.8787731376332957E-4</v>
      </c>
      <c r="G12" s="11"/>
      <c r="H12" s="11">
        <v>1</v>
      </c>
      <c r="I12" s="11"/>
      <c r="J12" s="28">
        <f t="shared" si="2"/>
        <v>0</v>
      </c>
      <c r="K12" s="32">
        <f t="shared" si="3"/>
        <v>22.724795644951154</v>
      </c>
      <c r="L12" s="11">
        <f t="shared" si="4"/>
        <v>22.724795644951154</v>
      </c>
      <c r="M12" s="32">
        <f t="shared" si="5"/>
        <v>0</v>
      </c>
    </row>
    <row r="13" spans="2:13" x14ac:dyDescent="0.2">
      <c r="B13" s="11">
        <f t="shared" si="6"/>
        <v>30</v>
      </c>
      <c r="C13" s="12" cm="1">
        <f t="array" ref="C13">IF(B13&lt;121,_xlfn.SINGLE(INDEX($D$5*Männer!C$2:C$122,B13+1,1))+(1-$D$5)*_xlfn.SINGLE(INDEX(Frauen!C$2:C$122,B13+1,1)),0)</f>
        <v>0.53149999999999997</v>
      </c>
      <c r="D13" s="20">
        <f t="shared" si="0"/>
        <v>5.3149999999999996E-4</v>
      </c>
      <c r="E13" s="20">
        <f t="shared" si="1"/>
        <v>0.99946849999999998</v>
      </c>
      <c r="F13" s="26">
        <f>IF(B13&lt;121,IF($D$1="konstant",$D$3,Zins!G7),0)</f>
        <v>1.6161630006175098E-3</v>
      </c>
      <c r="G13" s="11"/>
      <c r="H13" s="11">
        <v>1</v>
      </c>
      <c r="I13" s="11"/>
      <c r="J13" s="28">
        <f t="shared" si="2"/>
        <v>0</v>
      </c>
      <c r="K13" s="32">
        <f t="shared" si="3"/>
        <v>21.727743563329739</v>
      </c>
      <c r="L13" s="11">
        <f t="shared" si="4"/>
        <v>21.727743563329739</v>
      </c>
      <c r="M13" s="32">
        <f t="shared" si="5"/>
        <v>0</v>
      </c>
    </row>
    <row r="14" spans="2:13" x14ac:dyDescent="0.2">
      <c r="B14" s="11">
        <f t="shared" si="6"/>
        <v>31</v>
      </c>
      <c r="C14" s="12" cm="1">
        <f t="array" ref="C14">IF(B14&lt;121,_xlfn.SINGLE(INDEX($D$5*Männer!C$2:C$122,B14+1,1))+(1-$D$5)*_xlfn.SINGLE(INDEX(Frauen!C$2:C$122,B14+1,1)),0)</f>
        <v>0.54749999999999999</v>
      </c>
      <c r="D14" s="20">
        <f t="shared" si="0"/>
        <v>5.4750000000000003E-4</v>
      </c>
      <c r="E14" s="20">
        <f t="shared" si="1"/>
        <v>0.99945249999999997</v>
      </c>
      <c r="F14" s="26">
        <f>IF(B14&lt;121,IF($D$1="konstant",$D$3,Zins!G8),0)</f>
        <v>4.0234793951654524E-3</v>
      </c>
      <c r="G14" s="11"/>
      <c r="H14" s="11">
        <v>1</v>
      </c>
      <c r="I14" s="11"/>
      <c r="J14" s="28">
        <f t="shared" si="2"/>
        <v>0</v>
      </c>
      <c r="K14" s="32">
        <f t="shared" si="3"/>
        <v>20.772283444213681</v>
      </c>
      <c r="L14" s="11">
        <f t="shared" si="4"/>
        <v>20.772283444213681</v>
      </c>
      <c r="M14" s="32">
        <f t="shared" si="5"/>
        <v>0</v>
      </c>
    </row>
    <row r="15" spans="2:13" x14ac:dyDescent="0.2">
      <c r="B15" s="11">
        <f t="shared" si="6"/>
        <v>32</v>
      </c>
      <c r="C15" s="12" cm="1">
        <f t="array" ref="C15">IF(B15&lt;121,_xlfn.SINGLE(INDEX($D$5*Männer!C$2:C$122,B15+1,1))+(1-$D$5)*_xlfn.SINGLE(INDEX(Frauen!C$2:C$122,B15+1,1)),0)</f>
        <v>0.57099999999999995</v>
      </c>
      <c r="D15" s="20">
        <f t="shared" si="0"/>
        <v>5.71E-4</v>
      </c>
      <c r="E15" s="20">
        <f t="shared" si="1"/>
        <v>0.99942900000000001</v>
      </c>
      <c r="F15" s="26">
        <f>IF(B15&lt;121,IF($D$1="konstant",$D$3,Zins!G9),0)</f>
        <v>6.5937616629816453E-3</v>
      </c>
      <c r="G15" s="11"/>
      <c r="H15" s="11">
        <v>1</v>
      </c>
      <c r="I15" s="11"/>
      <c r="J15" s="28">
        <f t="shared" si="2"/>
        <v>0</v>
      </c>
      <c r="K15" s="32">
        <f t="shared" si="3"/>
        <v>19.862711653877344</v>
      </c>
      <c r="L15" s="11">
        <f t="shared" si="4"/>
        <v>19.862711653877344</v>
      </c>
      <c r="M15" s="32">
        <f t="shared" si="5"/>
        <v>0</v>
      </c>
    </row>
    <row r="16" spans="2:13" x14ac:dyDescent="0.2">
      <c r="B16" s="11">
        <f t="shared" si="6"/>
        <v>33</v>
      </c>
      <c r="C16" s="12" cm="1">
        <f t="array" ref="C16">IF(B16&lt;121,_xlfn.SINGLE(INDEX($D$5*Männer!C$2:C$122,B16+1,1))+(1-$D$5)*_xlfn.SINGLE(INDEX(Frauen!C$2:C$122,B16+1,1)),0)</f>
        <v>0.60299999999999998</v>
      </c>
      <c r="D16" s="20">
        <f t="shared" si="0"/>
        <v>6.0300000000000002E-4</v>
      </c>
      <c r="E16" s="20">
        <f t="shared" si="1"/>
        <v>0.99939699999999998</v>
      </c>
      <c r="F16" s="26">
        <f>IF(B16&lt;121,IF($D$1="konstant",$D$3,Zins!G10),0)</f>
        <v>8.5311999955242079E-3</v>
      </c>
      <c r="G16" s="11"/>
      <c r="H16" s="11">
        <v>1</v>
      </c>
      <c r="I16" s="11"/>
      <c r="J16" s="28">
        <f t="shared" si="2"/>
        <v>0</v>
      </c>
      <c r="K16" s="32">
        <f t="shared" si="3"/>
        <v>18.997935700125328</v>
      </c>
      <c r="L16" s="11">
        <f t="shared" si="4"/>
        <v>18.997935700125328</v>
      </c>
      <c r="M16" s="32">
        <f t="shared" si="5"/>
        <v>0</v>
      </c>
    </row>
    <row r="17" spans="2:13" x14ac:dyDescent="0.2">
      <c r="B17" s="11">
        <f t="shared" si="6"/>
        <v>34</v>
      </c>
      <c r="C17" s="12" cm="1">
        <f t="array" ref="C17">IF(B17&lt;121,_xlfn.SINGLE(INDEX($D$5*Männer!C$2:C$122,B17+1,1))+(1-$D$5)*_xlfn.SINGLE(INDEX(Frauen!C$2:C$122,B17+1,1)),0)</f>
        <v>0.64400000000000002</v>
      </c>
      <c r="D17" s="20">
        <f t="shared" si="0"/>
        <v>6.4400000000000004E-4</v>
      </c>
      <c r="E17" s="20">
        <f t="shared" si="1"/>
        <v>0.99935600000000002</v>
      </c>
      <c r="F17" s="26">
        <f>IF(B17&lt;121,IF($D$1="konstant",$D$3,Zins!G11),0)</f>
        <v>1.0096498836240642E-2</v>
      </c>
      <c r="G17" s="11"/>
      <c r="H17" s="11">
        <v>1</v>
      </c>
      <c r="I17" s="11"/>
      <c r="J17" s="28">
        <f t="shared" si="2"/>
        <v>0</v>
      </c>
      <c r="K17" s="32">
        <f t="shared" si="3"/>
        <v>18.16243163536581</v>
      </c>
      <c r="L17" s="11">
        <f t="shared" si="4"/>
        <v>18.16243163536581</v>
      </c>
      <c r="M17" s="32">
        <f t="shared" si="5"/>
        <v>0</v>
      </c>
    </row>
    <row r="18" spans="2:13" x14ac:dyDescent="0.2">
      <c r="B18" s="11">
        <f t="shared" si="6"/>
        <v>35</v>
      </c>
      <c r="C18" s="12" cm="1">
        <f t="array" ref="C18">IF(B18&lt;121,_xlfn.SINGLE(INDEX($D$5*Männer!C$2:C$122,B18+1,1))+(1-$D$5)*_xlfn.SINGLE(INDEX(Frauen!C$2:C$122,B18+1,1)),0)</f>
        <v>0.6925</v>
      </c>
      <c r="D18" s="20">
        <f t="shared" si="0"/>
        <v>6.9249999999999997E-4</v>
      </c>
      <c r="E18" s="20">
        <f t="shared" si="1"/>
        <v>0.99930750000000002</v>
      </c>
      <c r="F18" s="26">
        <f>IF(B18&lt;121,IF($D$1="konstant",$D$3,Zins!G12),0)</f>
        <v>1.0906102397193251E-2</v>
      </c>
      <c r="G18" s="11"/>
      <c r="H18" s="11">
        <v>1</v>
      </c>
      <c r="I18" s="11"/>
      <c r="J18" s="28">
        <f t="shared" si="2"/>
        <v>0</v>
      </c>
      <c r="K18" s="32">
        <f t="shared" si="3"/>
        <v>17.346883499372936</v>
      </c>
      <c r="L18" s="11">
        <f t="shared" si="4"/>
        <v>17.346883499372936</v>
      </c>
      <c r="M18" s="32">
        <f t="shared" si="5"/>
        <v>0</v>
      </c>
    </row>
    <row r="19" spans="2:13" x14ac:dyDescent="0.2">
      <c r="B19" s="11">
        <f t="shared" si="6"/>
        <v>36</v>
      </c>
      <c r="C19" s="12" cm="1">
        <f t="array" ref="C19">IF(B19&lt;121,_xlfn.SINGLE(INDEX($D$5*Männer!C$2:C$122,B19+1,1))+(1-$D$5)*_xlfn.SINGLE(INDEX(Frauen!C$2:C$122,B19+1,1)),0)</f>
        <v>0.75</v>
      </c>
      <c r="D19" s="20">
        <f t="shared" si="0"/>
        <v>7.5000000000000002E-4</v>
      </c>
      <c r="E19" s="20">
        <f t="shared" si="1"/>
        <v>0.99924999999999997</v>
      </c>
      <c r="F19" s="26">
        <f>IF(B19&lt;121,IF($D$1="konstant",$D$3,Zins!G13),0)</f>
        <v>1.1686130569130482E-2</v>
      </c>
      <c r="G19" s="11"/>
      <c r="H19" s="11">
        <v>1</v>
      </c>
      <c r="I19" s="11"/>
      <c r="J19" s="28">
        <f t="shared" si="2"/>
        <v>0</v>
      </c>
      <c r="K19" s="32">
        <f t="shared" si="3"/>
        <v>16.536615891196739</v>
      </c>
      <c r="L19" s="11">
        <f t="shared" si="4"/>
        <v>16.536615891196739</v>
      </c>
      <c r="M19" s="32">
        <f t="shared" si="5"/>
        <v>0</v>
      </c>
    </row>
    <row r="20" spans="2:13" x14ac:dyDescent="0.2">
      <c r="B20" s="11">
        <f t="shared" si="6"/>
        <v>37</v>
      </c>
      <c r="C20" s="12" cm="1">
        <f t="array" ref="C20">IF(B20&lt;121,_xlfn.SINGLE(INDEX($D$5*Männer!C$2:C$122,B20+1,1))+(1-$D$5)*_xlfn.SINGLE(INDEX(Frauen!C$2:C$122,B20+1,1)),0)</f>
        <v>0.8145</v>
      </c>
      <c r="D20" s="20">
        <f t="shared" si="0"/>
        <v>8.1450000000000001E-4</v>
      </c>
      <c r="E20" s="20">
        <f t="shared" si="1"/>
        <v>0.99918549999999995</v>
      </c>
      <c r="F20" s="26">
        <f>IF(B20&lt;121,IF($D$1="konstant",$D$3,Zins!G14),0)</f>
        <v>1.2386030497957501E-2</v>
      </c>
      <c r="G20" s="11"/>
      <c r="H20" s="11">
        <v>1</v>
      </c>
      <c r="I20" s="11"/>
      <c r="J20" s="28">
        <f t="shared" si="2"/>
        <v>0</v>
      </c>
      <c r="K20" s="32">
        <f t="shared" si="3"/>
        <v>15.729976295325184</v>
      </c>
      <c r="L20" s="11">
        <f t="shared" si="4"/>
        <v>15.729976295325184</v>
      </c>
      <c r="M20" s="32">
        <f t="shared" si="5"/>
        <v>0</v>
      </c>
    </row>
    <row r="21" spans="2:13" x14ac:dyDescent="0.2">
      <c r="B21" s="11">
        <f t="shared" si="6"/>
        <v>38</v>
      </c>
      <c r="C21" s="12" cm="1">
        <f t="array" ref="C21">IF(B21&lt;121,_xlfn.SINGLE(INDEX($D$5*Männer!C$2:C$122,B21+1,1))+(1-$D$5)*_xlfn.SINGLE(INDEX(Frauen!C$2:C$122,B21+1,1)),0)</f>
        <v>0.8919999999999999</v>
      </c>
      <c r="D21" s="20">
        <f t="shared" si="0"/>
        <v>8.9199999999999989E-4</v>
      </c>
      <c r="E21" s="20">
        <f t="shared" si="1"/>
        <v>0.999108</v>
      </c>
      <c r="F21" s="26">
        <f>IF(B21&lt;121,IF($D$1="konstant",$D$3,Zins!G15),0)</f>
        <v>1.2199509489128957E-2</v>
      </c>
      <c r="G21" s="11"/>
      <c r="H21" s="11">
        <v>1</v>
      </c>
      <c r="I21" s="11"/>
      <c r="J21" s="28">
        <f t="shared" si="2"/>
        <v>0</v>
      </c>
      <c r="K21" s="32">
        <f t="shared" si="3"/>
        <v>14.924578299978606</v>
      </c>
      <c r="L21" s="11">
        <f t="shared" si="4"/>
        <v>14.924578299978606</v>
      </c>
      <c r="M21" s="32">
        <f t="shared" si="5"/>
        <v>0</v>
      </c>
    </row>
    <row r="22" spans="2:13" x14ac:dyDescent="0.2">
      <c r="B22" s="11">
        <f t="shared" si="6"/>
        <v>39</v>
      </c>
      <c r="C22" s="12" cm="1">
        <f t="array" ref="C22">IF(B22&lt;121,_xlfn.SINGLE(INDEX($D$5*Männer!C$2:C$122,B22+1,1))+(1-$D$5)*_xlfn.SINGLE(INDEX(Frauen!C$2:C$122,B22+1,1)),0)</f>
        <v>0.98199999999999998</v>
      </c>
      <c r="D22" s="20">
        <f t="shared" si="0"/>
        <v>9.8200000000000002E-4</v>
      </c>
      <c r="E22" s="20">
        <f t="shared" si="1"/>
        <v>0.99901799999999996</v>
      </c>
      <c r="F22" s="26">
        <f>IF(B22&lt;121,IF($D$1="konstant",$D$3,Zins!G16),0)</f>
        <v>1.0927597982335335E-2</v>
      </c>
      <c r="G22" s="11"/>
      <c r="H22" s="11">
        <v>1</v>
      </c>
      <c r="I22" s="11"/>
      <c r="J22" s="28">
        <f t="shared" si="2"/>
        <v>0</v>
      </c>
      <c r="K22" s="32">
        <f t="shared" si="3"/>
        <v>14.107034800123023</v>
      </c>
      <c r="L22" s="11">
        <f t="shared" si="4"/>
        <v>14.107034800123023</v>
      </c>
      <c r="M22" s="32">
        <f t="shared" si="5"/>
        <v>0</v>
      </c>
    </row>
    <row r="23" spans="2:13" x14ac:dyDescent="0.2">
      <c r="B23" s="11">
        <f t="shared" si="6"/>
        <v>40</v>
      </c>
      <c r="C23" s="12" cm="1">
        <f t="array" ref="C23">IF(B23&lt;121,_xlfn.SINGLE(INDEX($D$5*Männer!C$2:C$122,B23+1,1))+(1-$D$5)*_xlfn.SINGLE(INDEX(Frauen!C$2:C$122,B23+1,1)),0)</f>
        <v>1.0865</v>
      </c>
      <c r="D23" s="20">
        <f t="shared" si="0"/>
        <v>1.0865E-3</v>
      </c>
      <c r="E23" s="20">
        <f t="shared" si="1"/>
        <v>0.99891350000000001</v>
      </c>
      <c r="F23" s="26">
        <f>IF(B23&lt;121,IF($D$1="konstant",$D$3,Zins!G17),0)</f>
        <v>9.1774700916626983E-3</v>
      </c>
      <c r="G23" s="11"/>
      <c r="H23" s="11">
        <v>1</v>
      </c>
      <c r="I23" s="11"/>
      <c r="J23" s="28">
        <f t="shared" si="2"/>
        <v>0</v>
      </c>
      <c r="K23" s="32">
        <f t="shared" si="3"/>
        <v>13.263287755735378</v>
      </c>
      <c r="L23" s="11">
        <f t="shared" si="4"/>
        <v>13.263287755735378</v>
      </c>
      <c r="M23" s="32">
        <f t="shared" si="5"/>
        <v>0</v>
      </c>
    </row>
    <row r="24" spans="2:13" x14ac:dyDescent="0.2">
      <c r="B24" s="11">
        <f t="shared" si="6"/>
        <v>41</v>
      </c>
      <c r="C24" s="12" cm="1">
        <f t="array" ref="C24">IF(B24&lt;121,_xlfn.SINGLE(INDEX($D$5*Männer!C$2:C$122,B24+1,1))+(1-$D$5)*_xlfn.SINGLE(INDEX(Frauen!C$2:C$122,B24+1,1)),0)</f>
        <v>1.2095</v>
      </c>
      <c r="D24" s="20">
        <f t="shared" si="0"/>
        <v>1.2095000000000001E-3</v>
      </c>
      <c r="E24" s="20">
        <f t="shared" si="1"/>
        <v>0.99879050000000003</v>
      </c>
      <c r="F24" s="26">
        <f>IF(B24&lt;121,IF($D$1="konstant",$D$3,Zins!G18),0)</f>
        <v>8.4843865716373035E-3</v>
      </c>
      <c r="G24" s="11"/>
      <c r="H24" s="11">
        <v>1</v>
      </c>
      <c r="I24" s="11"/>
      <c r="J24" s="28">
        <f t="shared" si="2"/>
        <v>0</v>
      </c>
      <c r="K24" s="32">
        <f t="shared" si="3"/>
        <v>12.389294681010011</v>
      </c>
      <c r="L24" s="11">
        <f t="shared" si="4"/>
        <v>12.389294681010011</v>
      </c>
      <c r="M24" s="32">
        <f t="shared" si="5"/>
        <v>0</v>
      </c>
    </row>
    <row r="25" spans="2:13" x14ac:dyDescent="0.2">
      <c r="B25" s="11">
        <f t="shared" si="6"/>
        <v>42</v>
      </c>
      <c r="C25" s="12" cm="1">
        <f t="array" ref="C25">IF(B25&lt;121,_xlfn.SINGLE(INDEX($D$5*Männer!C$2:C$122,B25+1,1))+(1-$D$5)*_xlfn.SINGLE(INDEX(Frauen!C$2:C$122,B25+1,1)),0)</f>
        <v>1.3534999999999999</v>
      </c>
      <c r="D25" s="20">
        <f t="shared" si="0"/>
        <v>1.3534999999999999E-3</v>
      </c>
      <c r="E25" s="20">
        <f t="shared" si="1"/>
        <v>0.99864649999999999</v>
      </c>
      <c r="F25" s="26">
        <f>IF(B25&lt;121,IF($D$1="konstant",$D$3,Zins!G19),0)</f>
        <v>9.2060923791690286E-3</v>
      </c>
      <c r="G25" s="11"/>
      <c r="H25" s="11">
        <v>1</v>
      </c>
      <c r="I25" s="11"/>
      <c r="J25" s="28">
        <f t="shared" si="2"/>
        <v>0</v>
      </c>
      <c r="K25" s="32">
        <f t="shared" si="3"/>
        <v>11.499834910185861</v>
      </c>
      <c r="L25" s="11">
        <f t="shared" si="4"/>
        <v>11.499834910185861</v>
      </c>
      <c r="M25" s="32">
        <f t="shared" si="5"/>
        <v>0</v>
      </c>
    </row>
    <row r="26" spans="2:13" x14ac:dyDescent="0.2">
      <c r="B26" s="11">
        <f t="shared" si="6"/>
        <v>43</v>
      </c>
      <c r="C26" s="12" cm="1">
        <f t="array" ref="C26">IF(B26&lt;121,_xlfn.SINGLE(INDEX($D$5*Männer!C$2:C$122,B26+1,1))+(1-$D$5)*_xlfn.SINGLE(INDEX(Frauen!C$2:C$122,B26+1,1)),0)</f>
        <v>1.5230000000000001</v>
      </c>
      <c r="D26" s="20">
        <f t="shared" si="0"/>
        <v>1.523E-3</v>
      </c>
      <c r="E26" s="20">
        <f t="shared" si="1"/>
        <v>0.99847699999999995</v>
      </c>
      <c r="F26" s="26">
        <f>IF(B26&lt;121,IF($D$1="konstant",$D$3,Zins!G20),0)</f>
        <v>1.1133350141573128E-2</v>
      </c>
      <c r="G26" s="11"/>
      <c r="H26" s="11">
        <v>1</v>
      </c>
      <c r="I26" s="11"/>
      <c r="J26" s="28">
        <f t="shared" si="2"/>
        <v>0</v>
      </c>
      <c r="K26" s="32">
        <f t="shared" si="3"/>
        <v>10.610859158205688</v>
      </c>
      <c r="L26" s="11">
        <f t="shared" si="4"/>
        <v>10.610859158205688</v>
      </c>
      <c r="M26" s="32">
        <f t="shared" si="5"/>
        <v>0</v>
      </c>
    </row>
    <row r="27" spans="2:13" x14ac:dyDescent="0.2">
      <c r="B27" s="11">
        <f t="shared" si="6"/>
        <v>44</v>
      </c>
      <c r="C27" s="12" cm="1">
        <f t="array" ref="C27">IF(B27&lt;121,_xlfn.SINGLE(INDEX($D$5*Männer!C$2:C$122,B27+1,1))+(1-$D$5)*_xlfn.SINGLE(INDEX(Frauen!C$2:C$122,B27+1,1)),0)</f>
        <v>1.7204999999999999</v>
      </c>
      <c r="D27" s="20">
        <f t="shared" si="0"/>
        <v>1.7205E-3</v>
      </c>
      <c r="E27" s="20">
        <f t="shared" si="1"/>
        <v>0.99827949999999999</v>
      </c>
      <c r="F27" s="26">
        <f>IF(B27&lt;121,IF($D$1="konstant",$D$3,Zins!G21),0)</f>
        <v>1.4311823742206187E-2</v>
      </c>
      <c r="G27" s="11"/>
      <c r="H27" s="11">
        <v>1</v>
      </c>
      <c r="I27" s="11"/>
      <c r="J27" s="28">
        <f t="shared" si="2"/>
        <v>0</v>
      </c>
      <c r="K27" s="32">
        <f t="shared" si="3"/>
        <v>9.7326830947286087</v>
      </c>
      <c r="L27" s="11">
        <f t="shared" si="4"/>
        <v>9.7326830947286087</v>
      </c>
      <c r="M27" s="32">
        <f t="shared" si="5"/>
        <v>0</v>
      </c>
    </row>
    <row r="28" spans="2:13" x14ac:dyDescent="0.2">
      <c r="B28" s="11">
        <f t="shared" si="6"/>
        <v>45</v>
      </c>
      <c r="C28" s="12" cm="1">
        <f t="array" ref="C28">IF(B28&lt;121,_xlfn.SINGLE(INDEX($D$5*Männer!C$2:C$122,B28+1,1))+(1-$D$5)*_xlfn.SINGLE(INDEX(Frauen!C$2:C$122,B28+1,1)),0)</f>
        <v>1.944</v>
      </c>
      <c r="D28" s="20">
        <f t="shared" si="0"/>
        <v>1.944E-3</v>
      </c>
      <c r="E28" s="20">
        <f t="shared" si="1"/>
        <v>0.99805600000000005</v>
      </c>
      <c r="F28" s="26">
        <f>IF(B28&lt;121,IF($D$1="konstant",$D$3,Zins!G22),0)</f>
        <v>1.8103334353582579E-2</v>
      </c>
      <c r="G28" s="11"/>
      <c r="H28" s="11">
        <v>1</v>
      </c>
      <c r="I28" s="11"/>
      <c r="J28" s="28">
        <f t="shared" si="2"/>
        <v>0</v>
      </c>
      <c r="K28" s="32">
        <f t="shared" si="3"/>
        <v>8.8729295913388064</v>
      </c>
      <c r="L28" s="11">
        <f t="shared" si="4"/>
        <v>8.8729295913388064</v>
      </c>
      <c r="M28" s="32">
        <f t="shared" si="5"/>
        <v>0</v>
      </c>
    </row>
    <row r="29" spans="2:13" x14ac:dyDescent="0.2">
      <c r="B29" s="11">
        <f t="shared" si="6"/>
        <v>46</v>
      </c>
      <c r="C29" s="12" cm="1">
        <f t="array" ref="C29">IF(B29&lt;121,_xlfn.SINGLE(INDEX($D$5*Männer!C$2:C$122,B29+1,1))+(1-$D$5)*_xlfn.SINGLE(INDEX(Frauen!C$2:C$122,B29+1,1)),0)</f>
        <v>2.1875</v>
      </c>
      <c r="D29" s="20">
        <f t="shared" si="0"/>
        <v>2.1875000000000002E-3</v>
      </c>
      <c r="E29" s="20">
        <f t="shared" si="1"/>
        <v>0.99781249999999999</v>
      </c>
      <c r="F29" s="26">
        <f>IF(B29&lt;121,IF($D$1="konstant",$D$3,Zins!G23),0)</f>
        <v>2.1437333528477875E-2</v>
      </c>
      <c r="G29" s="11"/>
      <c r="H29" s="11">
        <v>1</v>
      </c>
      <c r="I29" s="11"/>
      <c r="J29" s="28">
        <f t="shared" si="2"/>
        <v>0</v>
      </c>
      <c r="K29" s="32">
        <f t="shared" si="3"/>
        <v>8.0310682647797584</v>
      </c>
      <c r="L29" s="11">
        <f t="shared" si="4"/>
        <v>8.0310682647797584</v>
      </c>
      <c r="M29" s="32">
        <f t="shared" si="5"/>
        <v>0</v>
      </c>
    </row>
    <row r="30" spans="2:13" x14ac:dyDescent="0.2">
      <c r="B30" s="11">
        <f t="shared" si="6"/>
        <v>47</v>
      </c>
      <c r="C30" s="12" cm="1">
        <f t="array" ref="C30">IF(B30&lt;121,_xlfn.SINGLE(INDEX($D$5*Männer!C$2:C$122,B30+1,1))+(1-$D$5)*_xlfn.SINGLE(INDEX(Frauen!C$2:C$122,B30+1,1)),0)</f>
        <v>2.4430000000000001</v>
      </c>
      <c r="D30" s="20">
        <f t="shared" si="0"/>
        <v>2.4429999999999999E-3</v>
      </c>
      <c r="E30" s="20">
        <f t="shared" si="1"/>
        <v>0.99755700000000003</v>
      </c>
      <c r="F30" s="26">
        <f>IF(B30&lt;121,IF($D$1="konstant",$D$3,Zins!G24),0)</f>
        <v>2.4380807617040645E-2</v>
      </c>
      <c r="G30" s="11"/>
      <c r="H30" s="11">
        <v>1</v>
      </c>
      <c r="I30" s="11"/>
      <c r="J30" s="28">
        <f t="shared" si="2"/>
        <v>0</v>
      </c>
      <c r="K30" s="32">
        <f t="shared" si="3"/>
        <v>7.1975402395072621</v>
      </c>
      <c r="L30" s="11">
        <f t="shared" si="4"/>
        <v>7.1975402395072621</v>
      </c>
      <c r="M30" s="32">
        <f t="shared" si="5"/>
        <v>0</v>
      </c>
    </row>
    <row r="31" spans="2:13" x14ac:dyDescent="0.2">
      <c r="B31" s="11">
        <f t="shared" si="6"/>
        <v>48</v>
      </c>
      <c r="C31" s="12" cm="1">
        <f t="array" ref="C31">IF(B31&lt;121,_xlfn.SINGLE(INDEX($D$5*Männer!C$2:C$122,B31+1,1))+(1-$D$5)*_xlfn.SINGLE(INDEX(Frauen!C$2:C$122,B31+1,1)),0)</f>
        <v>2.7054999999999998</v>
      </c>
      <c r="D31" s="20">
        <f t="shared" si="0"/>
        <v>2.7055E-3</v>
      </c>
      <c r="E31" s="20">
        <f t="shared" si="1"/>
        <v>0.99729449999999997</v>
      </c>
      <c r="F31" s="26">
        <f>IF(B31&lt;121,IF($D$1="konstant",$D$3,Zins!G25),0)</f>
        <v>2.6808965276299501E-2</v>
      </c>
      <c r="G31" s="11"/>
      <c r="H31" s="11">
        <v>1</v>
      </c>
      <c r="I31" s="11"/>
      <c r="J31" s="28">
        <f t="shared" si="2"/>
        <v>0</v>
      </c>
      <c r="K31" s="32">
        <f t="shared" si="3"/>
        <v>6.3641889894868733</v>
      </c>
      <c r="L31" s="11">
        <f t="shared" si="4"/>
        <v>6.3641889894868733</v>
      </c>
      <c r="M31" s="32">
        <f t="shared" si="5"/>
        <v>0</v>
      </c>
    </row>
    <row r="32" spans="2:13" x14ac:dyDescent="0.2">
      <c r="B32" s="11">
        <f t="shared" si="6"/>
        <v>49</v>
      </c>
      <c r="C32" s="12" cm="1">
        <f t="array" ref="C32">IF(B32&lt;121,_xlfn.SINGLE(INDEX($D$5*Männer!C$2:C$122,B32+1,1))+(1-$D$5)*_xlfn.SINGLE(INDEX(Frauen!C$2:C$122,B32+1,1)),0)</f>
        <v>2.9769999999999999</v>
      </c>
      <c r="D32" s="20">
        <f t="shared" si="0"/>
        <v>2.977E-3</v>
      </c>
      <c r="E32" s="20">
        <f t="shared" si="1"/>
        <v>0.99702299999999999</v>
      </c>
      <c r="F32" s="26">
        <f>IF(B32&lt;121,IF($D$1="konstant",$D$3,Zins!G26),0)</f>
        <v>2.8851937794852622E-2</v>
      </c>
      <c r="G32" s="11"/>
      <c r="H32" s="11">
        <v>1</v>
      </c>
      <c r="I32" s="11"/>
      <c r="J32" s="28">
        <f t="shared" si="2"/>
        <v>0</v>
      </c>
      <c r="K32" s="32">
        <f t="shared" si="3"/>
        <v>5.5229396590892001</v>
      </c>
      <c r="L32" s="11">
        <f t="shared" si="4"/>
        <v>5.5229396590892001</v>
      </c>
      <c r="M32" s="32">
        <f t="shared" si="5"/>
        <v>0</v>
      </c>
    </row>
    <row r="33" spans="2:13" x14ac:dyDescent="0.2">
      <c r="B33" s="11">
        <f t="shared" si="6"/>
        <v>50</v>
      </c>
      <c r="C33" s="12" cm="1">
        <f t="array" ref="C33">IF(B33&lt;121,_xlfn.SINGLE(INDEX($D$5*Männer!C$2:C$122,B33+1,1))+(1-$D$5)*_xlfn.SINGLE(INDEX(Frauen!C$2:C$122,B33+1,1)),0)</f>
        <v>3.2634999999999996</v>
      </c>
      <c r="D33" s="20">
        <f t="shared" si="0"/>
        <v>3.2634999999999995E-3</v>
      </c>
      <c r="E33" s="20">
        <f t="shared" si="1"/>
        <v>0.99673650000000003</v>
      </c>
      <c r="F33" s="26">
        <f>IF(B33&lt;121,IF($D$1="konstant",$D$3,Zins!G27),0)</f>
        <v>3.0426997003045075E-2</v>
      </c>
      <c r="G33" s="11"/>
      <c r="H33" s="11">
        <v>1</v>
      </c>
      <c r="I33" s="11"/>
      <c r="J33" s="28">
        <f t="shared" si="2"/>
        <v>0</v>
      </c>
      <c r="K33" s="32">
        <f t="shared" si="3"/>
        <v>4.6673298738174687</v>
      </c>
      <c r="L33" s="11">
        <f t="shared" si="4"/>
        <v>4.6673298738174687</v>
      </c>
      <c r="M33" s="32">
        <f t="shared" si="5"/>
        <v>0</v>
      </c>
    </row>
    <row r="34" spans="2:13" x14ac:dyDescent="0.2">
      <c r="B34" s="11">
        <f t="shared" si="6"/>
        <v>51</v>
      </c>
      <c r="C34" s="12" cm="1">
        <f t="array" ref="C34">IF(B34&lt;121,_xlfn.SINGLE(INDEX($D$5*Männer!C$2:C$122,B34+1,1))+(1-$D$5)*_xlfn.SINGLE(INDEX(Frauen!C$2:C$122,B34+1,1)),0)</f>
        <v>3.5765000000000002</v>
      </c>
      <c r="D34" s="20">
        <f t="shared" si="0"/>
        <v>3.5765000000000003E-3</v>
      </c>
      <c r="E34" s="20">
        <f t="shared" si="1"/>
        <v>0.99642350000000002</v>
      </c>
      <c r="F34" s="26">
        <f>IF(B34&lt;121,IF($D$1="konstant",$D$3,Zins!G28),0)</f>
        <v>3.2278151875079431E-2</v>
      </c>
      <c r="G34" s="11"/>
      <c r="H34" s="11">
        <v>1</v>
      </c>
      <c r="I34" s="11"/>
      <c r="J34" s="28">
        <f t="shared" si="2"/>
        <v>0</v>
      </c>
      <c r="K34" s="32">
        <f t="shared" si="3"/>
        <v>3.7912885791754292</v>
      </c>
      <c r="L34" s="11">
        <f t="shared" si="4"/>
        <v>3.7912885791754292</v>
      </c>
      <c r="M34" s="32">
        <f t="shared" si="5"/>
        <v>0</v>
      </c>
    </row>
    <row r="35" spans="2:13" x14ac:dyDescent="0.2">
      <c r="B35" s="11">
        <f t="shared" si="6"/>
        <v>52</v>
      </c>
      <c r="C35" s="12" cm="1">
        <f t="array" ref="C35">IF(B35&lt;121,_xlfn.SINGLE(INDEX($D$5*Männer!C$2:C$122,B35+1,1))+(1-$D$5)*_xlfn.SINGLE(INDEX(Frauen!C$2:C$122,B35+1,1)),0)</f>
        <v>3.9235000000000002</v>
      </c>
      <c r="D35" s="20">
        <f t="shared" si="0"/>
        <v>3.9234999999999999E-3</v>
      </c>
      <c r="E35" s="20">
        <f t="shared" si="1"/>
        <v>0.99607650000000003</v>
      </c>
      <c r="F35" s="26">
        <f>IF(B35&lt;121,IF($D$1="konstant",$D$3,Zins!G29),0)</f>
        <v>3.3303032495003659E-2</v>
      </c>
      <c r="G35" s="11"/>
      <c r="H35" s="11">
        <v>1</v>
      </c>
      <c r="I35" s="11"/>
      <c r="J35" s="28">
        <f t="shared" si="2"/>
        <v>0</v>
      </c>
      <c r="K35" s="32">
        <f t="shared" si="3"/>
        <v>2.8917284827798904</v>
      </c>
      <c r="L35" s="11">
        <f t="shared" si="4"/>
        <v>2.8917284827798904</v>
      </c>
      <c r="M35" s="32">
        <f t="shared" si="5"/>
        <v>0</v>
      </c>
    </row>
    <row r="36" spans="2:13" x14ac:dyDescent="0.2">
      <c r="B36" s="11">
        <f t="shared" si="6"/>
        <v>53</v>
      </c>
      <c r="C36" s="12" cm="1">
        <f t="array" ref="C36">IF(B36&lt;121,_xlfn.SINGLE(INDEX($D$5*Männer!C$2:C$122,B36+1,1))+(1-$D$5)*_xlfn.SINGLE(INDEX(Frauen!C$2:C$122,B36+1,1)),0)</f>
        <v>4.3070000000000004</v>
      </c>
      <c r="D36" s="20">
        <f t="shared" si="0"/>
        <v>4.3070000000000001E-3</v>
      </c>
      <c r="E36" s="20">
        <f t="shared" si="1"/>
        <v>0.99569300000000005</v>
      </c>
      <c r="F36" s="26">
        <f>IF(B36&lt;121,IF($D$1="konstant",$D$3,Zins!G30),0)</f>
        <v>3.4563231490962076E-2</v>
      </c>
      <c r="G36" s="11"/>
      <c r="H36" s="11">
        <v>1</v>
      </c>
      <c r="I36" s="11"/>
      <c r="J36" s="28">
        <f t="shared" si="2"/>
        <v>0</v>
      </c>
      <c r="K36" s="32">
        <f t="shared" si="3"/>
        <v>1.9624283656060886</v>
      </c>
      <c r="L36" s="11">
        <f t="shared" si="4"/>
        <v>1.9624283656060886</v>
      </c>
      <c r="M36" s="32">
        <f t="shared" si="5"/>
        <v>0</v>
      </c>
    </row>
    <row r="37" spans="2:13" x14ac:dyDescent="0.2">
      <c r="B37" s="11">
        <f t="shared" si="6"/>
        <v>54</v>
      </c>
      <c r="C37" s="12" cm="1">
        <f t="array" ref="C37">IF(B37&lt;121,_xlfn.SINGLE(INDEX($D$5*Männer!C$2:C$122,B37+1,1))+(1-$D$5)*_xlfn.SINGLE(INDEX(Frauen!C$2:C$122,B37+1,1)),0)</f>
        <v>4.7249999999999996</v>
      </c>
      <c r="D37" s="20">
        <f t="shared" si="0"/>
        <v>4.725E-3</v>
      </c>
      <c r="E37" s="20">
        <f t="shared" si="1"/>
        <v>0.99527500000000002</v>
      </c>
      <c r="F37" s="26">
        <f>IF(B37&lt;121,IF($D$1="konstant",$D$3,Zins!G31),0)</f>
        <v>3.5793212802936791E-2</v>
      </c>
      <c r="G37" s="11"/>
      <c r="H37" s="11">
        <v>1</v>
      </c>
      <c r="I37" s="11"/>
      <c r="J37" s="28">
        <f t="shared" si="2"/>
        <v>0</v>
      </c>
      <c r="K37" s="32">
        <f t="shared" si="3"/>
        <v>1</v>
      </c>
      <c r="L37" s="11">
        <f t="shared" si="4"/>
        <v>1</v>
      </c>
      <c r="M37" s="32">
        <f t="shared" si="5"/>
        <v>0</v>
      </c>
    </row>
    <row r="38" spans="2:13" x14ac:dyDescent="0.2">
      <c r="B38" s="11">
        <f t="shared" si="6"/>
        <v>55</v>
      </c>
      <c r="C38" s="12" cm="1">
        <f t="array" ref="C38">IF(B38&lt;121,_xlfn.SINGLE(INDEX($D$5*Männer!C$2:C$122,B38+1,1))+(1-$D$5)*_xlfn.SINGLE(INDEX(Frauen!C$2:C$122,B38+1,1)),0)</f>
        <v>5.1790000000000003</v>
      </c>
      <c r="D38" s="20">
        <f t="shared" si="0"/>
        <v>5.1790000000000004E-3</v>
      </c>
      <c r="E38" s="20">
        <f t="shared" si="1"/>
        <v>0.99482099999999996</v>
      </c>
      <c r="F38" s="26">
        <f>IF(B38&lt;121,IF($D$1="konstant",$D$3,Zins!G32),0)</f>
        <v>3.6359415240527326E-2</v>
      </c>
      <c r="G38" s="11"/>
      <c r="H38" s="11"/>
      <c r="I38" s="11"/>
      <c r="J38" s="28">
        <f t="shared" si="2"/>
        <v>0</v>
      </c>
      <c r="K38" s="32">
        <f t="shared" si="3"/>
        <v>0</v>
      </c>
      <c r="L38" s="11">
        <f t="shared" si="4"/>
        <v>0</v>
      </c>
      <c r="M38" s="32">
        <f t="shared" si="5"/>
        <v>0</v>
      </c>
    </row>
    <row r="39" spans="2:13" x14ac:dyDescent="0.2">
      <c r="B39" s="11">
        <f t="shared" si="6"/>
        <v>56</v>
      </c>
      <c r="C39" s="12" cm="1">
        <f t="array" ref="C39">IF(B39&lt;121,_xlfn.SINGLE(INDEX($D$5*Männer!C$2:C$122,B39+1,1))+(1-$D$5)*_xlfn.SINGLE(INDEX(Frauen!C$2:C$122,B39+1,1)),0)</f>
        <v>5.6724999999999994</v>
      </c>
      <c r="D39" s="20">
        <f t="shared" si="0"/>
        <v>5.6724999999999996E-3</v>
      </c>
      <c r="E39" s="20">
        <f t="shared" si="1"/>
        <v>0.99432750000000003</v>
      </c>
      <c r="F39" s="26">
        <f>IF(B39&lt;121,IF($D$1="konstant",$D$3,Zins!G33),0)</f>
        <v>3.7161222797082782E-2</v>
      </c>
      <c r="G39" s="11"/>
      <c r="H39" s="11"/>
      <c r="I39" s="11"/>
      <c r="J39" s="28">
        <f t="shared" si="2"/>
        <v>0</v>
      </c>
      <c r="K39" s="32">
        <f t="shared" si="3"/>
        <v>0</v>
      </c>
      <c r="L39" s="11">
        <f t="shared" si="4"/>
        <v>0</v>
      </c>
      <c r="M39" s="32">
        <f t="shared" si="5"/>
        <v>0</v>
      </c>
    </row>
    <row r="40" spans="2:13" x14ac:dyDescent="0.2">
      <c r="B40" s="11">
        <f t="shared" si="6"/>
        <v>57</v>
      </c>
      <c r="C40" s="12" cm="1">
        <f t="array" ref="C40">IF(B40&lt;121,_xlfn.SINGLE(INDEX($D$5*Männer!C$2:C$122,B40+1,1))+(1-$D$5)*_xlfn.SINGLE(INDEX(Frauen!C$2:C$122,B40+1,1)),0)</f>
        <v>6.2080000000000002</v>
      </c>
      <c r="D40" s="20">
        <f t="shared" si="0"/>
        <v>6.208E-3</v>
      </c>
      <c r="E40" s="20">
        <f t="shared" si="1"/>
        <v>0.99379200000000001</v>
      </c>
      <c r="F40" s="26">
        <f>IF(B40&lt;121,IF($D$1="konstant",$D$3,Zins!G34),0)</f>
        <v>3.7565065890218685E-2</v>
      </c>
      <c r="G40" s="11"/>
      <c r="H40" s="11"/>
      <c r="I40" s="11"/>
      <c r="J40" s="28">
        <f t="shared" si="2"/>
        <v>0</v>
      </c>
      <c r="K40" s="32">
        <f t="shared" si="3"/>
        <v>0</v>
      </c>
      <c r="L40" s="11">
        <f t="shared" si="4"/>
        <v>0</v>
      </c>
      <c r="M40" s="32">
        <f t="shared" si="5"/>
        <v>0</v>
      </c>
    </row>
    <row r="41" spans="2:13" x14ac:dyDescent="0.2">
      <c r="B41" s="11">
        <f t="shared" si="6"/>
        <v>58</v>
      </c>
      <c r="C41" s="12" cm="1">
        <f t="array" ref="C41">IF(B41&lt;121,_xlfn.SINGLE(INDEX($D$5*Männer!C$2:C$122,B41+1,1))+(1-$D$5)*_xlfn.SINGLE(INDEX(Frauen!C$2:C$122,B41+1,1)),0)</f>
        <v>6.7889999999999997</v>
      </c>
      <c r="D41" s="20">
        <f t="shared" si="0"/>
        <v>6.7889999999999999E-3</v>
      </c>
      <c r="E41" s="20">
        <f t="shared" si="1"/>
        <v>0.99321099999999996</v>
      </c>
      <c r="F41" s="26">
        <f>IF(B41&lt;121,IF($D$1="konstant",$D$3,Zins!G35),0)</f>
        <v>3.8224915398188841E-2</v>
      </c>
      <c r="G41" s="11"/>
      <c r="H41" s="11"/>
      <c r="I41" s="11"/>
      <c r="J41" s="28">
        <f t="shared" si="2"/>
        <v>0</v>
      </c>
      <c r="K41" s="32">
        <f t="shared" si="3"/>
        <v>0</v>
      </c>
      <c r="L41" s="11">
        <f t="shared" si="4"/>
        <v>0</v>
      </c>
      <c r="M41" s="32">
        <f t="shared" si="5"/>
        <v>0</v>
      </c>
    </row>
    <row r="42" spans="2:13" x14ac:dyDescent="0.2">
      <c r="B42" s="11">
        <f t="shared" si="6"/>
        <v>59</v>
      </c>
      <c r="C42" s="12" cm="1">
        <f t="array" ref="C42">IF(B42&lt;121,_xlfn.SINGLE(INDEX($D$5*Männer!C$2:C$122,B42+1,1))+(1-$D$5)*_xlfn.SINGLE(INDEX(Frauen!C$2:C$122,B42+1,1)),0)</f>
        <v>7.4280000000000008</v>
      </c>
      <c r="D42" s="20">
        <f t="shared" si="0"/>
        <v>7.4280000000000006E-3</v>
      </c>
      <c r="E42" s="20">
        <f t="shared" si="1"/>
        <v>0.99257200000000001</v>
      </c>
      <c r="F42" s="26">
        <f>IF(B42&lt;121,IF($D$1="konstant",$D$3,Zins!G36),0)</f>
        <v>3.8823904659105235E-2</v>
      </c>
      <c r="G42" s="11"/>
      <c r="H42" s="11"/>
      <c r="I42" s="11"/>
      <c r="J42" s="28">
        <f t="shared" si="2"/>
        <v>0</v>
      </c>
      <c r="K42" s="32">
        <f t="shared" si="3"/>
        <v>0</v>
      </c>
      <c r="L42" s="11">
        <f t="shared" si="4"/>
        <v>0</v>
      </c>
      <c r="M42" s="32">
        <f t="shared" si="5"/>
        <v>0</v>
      </c>
    </row>
    <row r="43" spans="2:13" x14ac:dyDescent="0.2">
      <c r="B43" s="11">
        <f t="shared" si="6"/>
        <v>60</v>
      </c>
      <c r="C43" s="12" cm="1">
        <f t="array" ref="C43">IF(B43&lt;121,_xlfn.SINGLE(INDEX($D$5*Männer!C$2:C$122,B43+1,1))+(1-$D$5)*_xlfn.SINGLE(INDEX(Frauen!C$2:C$122,B43+1,1)),0)</f>
        <v>8.1440000000000001</v>
      </c>
      <c r="D43" s="20">
        <f t="shared" si="0"/>
        <v>8.1440000000000002E-3</v>
      </c>
      <c r="E43" s="20">
        <f t="shared" si="1"/>
        <v>0.99185599999999996</v>
      </c>
      <c r="F43" s="26">
        <f>IF(B43&lt;121,IF($D$1="konstant",$D$3,Zins!G37),0)</f>
        <v>3.9362040072763449E-2</v>
      </c>
      <c r="G43" s="11"/>
      <c r="H43" s="11"/>
      <c r="I43" s="11"/>
      <c r="J43" s="28">
        <f t="shared" si="2"/>
        <v>0</v>
      </c>
      <c r="K43" s="32">
        <f t="shared" si="3"/>
        <v>0</v>
      </c>
      <c r="L43" s="11">
        <f t="shared" si="4"/>
        <v>0</v>
      </c>
      <c r="M43" s="32">
        <f t="shared" si="5"/>
        <v>0</v>
      </c>
    </row>
    <row r="44" spans="2:13" x14ac:dyDescent="0.2">
      <c r="B44" s="11">
        <f t="shared" si="6"/>
        <v>61</v>
      </c>
      <c r="C44" s="12" cm="1">
        <f t="array" ref="C44">IF(B44&lt;121,_xlfn.SINGLE(INDEX($D$5*Männer!C$2:C$122,B44+1,1))+(1-$D$5)*_xlfn.SINGLE(INDEX(Frauen!C$2:C$122,B44+1,1)),0)</f>
        <v>8.9764999999999997</v>
      </c>
      <c r="D44" s="20">
        <f t="shared" si="0"/>
        <v>8.9765000000000001E-3</v>
      </c>
      <c r="E44" s="20">
        <f t="shared" si="1"/>
        <v>0.99102349999999995</v>
      </c>
      <c r="F44" s="26">
        <f>IF(B44&lt;121,IF($D$1="konstant",$D$3,Zins!G38),0)</f>
        <v>3.946159914581937E-2</v>
      </c>
      <c r="G44" s="11"/>
      <c r="H44" s="11"/>
      <c r="I44" s="11"/>
      <c r="J44" s="28">
        <f t="shared" si="2"/>
        <v>0</v>
      </c>
      <c r="K44" s="32">
        <f t="shared" si="3"/>
        <v>0</v>
      </c>
      <c r="L44" s="11">
        <f t="shared" si="4"/>
        <v>0</v>
      </c>
      <c r="M44" s="32">
        <f t="shared" si="5"/>
        <v>0</v>
      </c>
    </row>
    <row r="45" spans="2:13" x14ac:dyDescent="0.2">
      <c r="B45" s="11">
        <f t="shared" si="6"/>
        <v>62</v>
      </c>
      <c r="C45" s="12" cm="1">
        <f t="array" ref="C45">IF(B45&lt;121,_xlfn.SINGLE(INDEX($D$5*Männer!C$2:C$122,B45+1,1))+(1-$D$5)*_xlfn.SINGLE(INDEX(Frauen!C$2:C$122,B45+1,1)),0)</f>
        <v>9.9719999999999995</v>
      </c>
      <c r="D45" s="20">
        <f t="shared" si="0"/>
        <v>9.972E-3</v>
      </c>
      <c r="E45" s="20">
        <f t="shared" si="1"/>
        <v>0.99002800000000002</v>
      </c>
      <c r="F45" s="26">
        <f>IF(B45&lt;121,IF($D$1="konstant",$D$3,Zins!G39),0)</f>
        <v>3.9857921572812094E-2</v>
      </c>
      <c r="G45" s="11"/>
      <c r="H45" s="11"/>
      <c r="I45" s="11"/>
      <c r="J45" s="28">
        <f t="shared" si="2"/>
        <v>0</v>
      </c>
      <c r="K45" s="32">
        <f t="shared" si="3"/>
        <v>0</v>
      </c>
      <c r="L45" s="11">
        <f t="shared" si="4"/>
        <v>0</v>
      </c>
      <c r="M45" s="32">
        <f t="shared" si="5"/>
        <v>0</v>
      </c>
    </row>
    <row r="46" spans="2:13" x14ac:dyDescent="0.2">
      <c r="B46" s="11">
        <f t="shared" si="6"/>
        <v>63</v>
      </c>
      <c r="C46" s="12" cm="1">
        <f t="array" ref="C46">IF(B46&lt;121,_xlfn.SINGLE(INDEX($D$5*Männer!C$2:C$122,B46+1,1))+(1-$D$5)*_xlfn.SINGLE(INDEX(Frauen!C$2:C$122,B46+1,1)),0)</f>
        <v>11.182</v>
      </c>
      <c r="D46" s="20">
        <f t="shared" si="0"/>
        <v>1.1182000000000001E-2</v>
      </c>
      <c r="E46" s="20">
        <f t="shared" si="1"/>
        <v>0.98881799999999997</v>
      </c>
      <c r="F46" s="26">
        <f>IF(B46&lt;121,IF($D$1="konstant",$D$3,Zins!G40),0)</f>
        <v>4.0193456113903681E-2</v>
      </c>
      <c r="G46" s="11"/>
      <c r="H46" s="11"/>
      <c r="I46" s="11"/>
      <c r="J46" s="28">
        <f t="shared" si="2"/>
        <v>0</v>
      </c>
      <c r="K46" s="32">
        <f t="shared" si="3"/>
        <v>0</v>
      </c>
      <c r="L46" s="11">
        <f t="shared" si="4"/>
        <v>0</v>
      </c>
      <c r="M46" s="32">
        <f t="shared" si="5"/>
        <v>0</v>
      </c>
    </row>
    <row r="47" spans="2:13" x14ac:dyDescent="0.2">
      <c r="B47" s="11">
        <f t="shared" si="6"/>
        <v>64</v>
      </c>
      <c r="C47" s="12" cm="1">
        <f t="array" ref="C47">IF(B47&lt;121,_xlfn.SINGLE(INDEX($D$5*Männer!C$2:C$122,B47+1,1))+(1-$D$5)*_xlfn.SINGLE(INDEX(Frauen!C$2:C$122,B47+1,1)),0)</f>
        <v>12.656499999999999</v>
      </c>
      <c r="D47" s="20">
        <f t="shared" si="0"/>
        <v>1.2656499999999999E-2</v>
      </c>
      <c r="E47" s="20">
        <f t="shared" si="1"/>
        <v>0.98734350000000004</v>
      </c>
      <c r="F47" s="26">
        <f>IF(B47&lt;121,IF($D$1="konstant",$D$3,Zins!G41),0)</f>
        <v>4.0060272247093742E-2</v>
      </c>
      <c r="G47" s="11"/>
      <c r="H47" s="11"/>
      <c r="I47" s="11"/>
      <c r="J47" s="28">
        <f t="shared" si="2"/>
        <v>0</v>
      </c>
      <c r="K47" s="32">
        <f t="shared" si="3"/>
        <v>0</v>
      </c>
      <c r="L47" s="11">
        <f t="shared" si="4"/>
        <v>0</v>
      </c>
      <c r="M47" s="32">
        <f t="shared" si="5"/>
        <v>0</v>
      </c>
    </row>
    <row r="48" spans="2:13" x14ac:dyDescent="0.2">
      <c r="B48" s="11">
        <f t="shared" si="6"/>
        <v>65</v>
      </c>
      <c r="C48" s="12" cm="1">
        <f t="array" ref="C48">IF(B48&lt;121,_xlfn.SINGLE(INDEX($D$5*Männer!C$2:C$122,B48+1,1))+(1-$D$5)*_xlfn.SINGLE(INDEX(Frauen!C$2:C$122,B48+1,1)),0)</f>
        <v>14.4285</v>
      </c>
      <c r="D48" s="20">
        <f t="shared" si="0"/>
        <v>1.44285E-2</v>
      </c>
      <c r="E48" s="20">
        <f t="shared" si="1"/>
        <v>0.98557150000000004</v>
      </c>
      <c r="F48" s="26">
        <f>IF(B48&lt;121,IF($D$1="konstant",$D$3,Zins!G42),0)</f>
        <v>4.0672273122797531E-2</v>
      </c>
      <c r="G48" s="11"/>
      <c r="H48" s="11"/>
      <c r="I48" s="11"/>
      <c r="J48" s="28">
        <f t="shared" si="2"/>
        <v>0</v>
      </c>
      <c r="K48" s="32">
        <f t="shared" si="3"/>
        <v>0</v>
      </c>
      <c r="L48" s="11">
        <f t="shared" si="4"/>
        <v>0</v>
      </c>
      <c r="M48" s="32">
        <f t="shared" si="5"/>
        <v>0</v>
      </c>
    </row>
    <row r="49" spans="2:13" x14ac:dyDescent="0.2">
      <c r="B49" s="11">
        <f t="shared" si="6"/>
        <v>66</v>
      </c>
      <c r="C49" s="12" cm="1">
        <f t="array" ref="C49">IF(B49&lt;121,_xlfn.SINGLE(INDEX($D$5*Männer!C$2:C$122,B49+1,1))+(1-$D$5)*_xlfn.SINGLE(INDEX(Frauen!C$2:C$122,B49+1,1)),0)</f>
        <v>16.513500000000001</v>
      </c>
      <c r="D49" s="20">
        <f t="shared" si="0"/>
        <v>1.65135E-2</v>
      </c>
      <c r="E49" s="20">
        <f t="shared" si="1"/>
        <v>0.98348650000000004</v>
      </c>
      <c r="F49" s="26">
        <f>IF(B49&lt;121,IF($D$1="konstant",$D$3,Zins!G43),0)</f>
        <v>4.0825619915361155E-2</v>
      </c>
      <c r="G49" s="11"/>
      <c r="H49" s="11"/>
      <c r="I49" s="11"/>
      <c r="J49" s="28">
        <f t="shared" si="2"/>
        <v>0</v>
      </c>
      <c r="K49" s="32">
        <f t="shared" si="3"/>
        <v>0</v>
      </c>
      <c r="L49" s="11">
        <f t="shared" si="4"/>
        <v>0</v>
      </c>
      <c r="M49" s="32">
        <f t="shared" si="5"/>
        <v>0</v>
      </c>
    </row>
    <row r="50" spans="2:13" x14ac:dyDescent="0.2">
      <c r="B50" s="11">
        <f t="shared" si="6"/>
        <v>67</v>
      </c>
      <c r="C50" s="12" cm="1">
        <f t="array" ref="C50">IF(B50&lt;121,_xlfn.SINGLE(INDEX($D$5*Männer!C$2:C$122,B50+1,1))+(1-$D$5)*_xlfn.SINGLE(INDEX(Frauen!C$2:C$122,B50+1,1)),0)</f>
        <v>18.906500000000001</v>
      </c>
      <c r="D50" s="20">
        <f t="shared" si="0"/>
        <v>1.89065E-2</v>
      </c>
      <c r="E50" s="20">
        <f t="shared" si="1"/>
        <v>0.98109349999999995</v>
      </c>
      <c r="F50" s="26">
        <f>IF(B50&lt;121,IF($D$1="konstant",$D$3,Zins!G44),0)</f>
        <v>4.0918311566877197E-2</v>
      </c>
      <c r="G50" s="11"/>
      <c r="H50" s="11"/>
      <c r="I50" s="11"/>
      <c r="J50" s="28">
        <f t="shared" si="2"/>
        <v>0</v>
      </c>
      <c r="K50" s="32">
        <f t="shared" si="3"/>
        <v>0</v>
      </c>
      <c r="L50" s="11">
        <f t="shared" si="4"/>
        <v>0</v>
      </c>
      <c r="M50" s="32">
        <f t="shared" si="5"/>
        <v>0</v>
      </c>
    </row>
    <row r="51" spans="2:13" x14ac:dyDescent="0.2">
      <c r="B51" s="11">
        <f t="shared" si="6"/>
        <v>68</v>
      </c>
      <c r="C51" s="12" cm="1">
        <f t="array" ref="C51">IF(B51&lt;121,_xlfn.SINGLE(INDEX($D$5*Männer!C$2:C$122,B51+1,1))+(1-$D$5)*_xlfn.SINGLE(INDEX(Frauen!C$2:C$122,B51+1,1)),0)</f>
        <v>21.599</v>
      </c>
      <c r="D51" s="20">
        <f t="shared" si="0"/>
        <v>2.1599E-2</v>
      </c>
      <c r="E51" s="20">
        <f t="shared" si="1"/>
        <v>0.97840099999999997</v>
      </c>
      <c r="F51" s="26">
        <f>IF(B51&lt;121,IF($D$1="konstant",$D$3,Zins!G45),0)</f>
        <v>4.095039281267554E-2</v>
      </c>
      <c r="G51" s="11"/>
      <c r="H51" s="11"/>
      <c r="I51" s="11"/>
      <c r="J51" s="28">
        <f t="shared" si="2"/>
        <v>0</v>
      </c>
      <c r="K51" s="32">
        <f t="shared" si="3"/>
        <v>0</v>
      </c>
      <c r="L51" s="11">
        <f t="shared" si="4"/>
        <v>0</v>
      </c>
      <c r="M51" s="32">
        <f t="shared" si="5"/>
        <v>0</v>
      </c>
    </row>
    <row r="52" spans="2:13" x14ac:dyDescent="0.2">
      <c r="B52" s="11">
        <f t="shared" si="6"/>
        <v>69</v>
      </c>
      <c r="C52" s="12" cm="1">
        <f t="array" ref="C52">IF(B52&lt;121,_xlfn.SINGLE(INDEX($D$5*Männer!C$2:C$122,B52+1,1))+(1-$D$5)*_xlfn.SINGLE(INDEX(Frauen!C$2:C$122,B52+1,1)),0)</f>
        <v>24.577000000000002</v>
      </c>
      <c r="D52" s="20">
        <f t="shared" si="0"/>
        <v>2.4577000000000002E-2</v>
      </c>
      <c r="E52" s="20">
        <f t="shared" si="1"/>
        <v>0.97542300000000004</v>
      </c>
      <c r="F52" s="26">
        <f>IF(B52&lt;121,IF($D$1="konstant",$D$3,Zins!G46),0)</f>
        <v>4.1380222122028965E-2</v>
      </c>
      <c r="G52" s="11"/>
      <c r="H52" s="11"/>
      <c r="I52" s="11"/>
      <c r="J52" s="28">
        <f t="shared" si="2"/>
        <v>0</v>
      </c>
      <c r="K52" s="32">
        <f t="shared" si="3"/>
        <v>0</v>
      </c>
      <c r="L52" s="11">
        <f t="shared" si="4"/>
        <v>0</v>
      </c>
      <c r="M52" s="32">
        <f t="shared" si="5"/>
        <v>0</v>
      </c>
    </row>
    <row r="53" spans="2:13" x14ac:dyDescent="0.2">
      <c r="B53" s="11">
        <f t="shared" si="6"/>
        <v>70</v>
      </c>
      <c r="C53" s="12" cm="1">
        <f t="array" ref="C53">IF(B53&lt;121,_xlfn.SINGLE(INDEX($D$5*Männer!C$2:C$122,B53+1,1))+(1-$D$5)*_xlfn.SINGLE(INDEX(Frauen!C$2:C$122,B53+1,1)),0)</f>
        <v>27.829500000000003</v>
      </c>
      <c r="D53" s="20">
        <f t="shared" si="0"/>
        <v>2.7829500000000004E-2</v>
      </c>
      <c r="E53" s="20">
        <f t="shared" si="1"/>
        <v>0.97217050000000005</v>
      </c>
      <c r="F53" s="26">
        <f>IF(B53&lt;121,IF($D$1="konstant",$D$3,Zins!G47),0)</f>
        <v>4.1311197075483141E-2</v>
      </c>
      <c r="G53" s="11"/>
      <c r="H53" s="11"/>
      <c r="I53" s="11"/>
      <c r="J53" s="28">
        <f t="shared" si="2"/>
        <v>0</v>
      </c>
      <c r="K53" s="32">
        <f t="shared" si="3"/>
        <v>0</v>
      </c>
      <c r="L53" s="11">
        <f t="shared" si="4"/>
        <v>0</v>
      </c>
      <c r="M53" s="32">
        <f t="shared" si="5"/>
        <v>0</v>
      </c>
    </row>
    <row r="54" spans="2:13" x14ac:dyDescent="0.2">
      <c r="B54" s="11">
        <f t="shared" si="6"/>
        <v>71</v>
      </c>
      <c r="C54" s="12" cm="1">
        <f t="array" ref="C54">IF(B54&lt;121,_xlfn.SINGLE(INDEX($D$5*Männer!C$2:C$122,B54+1,1))+(1-$D$5)*_xlfn.SINGLE(INDEX(Frauen!C$2:C$122,B54+1,1)),0)</f>
        <v>31.346499999999999</v>
      </c>
      <c r="D54" s="20">
        <f t="shared" si="0"/>
        <v>3.1346499999999999E-2</v>
      </c>
      <c r="E54" s="20">
        <f t="shared" si="1"/>
        <v>0.96865350000000006</v>
      </c>
      <c r="F54" s="26">
        <f>IF(B54&lt;121,IF($D$1="konstant",$D$3,Zins!G48),0)</f>
        <v>4.1181695700081011E-2</v>
      </c>
      <c r="G54" s="11"/>
      <c r="H54" s="11"/>
      <c r="I54" s="11"/>
      <c r="J54" s="28">
        <f t="shared" si="2"/>
        <v>0</v>
      </c>
      <c r="K54" s="32">
        <f t="shared" si="3"/>
        <v>0</v>
      </c>
      <c r="L54" s="11">
        <f t="shared" si="4"/>
        <v>0</v>
      </c>
      <c r="M54" s="32">
        <f t="shared" si="5"/>
        <v>0</v>
      </c>
    </row>
    <row r="55" spans="2:13" x14ac:dyDescent="0.2">
      <c r="B55" s="11">
        <f t="shared" si="6"/>
        <v>72</v>
      </c>
      <c r="C55" s="12" cm="1">
        <f t="array" ref="C55">IF(B55&lt;121,_xlfn.SINGLE(INDEX($D$5*Männer!C$2:C$122,B55+1,1))+(1-$D$5)*_xlfn.SINGLE(INDEX(Frauen!C$2:C$122,B55+1,1)),0)</f>
        <v>35.036000000000001</v>
      </c>
      <c r="D55" s="20">
        <f t="shared" si="0"/>
        <v>3.5036000000000005E-2</v>
      </c>
      <c r="E55" s="20">
        <f t="shared" si="1"/>
        <v>0.96496400000000004</v>
      </c>
      <c r="F55" s="26">
        <f>IF(B55&lt;121,IF($D$1="konstant",$D$3,Zins!G49),0)</f>
        <v>4.1480119193792131E-2</v>
      </c>
      <c r="G55" s="11"/>
      <c r="H55" s="11"/>
      <c r="I55" s="11"/>
      <c r="J55" s="28">
        <f t="shared" si="2"/>
        <v>0</v>
      </c>
      <c r="K55" s="32">
        <f t="shared" si="3"/>
        <v>0</v>
      </c>
      <c r="L55" s="11">
        <f t="shared" si="4"/>
        <v>0</v>
      </c>
      <c r="M55" s="32">
        <f t="shared" si="5"/>
        <v>0</v>
      </c>
    </row>
    <row r="56" spans="2:13" x14ac:dyDescent="0.2">
      <c r="B56" s="11">
        <f t="shared" si="6"/>
        <v>73</v>
      </c>
      <c r="C56" s="12" cm="1">
        <f t="array" ref="C56">IF(B56&lt;121,_xlfn.SINGLE(INDEX($D$5*Männer!C$2:C$122,B56+1,1))+(1-$D$5)*_xlfn.SINGLE(INDEX(Frauen!C$2:C$122,B56+1,1)),0)</f>
        <v>39.107999999999997</v>
      </c>
      <c r="D56" s="20">
        <f t="shared" si="0"/>
        <v>3.9107999999999997E-2</v>
      </c>
      <c r="E56" s="20">
        <f t="shared" si="1"/>
        <v>0.96089199999999997</v>
      </c>
      <c r="F56" s="26">
        <f>IF(B56&lt;121,IF($D$1="konstant",$D$3,Zins!G50),0)</f>
        <v>4.1249739994349222E-2</v>
      </c>
      <c r="G56" s="11"/>
      <c r="H56" s="11"/>
      <c r="I56" s="11"/>
      <c r="J56" s="28">
        <f t="shared" si="2"/>
        <v>0</v>
      </c>
      <c r="K56" s="32">
        <f t="shared" si="3"/>
        <v>0</v>
      </c>
      <c r="L56" s="11">
        <f t="shared" si="4"/>
        <v>0</v>
      </c>
      <c r="M56" s="32">
        <f t="shared" si="5"/>
        <v>0</v>
      </c>
    </row>
    <row r="57" spans="2:13" x14ac:dyDescent="0.2">
      <c r="B57" s="11">
        <f t="shared" si="6"/>
        <v>74</v>
      </c>
      <c r="C57" s="12" cm="1">
        <f t="array" ref="C57">IF(B57&lt;121,_xlfn.SINGLE(INDEX($D$5*Männer!C$2:C$122,B57+1,1))+(1-$D$5)*_xlfn.SINGLE(INDEX(Frauen!C$2:C$122,B57+1,1)),0)</f>
        <v>43.261499999999998</v>
      </c>
      <c r="D57" s="20">
        <f t="shared" si="0"/>
        <v>4.3261500000000001E-2</v>
      </c>
      <c r="E57" s="20">
        <f t="shared" si="1"/>
        <v>0.95673850000000005</v>
      </c>
      <c r="F57" s="26">
        <f>IF(B57&lt;121,IF($D$1="konstant",$D$3,Zins!G51),0)</f>
        <v>4.197594233775459E-2</v>
      </c>
      <c r="G57" s="11"/>
      <c r="H57" s="11"/>
      <c r="I57" s="11"/>
      <c r="J57" s="28">
        <f t="shared" si="2"/>
        <v>0</v>
      </c>
      <c r="K57" s="32">
        <f t="shared" si="3"/>
        <v>0</v>
      </c>
      <c r="L57" s="11">
        <f t="shared" si="4"/>
        <v>0</v>
      </c>
      <c r="M57" s="32">
        <f t="shared" si="5"/>
        <v>0</v>
      </c>
    </row>
    <row r="58" spans="2:13" x14ac:dyDescent="0.2">
      <c r="B58" s="11">
        <f t="shared" si="6"/>
        <v>75</v>
      </c>
      <c r="C58" s="12" cm="1">
        <f t="array" ref="C58">IF(B58&lt;121,_xlfn.SINGLE(INDEX($D$5*Männer!C$2:C$122,B58+1,1))+(1-$D$5)*_xlfn.SINGLE(INDEX(Frauen!C$2:C$122,B58+1,1)),0)</f>
        <v>47.881999999999998</v>
      </c>
      <c r="D58" s="20">
        <f t="shared" si="0"/>
        <v>4.7882000000000001E-2</v>
      </c>
      <c r="E58" s="20">
        <f t="shared" si="1"/>
        <v>0.95211800000000002</v>
      </c>
      <c r="F58" s="26">
        <f>IF(B58&lt;121,IF($D$1="konstant",$D$3,Zins!G52),0)</f>
        <v>4.1664693681998433E-2</v>
      </c>
      <c r="G58" s="11"/>
      <c r="H58" s="11"/>
      <c r="I58" s="11"/>
      <c r="J58" s="28">
        <f t="shared" si="2"/>
        <v>0</v>
      </c>
      <c r="K58" s="32">
        <f t="shared" si="3"/>
        <v>0</v>
      </c>
      <c r="L58" s="11">
        <f t="shared" si="4"/>
        <v>0</v>
      </c>
      <c r="M58" s="32">
        <f t="shared" si="5"/>
        <v>0</v>
      </c>
    </row>
    <row r="59" spans="2:13" x14ac:dyDescent="0.2">
      <c r="B59" s="11">
        <f t="shared" si="6"/>
        <v>76</v>
      </c>
      <c r="C59" s="12" cm="1">
        <f t="array" ref="C59">IF(B59&lt;121,_xlfn.SINGLE(INDEX($D$5*Männer!C$2:C$122,B59+1,1))+(1-$D$5)*_xlfn.SINGLE(INDEX(Frauen!C$2:C$122,B59+1,1)),0)</f>
        <v>53.091000000000008</v>
      </c>
      <c r="D59" s="20">
        <f t="shared" si="0"/>
        <v>5.3091000000000006E-2</v>
      </c>
      <c r="E59" s="20">
        <f t="shared" si="1"/>
        <v>0.946909</v>
      </c>
      <c r="F59" s="26">
        <f>IF(B59&lt;121,IF($D$1="konstant",$D$3,Zins!G53),0)</f>
        <v>4.1293225270058409E-2</v>
      </c>
      <c r="G59" s="11"/>
      <c r="H59" s="11"/>
      <c r="I59" s="11"/>
      <c r="J59" s="28">
        <f t="shared" si="2"/>
        <v>0</v>
      </c>
      <c r="K59" s="32">
        <f t="shared" si="3"/>
        <v>0</v>
      </c>
      <c r="L59" s="11">
        <f t="shared" si="4"/>
        <v>0</v>
      </c>
      <c r="M59" s="32">
        <f t="shared" si="5"/>
        <v>0</v>
      </c>
    </row>
    <row r="60" spans="2:13" x14ac:dyDescent="0.2">
      <c r="B60" s="11">
        <f t="shared" si="6"/>
        <v>77</v>
      </c>
      <c r="C60" s="12" cm="1">
        <f t="array" ref="C60">IF(B60&lt;121,_xlfn.SINGLE(INDEX($D$5*Männer!C$2:C$122,B60+1,1))+(1-$D$5)*_xlfn.SINGLE(INDEX(Frauen!C$2:C$122,B60+1,1)),0)</f>
        <v>58.778499999999994</v>
      </c>
      <c r="D60" s="20">
        <f t="shared" si="0"/>
        <v>5.8778499999999997E-2</v>
      </c>
      <c r="E60" s="20">
        <f t="shared" si="1"/>
        <v>0.94122150000000004</v>
      </c>
      <c r="F60" s="26">
        <f>IF(B60&lt;121,IF($D$1="konstant",$D$3,Zins!G54),0)</f>
        <v>4.1938420777875907E-2</v>
      </c>
      <c r="G60" s="11"/>
      <c r="H60" s="11"/>
      <c r="I60" s="11"/>
      <c r="J60" s="28">
        <f t="shared" si="2"/>
        <v>0</v>
      </c>
      <c r="K60" s="32">
        <f t="shared" si="3"/>
        <v>0</v>
      </c>
      <c r="L60" s="11">
        <f t="shared" si="4"/>
        <v>0</v>
      </c>
      <c r="M60" s="32">
        <f t="shared" si="5"/>
        <v>0</v>
      </c>
    </row>
    <row r="61" spans="2:13" x14ac:dyDescent="0.2">
      <c r="B61" s="11">
        <f t="shared" si="6"/>
        <v>78</v>
      </c>
      <c r="C61" s="12" cm="1">
        <f t="array" ref="C61">IF(B61&lt;121,_xlfn.SINGLE(INDEX($D$5*Männer!C$2:C$122,B61+1,1))+(1-$D$5)*_xlfn.SINGLE(INDEX(Frauen!C$2:C$122,B61+1,1)),0)</f>
        <v>65.899500000000003</v>
      </c>
      <c r="D61" s="20">
        <f t="shared" si="0"/>
        <v>6.58995E-2</v>
      </c>
      <c r="E61" s="20">
        <f t="shared" si="1"/>
        <v>0.9341005</v>
      </c>
      <c r="F61" s="26">
        <f>IF(B61&lt;121,IF($D$1="konstant",$D$3,Zins!G55),0)</f>
        <v>4.1486268793426095E-2</v>
      </c>
      <c r="G61" s="11"/>
      <c r="H61" s="11"/>
      <c r="I61" s="11"/>
      <c r="J61" s="28">
        <f t="shared" si="2"/>
        <v>0</v>
      </c>
      <c r="K61" s="32">
        <f t="shared" si="3"/>
        <v>0</v>
      </c>
      <c r="L61" s="11">
        <f t="shared" si="4"/>
        <v>0</v>
      </c>
      <c r="M61" s="32">
        <f t="shared" si="5"/>
        <v>0</v>
      </c>
    </row>
    <row r="62" spans="2:13" x14ac:dyDescent="0.2">
      <c r="B62" s="11">
        <f t="shared" si="6"/>
        <v>79</v>
      </c>
      <c r="C62" s="12" cm="1">
        <f t="array" ref="C62">IF(B62&lt;121,_xlfn.SINGLE(INDEX($D$5*Männer!C$2:C$122,B62+1,1))+(1-$D$5)*_xlfn.SINGLE(INDEX(Frauen!C$2:C$122,B62+1,1)),0)</f>
        <v>73.751000000000005</v>
      </c>
      <c r="D62" s="20">
        <f t="shared" si="0"/>
        <v>7.3751000000000011E-2</v>
      </c>
      <c r="E62" s="20">
        <f t="shared" si="1"/>
        <v>0.92624899999999999</v>
      </c>
      <c r="F62" s="26">
        <f>IF(B62&lt;121,IF($D$1="konstant",$D$3,Zins!G56),0)</f>
        <v>4.2091007931291724E-2</v>
      </c>
      <c r="G62" s="11"/>
      <c r="H62" s="11"/>
      <c r="I62" s="11"/>
      <c r="J62" s="28">
        <f t="shared" si="2"/>
        <v>0</v>
      </c>
      <c r="K62" s="32">
        <f t="shared" si="3"/>
        <v>0</v>
      </c>
      <c r="L62" s="11">
        <f t="shared" si="4"/>
        <v>0</v>
      </c>
      <c r="M62" s="32">
        <f t="shared" si="5"/>
        <v>0</v>
      </c>
    </row>
    <row r="63" spans="2:13" x14ac:dyDescent="0.2">
      <c r="B63" s="11">
        <f t="shared" si="6"/>
        <v>80</v>
      </c>
      <c r="C63" s="12" cm="1">
        <f t="array" ref="C63">IF(B63&lt;121,_xlfn.SINGLE(INDEX($D$5*Männer!C$2:C$122,B63+1,1))+(1-$D$5)*_xlfn.SINGLE(INDEX(Frauen!C$2:C$122,B63+1,1)),0)</f>
        <v>82.686999999999998</v>
      </c>
      <c r="D63" s="20">
        <f t="shared" si="0"/>
        <v>8.2686999999999997E-2</v>
      </c>
      <c r="E63" s="20">
        <f t="shared" si="1"/>
        <v>0.91731300000000005</v>
      </c>
      <c r="F63" s="26">
        <f>IF(B63&lt;121,IF($D$1="konstant",$D$3,Zins!G57),0)</f>
        <v>4.1558284374127341E-2</v>
      </c>
      <c r="G63" s="11"/>
      <c r="H63" s="11"/>
      <c r="I63" s="11"/>
      <c r="J63" s="28">
        <f t="shared" si="2"/>
        <v>0</v>
      </c>
      <c r="K63" s="32">
        <f t="shared" si="3"/>
        <v>0</v>
      </c>
      <c r="L63" s="11">
        <f t="shared" si="4"/>
        <v>0</v>
      </c>
      <c r="M63" s="32">
        <f t="shared" si="5"/>
        <v>0</v>
      </c>
    </row>
    <row r="64" spans="2:13" x14ac:dyDescent="0.2">
      <c r="B64" s="11">
        <f t="shared" si="6"/>
        <v>81</v>
      </c>
      <c r="C64" s="12" cm="1">
        <f t="array" ref="C64">IF(B64&lt;121,_xlfn.SINGLE(INDEX($D$5*Männer!C$2:C$122,B64+1,1))+(1-$D$5)*_xlfn.SINGLE(INDEX(Frauen!C$2:C$122,B64+1,1)),0)</f>
        <v>92.740499999999997</v>
      </c>
      <c r="D64" s="20">
        <f t="shared" si="0"/>
        <v>9.2740500000000003E-2</v>
      </c>
      <c r="E64" s="20">
        <f t="shared" si="1"/>
        <v>0.9072595</v>
      </c>
      <c r="F64" s="26">
        <f>IF(B64&lt;121,IF($D$1="konstant",$D$3,Zins!G58),0)</f>
        <v>4.2122563181814954E-2</v>
      </c>
      <c r="G64" s="11"/>
      <c r="H64" s="11"/>
      <c r="I64" s="11"/>
      <c r="J64" s="28">
        <f t="shared" si="2"/>
        <v>0</v>
      </c>
      <c r="K64" s="32">
        <f t="shared" si="3"/>
        <v>0</v>
      </c>
      <c r="L64" s="11">
        <f t="shared" si="4"/>
        <v>0</v>
      </c>
      <c r="M64" s="32">
        <f t="shared" si="5"/>
        <v>0</v>
      </c>
    </row>
    <row r="65" spans="2:13" x14ac:dyDescent="0.2">
      <c r="B65" s="11">
        <f t="shared" si="6"/>
        <v>82</v>
      </c>
      <c r="C65" s="12" cm="1">
        <f t="array" ref="C65">IF(B65&lt;121,_xlfn.SINGLE(INDEX($D$5*Männer!C$2:C$122,B65+1,1))+(1-$D$5)*_xlfn.SINGLE(INDEX(Frauen!C$2:C$122,B65+1,1)),0)</f>
        <v>103.9365</v>
      </c>
      <c r="D65" s="20">
        <f t="shared" si="0"/>
        <v>0.1039365</v>
      </c>
      <c r="E65" s="20">
        <f t="shared" si="1"/>
        <v>0.89606350000000001</v>
      </c>
      <c r="F65" s="26">
        <f>IF(B65&lt;121,IF($D$1="konstant",$D$3,Zins!G59),0)</f>
        <v>4.1509393817541929E-2</v>
      </c>
      <c r="G65" s="11"/>
      <c r="H65" s="11"/>
      <c r="I65" s="11"/>
      <c r="J65" s="28">
        <f t="shared" si="2"/>
        <v>0</v>
      </c>
      <c r="K65" s="32">
        <f t="shared" si="3"/>
        <v>0</v>
      </c>
      <c r="L65" s="11">
        <f t="shared" si="4"/>
        <v>0</v>
      </c>
      <c r="M65" s="32">
        <f t="shared" si="5"/>
        <v>0</v>
      </c>
    </row>
    <row r="66" spans="2:13" x14ac:dyDescent="0.2">
      <c r="B66" s="11">
        <f t="shared" si="6"/>
        <v>83</v>
      </c>
      <c r="C66" s="12" cm="1">
        <f t="array" ref="C66">IF(B66&lt;121,_xlfn.SINGLE(INDEX($D$5*Männer!C$2:C$122,B66+1,1))+(1-$D$5)*_xlfn.SINGLE(INDEX(Frauen!C$2:C$122,B66+1,1)),0)</f>
        <v>116.29649999999999</v>
      </c>
      <c r="D66" s="20">
        <f t="shared" si="0"/>
        <v>0.1162965</v>
      </c>
      <c r="E66" s="20">
        <f t="shared" si="1"/>
        <v>0.88370349999999998</v>
      </c>
      <c r="F66" s="26">
        <f>IF(B66&lt;121,IF($D$1="konstant",$D$3,Zins!G60),0)</f>
        <v>4.2033212962644173E-2</v>
      </c>
      <c r="G66" s="11"/>
      <c r="H66" s="11"/>
      <c r="I66" s="11"/>
      <c r="J66" s="28">
        <f t="shared" si="2"/>
        <v>0</v>
      </c>
      <c r="K66" s="32">
        <f t="shared" si="3"/>
        <v>0</v>
      </c>
      <c r="L66" s="11">
        <f t="shared" si="4"/>
        <v>0</v>
      </c>
      <c r="M66" s="32">
        <f t="shared" si="5"/>
        <v>0</v>
      </c>
    </row>
    <row r="67" spans="2:13" x14ac:dyDescent="0.2">
      <c r="B67" s="11">
        <f t="shared" si="6"/>
        <v>84</v>
      </c>
      <c r="C67" s="12" cm="1">
        <f t="array" ref="C67">IF(B67&lt;121,_xlfn.SINGLE(INDEX($D$5*Männer!C$2:C$122,B67+1,1))+(1-$D$5)*_xlfn.SINGLE(INDEX(Frauen!C$2:C$122,B67+1,1)),0)</f>
        <v>129.95750000000001</v>
      </c>
      <c r="D67" s="20">
        <f t="shared" si="0"/>
        <v>0.1299575</v>
      </c>
      <c r="E67" s="20">
        <f t="shared" si="1"/>
        <v>0.87004250000000005</v>
      </c>
      <c r="F67" s="26">
        <f>IF(B67&lt;121,IF($D$1="konstant",$D$3,Zins!G61),0)</f>
        <v>4.1948242299762128E-2</v>
      </c>
      <c r="G67" s="11"/>
      <c r="H67" s="11"/>
      <c r="I67" s="11"/>
      <c r="J67" s="28">
        <f t="shared" si="2"/>
        <v>0</v>
      </c>
      <c r="K67" s="32">
        <f t="shared" si="3"/>
        <v>0</v>
      </c>
      <c r="L67" s="11">
        <f t="shared" si="4"/>
        <v>0</v>
      </c>
      <c r="M67" s="32">
        <f t="shared" si="5"/>
        <v>0</v>
      </c>
    </row>
    <row r="68" spans="2:13" x14ac:dyDescent="0.2">
      <c r="B68" s="11">
        <f t="shared" si="6"/>
        <v>85</v>
      </c>
      <c r="C68" s="12" cm="1">
        <f t="array" ref="C68">IF(B68&lt;121,_xlfn.SINGLE(INDEX($D$5*Männer!C$2:C$122,B68+1,1))+(1-$D$5)*_xlfn.SINGLE(INDEX(Frauen!C$2:C$122,B68+1,1)),0)</f>
        <v>145.05549999999999</v>
      </c>
      <c r="D68" s="20">
        <f t="shared" si="0"/>
        <v>0.1450555</v>
      </c>
      <c r="E68" s="20">
        <f t="shared" si="1"/>
        <v>0.8549445</v>
      </c>
      <c r="F68" s="26">
        <f>IF(B68&lt;121,IF($D$1="konstant",$D$3,Zins!G62),0)</f>
        <v>4.1833101041699461E-2</v>
      </c>
      <c r="G68" s="11"/>
      <c r="H68" s="11"/>
      <c r="I68" s="11"/>
      <c r="J68" s="28">
        <f t="shared" si="2"/>
        <v>0</v>
      </c>
      <c r="K68" s="32">
        <f t="shared" si="3"/>
        <v>0</v>
      </c>
      <c r="L68" s="11">
        <f t="shared" si="4"/>
        <v>0</v>
      </c>
      <c r="M68" s="32">
        <f t="shared" si="5"/>
        <v>0</v>
      </c>
    </row>
    <row r="69" spans="2:13" x14ac:dyDescent="0.2">
      <c r="B69" s="11">
        <f t="shared" si="6"/>
        <v>86</v>
      </c>
      <c r="C69" s="12" cm="1">
        <f t="array" ref="C69">IF(B69&lt;121,_xlfn.SINGLE(INDEX($D$5*Männer!C$2:C$122,B69+1,1))+(1-$D$5)*_xlfn.SINGLE(INDEX(Frauen!C$2:C$122,B69+1,1)),0)</f>
        <v>161.68299999999999</v>
      </c>
      <c r="D69" s="20">
        <f t="shared" si="0"/>
        <v>0.16168299999999999</v>
      </c>
      <c r="E69" s="20">
        <f t="shared" si="1"/>
        <v>0.83831699999999998</v>
      </c>
      <c r="F69" s="26">
        <f>IF(B69&lt;121,IF($D$1="konstant",$D$3,Zins!G63),0)</f>
        <v>4.1687810146119553E-2</v>
      </c>
      <c r="G69" s="11"/>
      <c r="H69" s="11"/>
      <c r="I69" s="11"/>
      <c r="J69" s="28">
        <f t="shared" si="2"/>
        <v>0</v>
      </c>
      <c r="K69" s="32">
        <f t="shared" si="3"/>
        <v>0</v>
      </c>
      <c r="L69" s="11">
        <f t="shared" si="4"/>
        <v>0</v>
      </c>
      <c r="M69" s="32">
        <f t="shared" si="5"/>
        <v>0</v>
      </c>
    </row>
    <row r="70" spans="2:13" x14ac:dyDescent="0.2">
      <c r="B70" s="11">
        <f t="shared" si="6"/>
        <v>87</v>
      </c>
      <c r="C70" s="12" cm="1">
        <f t="array" ref="C70">IF(B70&lt;121,_xlfn.SINGLE(INDEX($D$5*Männer!C$2:C$122,B70+1,1))+(1-$D$5)*_xlfn.SINGLE(INDEX(Frauen!C$2:C$122,B70+1,1)),0)</f>
        <v>179.79000000000002</v>
      </c>
      <c r="D70" s="20">
        <f t="shared" si="0"/>
        <v>0.17979000000000003</v>
      </c>
      <c r="E70" s="20">
        <f t="shared" si="1"/>
        <v>0.82020999999999999</v>
      </c>
      <c r="F70" s="26">
        <f>IF(B70&lt;121,IF($D$1="konstant",$D$3,Zins!G64),0)</f>
        <v>4.2151001876058469E-2</v>
      </c>
      <c r="G70" s="11"/>
      <c r="H70" s="11"/>
      <c r="I70" s="11"/>
      <c r="J70" s="28">
        <f t="shared" si="2"/>
        <v>0</v>
      </c>
      <c r="K70" s="32">
        <f t="shared" si="3"/>
        <v>0</v>
      </c>
      <c r="L70" s="11">
        <f t="shared" si="4"/>
        <v>0</v>
      </c>
      <c r="M70" s="32">
        <f t="shared" si="5"/>
        <v>0</v>
      </c>
    </row>
    <row r="71" spans="2:13" x14ac:dyDescent="0.2">
      <c r="B71" s="11">
        <f t="shared" si="6"/>
        <v>88</v>
      </c>
      <c r="C71" s="12" cm="1">
        <f t="array" ref="C71">IF(B71&lt;121,_xlfn.SINGLE(INDEX($D$5*Männer!C$2:C$122,B71+1,1))+(1-$D$5)*_xlfn.SINGLE(INDEX(Frauen!C$2:C$122,B71+1,1)),0)</f>
        <v>199.2345</v>
      </c>
      <c r="D71" s="20">
        <f t="shared" si="0"/>
        <v>0.19923450000000001</v>
      </c>
      <c r="E71" s="20">
        <f t="shared" si="1"/>
        <v>0.80076550000000002</v>
      </c>
      <c r="F71" s="26">
        <f>IF(B71&lt;121,IF($D$1="konstant",$D$3,Zins!G65),0)</f>
        <v>4.196535747142871E-2</v>
      </c>
      <c r="G71" s="11"/>
      <c r="H71" s="11"/>
      <c r="I71" s="11"/>
      <c r="J71" s="28">
        <f t="shared" si="2"/>
        <v>0</v>
      </c>
      <c r="K71" s="32">
        <f t="shared" si="3"/>
        <v>0</v>
      </c>
      <c r="L71" s="11">
        <f t="shared" si="4"/>
        <v>0</v>
      </c>
      <c r="M71" s="32">
        <f t="shared" si="5"/>
        <v>0</v>
      </c>
    </row>
    <row r="72" spans="2:13" x14ac:dyDescent="0.2">
      <c r="B72" s="11">
        <f t="shared" si="6"/>
        <v>89</v>
      </c>
      <c r="C72" s="12" cm="1">
        <f t="array" ref="C72">IF(B72&lt;121,_xlfn.SINGLE(INDEX($D$5*Männer!C$2:C$122,B72+1,1))+(1-$D$5)*_xlfn.SINGLE(INDEX(Frauen!C$2:C$122,B72+1,1)),0)</f>
        <v>219.87100000000001</v>
      </c>
      <c r="D72" s="20">
        <f t="shared" si="0"/>
        <v>0.21987100000000001</v>
      </c>
      <c r="E72" s="20">
        <f t="shared" si="1"/>
        <v>0.78012899999999996</v>
      </c>
      <c r="F72" s="26">
        <f>IF(B72&lt;121,IF($D$1="konstant",$D$3,Zins!G66),0)</f>
        <v>4.1749612696007521E-2</v>
      </c>
      <c r="G72" s="11"/>
      <c r="H72" s="11"/>
      <c r="I72" s="11"/>
      <c r="J72" s="28">
        <f t="shared" si="2"/>
        <v>0</v>
      </c>
      <c r="K72" s="32">
        <f t="shared" si="3"/>
        <v>0</v>
      </c>
      <c r="L72" s="11">
        <f t="shared" si="4"/>
        <v>0</v>
      </c>
      <c r="M72" s="32">
        <f t="shared" si="5"/>
        <v>0</v>
      </c>
    </row>
    <row r="73" spans="2:13" x14ac:dyDescent="0.2">
      <c r="B73" s="11">
        <f t="shared" si="6"/>
        <v>90</v>
      </c>
      <c r="C73" s="12" cm="1">
        <f t="array" ref="C73">IF(B73&lt;121,_xlfn.SINGLE(INDEX($D$5*Männer!C$2:C$122,B73+1,1))+(1-$D$5)*_xlfn.SINGLE(INDEX(Frauen!C$2:C$122,B73+1,1)),0)</f>
        <v>241.52999999999997</v>
      </c>
      <c r="D73" s="20">
        <f t="shared" ref="D73:D129" si="7">IF(B73&lt;121,C73/1000,0)</f>
        <v>0.24152999999999997</v>
      </c>
      <c r="E73" s="20">
        <f t="shared" ref="E73:E129" si="8">IF(B73&lt;121,1-D73,0)</f>
        <v>0.75846999999999998</v>
      </c>
      <c r="F73" s="26">
        <f>IF(B73&lt;121,IF($D$1="konstant",$D$3,Zins!G67),0)</f>
        <v>4.2172400441119917E-2</v>
      </c>
      <c r="G73" s="11"/>
      <c r="H73" s="11"/>
      <c r="I73" s="11"/>
      <c r="J73" s="28">
        <f t="shared" ref="J73:J127" si="9">(J74*E73+G74*D73)/(1+F73)</f>
        <v>0</v>
      </c>
      <c r="K73" s="32">
        <f t="shared" ref="K73:K127" si="10">K74/(1+F73)*E73+H73</f>
        <v>0</v>
      </c>
      <c r="L73" s="11">
        <f t="shared" ref="L73:L129" si="11">J73+K73</f>
        <v>0</v>
      </c>
      <c r="M73" s="32">
        <f t="shared" ref="M73:M127" si="12">M74/(1+F73)*E73+I73</f>
        <v>0</v>
      </c>
    </row>
    <row r="74" spans="2:13" x14ac:dyDescent="0.2">
      <c r="B74" s="11">
        <f t="shared" ref="B74:B129" si="13">IF(B73&lt;121,B73+1,"")</f>
        <v>91</v>
      </c>
      <c r="C74" s="12" cm="1">
        <f t="array" ref="C74">IF(B74&lt;121,_xlfn.SINGLE(INDEX($D$5*Männer!C$2:C$122,B74+1,1))+(1-$D$5)*_xlfn.SINGLE(INDEX(Frauen!C$2:C$122,B74+1,1)),0)</f>
        <v>264.02749999999997</v>
      </c>
      <c r="D74" s="20">
        <f t="shared" si="7"/>
        <v>0.26402749999999997</v>
      </c>
      <c r="E74" s="20">
        <f t="shared" si="8"/>
        <v>0.73597250000000003</v>
      </c>
      <c r="F74" s="26">
        <f>IF(B74&lt;121,IF($D$1="konstant",$D$3,Zins!G68),0)</f>
        <v>4.1916358632112072E-2</v>
      </c>
      <c r="G74" s="11"/>
      <c r="H74" s="11"/>
      <c r="I74" s="11"/>
      <c r="J74" s="28">
        <f t="shared" si="9"/>
        <v>0</v>
      </c>
      <c r="K74" s="32">
        <f t="shared" si="10"/>
        <v>0</v>
      </c>
      <c r="L74" s="11">
        <f t="shared" si="11"/>
        <v>0</v>
      </c>
      <c r="M74" s="32">
        <f t="shared" si="12"/>
        <v>0</v>
      </c>
    </row>
    <row r="75" spans="2:13" x14ac:dyDescent="0.2">
      <c r="B75" s="11">
        <f t="shared" si="13"/>
        <v>92</v>
      </c>
      <c r="C75" s="12" cm="1">
        <f t="array" ref="C75">IF(B75&lt;121,_xlfn.SINGLE(INDEX($D$5*Männer!C$2:C$122,B75+1,1))+(1-$D$5)*_xlfn.SINGLE(INDEX(Frauen!C$2:C$122,B75+1,1)),0)</f>
        <v>287.137</v>
      </c>
      <c r="D75" s="20">
        <f t="shared" si="7"/>
        <v>0.28713699999999998</v>
      </c>
      <c r="E75" s="20">
        <f t="shared" si="8"/>
        <v>0.71286300000000002</v>
      </c>
      <c r="F75" s="26">
        <f>IF(B75&lt;121,IF($D$1="konstant",$D$3,Zins!G69),0)</f>
        <v>4.1630272774050958E-2</v>
      </c>
      <c r="G75" s="11"/>
      <c r="H75" s="11"/>
      <c r="I75" s="11"/>
      <c r="J75" s="28">
        <f t="shared" si="9"/>
        <v>0</v>
      </c>
      <c r="K75" s="32">
        <f t="shared" si="10"/>
        <v>0</v>
      </c>
      <c r="L75" s="11">
        <f t="shared" si="11"/>
        <v>0</v>
      </c>
      <c r="M75" s="32">
        <f t="shared" si="12"/>
        <v>0</v>
      </c>
    </row>
    <row r="76" spans="2:13" x14ac:dyDescent="0.2">
      <c r="B76" s="11">
        <f t="shared" si="13"/>
        <v>93</v>
      </c>
      <c r="C76" s="12" cm="1">
        <f t="array" ref="C76">IF(B76&lt;121,_xlfn.SINGLE(INDEX($D$5*Männer!C$2:C$122,B76+1,1))+(1-$D$5)*_xlfn.SINGLE(INDEX(Frauen!C$2:C$122,B76+1,1)),0)</f>
        <v>310.22800000000001</v>
      </c>
      <c r="D76" s="20">
        <f t="shared" si="7"/>
        <v>0.310228</v>
      </c>
      <c r="E76" s="20">
        <f t="shared" si="8"/>
        <v>0.68977200000000005</v>
      </c>
      <c r="F76" s="26">
        <f>IF(B76&lt;121,IF($D$1="konstant",$D$3,Zins!G70),0)</f>
        <v>4.2012658745417042E-2</v>
      </c>
      <c r="G76" s="11"/>
      <c r="H76" s="11"/>
      <c r="I76" s="11"/>
      <c r="J76" s="28">
        <f t="shared" si="9"/>
        <v>0</v>
      </c>
      <c r="K76" s="32">
        <f t="shared" si="10"/>
        <v>0</v>
      </c>
      <c r="L76" s="11">
        <f t="shared" si="11"/>
        <v>0</v>
      </c>
      <c r="M76" s="32">
        <f t="shared" si="12"/>
        <v>0</v>
      </c>
    </row>
    <row r="77" spans="2:13" x14ac:dyDescent="0.2">
      <c r="B77" s="11">
        <f t="shared" si="13"/>
        <v>94</v>
      </c>
      <c r="C77" s="12" cm="1">
        <f t="array" ref="C77">IF(B77&lt;121,_xlfn.SINGLE(INDEX($D$5*Männer!C$2:C$122,B77+1,1))+(1-$D$5)*_xlfn.SINGLE(INDEX(Frauen!C$2:C$122,B77+1,1)),0)</f>
        <v>333.12450000000001</v>
      </c>
      <c r="D77" s="20">
        <f t="shared" si="7"/>
        <v>0.33312449999999999</v>
      </c>
      <c r="E77" s="20">
        <f t="shared" si="8"/>
        <v>0.66687549999999995</v>
      </c>
      <c r="F77" s="26">
        <f>IF(B77&lt;121,IF($D$1="konstant",$D$3,Zins!G71),0)</f>
        <v>4.2395079355711296E-2</v>
      </c>
      <c r="G77" s="11"/>
      <c r="H77" s="11"/>
      <c r="I77" s="11"/>
      <c r="J77" s="28">
        <f t="shared" si="9"/>
        <v>0</v>
      </c>
      <c r="K77" s="32">
        <f t="shared" si="10"/>
        <v>0</v>
      </c>
      <c r="L77" s="11">
        <f t="shared" si="11"/>
        <v>0</v>
      </c>
      <c r="M77" s="32">
        <f t="shared" si="12"/>
        <v>0</v>
      </c>
    </row>
    <row r="78" spans="2:13" x14ac:dyDescent="0.2">
      <c r="B78" s="11">
        <f t="shared" si="13"/>
        <v>95</v>
      </c>
      <c r="C78" s="12" cm="1">
        <f t="array" ref="C78">IF(B78&lt;121,_xlfn.SINGLE(INDEX($D$5*Männer!C$2:C$122,B78+1,1))+(1-$D$5)*_xlfn.SINGLE(INDEX(Frauen!C$2:C$122,B78+1,1)),0)</f>
        <v>356.24599999999998</v>
      </c>
      <c r="D78" s="20">
        <f t="shared" si="7"/>
        <v>0.35624600000000001</v>
      </c>
      <c r="E78" s="20">
        <f t="shared" si="8"/>
        <v>0.64375399999999994</v>
      </c>
      <c r="F78" s="26">
        <f>IF(B78&lt;121,IF($D$1="konstant",$D$3,Zins!G72),0)</f>
        <v>4.2058545312988027E-2</v>
      </c>
      <c r="G78" s="11"/>
      <c r="H78" s="11"/>
      <c r="I78" s="11"/>
      <c r="J78" s="28">
        <f t="shared" si="9"/>
        <v>0</v>
      </c>
      <c r="K78" s="32">
        <f t="shared" si="10"/>
        <v>0</v>
      </c>
      <c r="L78" s="11">
        <f t="shared" si="11"/>
        <v>0</v>
      </c>
      <c r="M78" s="32">
        <f t="shared" si="12"/>
        <v>0</v>
      </c>
    </row>
    <row r="79" spans="2:13" x14ac:dyDescent="0.2">
      <c r="B79" s="11">
        <f t="shared" si="13"/>
        <v>96</v>
      </c>
      <c r="C79" s="12" cm="1">
        <f t="array" ref="C79">IF(B79&lt;121,_xlfn.SINGLE(INDEX($D$5*Männer!C$2:C$122,B79+1,1))+(1-$D$5)*_xlfn.SINGLE(INDEX(Frauen!C$2:C$122,B79+1,1)),0)</f>
        <v>379.56150000000002</v>
      </c>
      <c r="D79" s="20">
        <f t="shared" si="7"/>
        <v>0.3795615</v>
      </c>
      <c r="E79" s="20">
        <f t="shared" si="8"/>
        <v>0.6204385</v>
      </c>
      <c r="F79" s="26">
        <f>IF(B79&lt;121,IF($D$1="konstant",$D$3,Zins!G73),0)</f>
        <v>4.1692037402205173E-2</v>
      </c>
      <c r="G79" s="11"/>
      <c r="H79" s="11"/>
      <c r="I79" s="11"/>
      <c r="J79" s="28">
        <f t="shared" si="9"/>
        <v>0</v>
      </c>
      <c r="K79" s="32">
        <f t="shared" si="10"/>
        <v>0</v>
      </c>
      <c r="L79" s="11">
        <f t="shared" si="11"/>
        <v>0</v>
      </c>
      <c r="M79" s="32">
        <f t="shared" si="12"/>
        <v>0</v>
      </c>
    </row>
    <row r="80" spans="2:13" x14ac:dyDescent="0.2">
      <c r="B80" s="11">
        <f t="shared" si="13"/>
        <v>97</v>
      </c>
      <c r="C80" s="12" cm="1">
        <f t="array" ref="C80">IF(B80&lt;121,_xlfn.SINGLE(INDEX($D$5*Männer!C$2:C$122,B80+1,1))+(1-$D$5)*_xlfn.SINGLE(INDEX(Frauen!C$2:C$122,B80+1,1)),0)</f>
        <v>403.21550000000002</v>
      </c>
      <c r="D80" s="20">
        <f t="shared" si="7"/>
        <v>0.4032155</v>
      </c>
      <c r="E80" s="20">
        <f t="shared" si="8"/>
        <v>0.59678450000000005</v>
      </c>
      <c r="F80" s="26">
        <f>IF(B80&lt;121,IF($D$1="konstant",$D$3,Zins!G74),0)</f>
        <v>4.2034058431488441E-2</v>
      </c>
      <c r="G80" s="11"/>
      <c r="H80" s="11"/>
      <c r="I80" s="11"/>
      <c r="J80" s="28">
        <f t="shared" si="9"/>
        <v>0</v>
      </c>
      <c r="K80" s="32">
        <f t="shared" si="10"/>
        <v>0</v>
      </c>
      <c r="L80" s="11">
        <f t="shared" si="11"/>
        <v>0</v>
      </c>
      <c r="M80" s="32">
        <f t="shared" si="12"/>
        <v>0</v>
      </c>
    </row>
    <row r="81" spans="2:13" x14ac:dyDescent="0.2">
      <c r="B81" s="11">
        <f t="shared" si="13"/>
        <v>98</v>
      </c>
      <c r="C81" s="12" cm="1">
        <f t="array" ref="C81">IF(B81&lt;121,_xlfn.SINGLE(INDEX($D$5*Männer!C$2:C$122,B81+1,1))+(1-$D$5)*_xlfn.SINGLE(INDEX(Frauen!C$2:C$122,B81+1,1)),0)</f>
        <v>427.38649999999996</v>
      </c>
      <c r="D81" s="20">
        <f t="shared" si="7"/>
        <v>0.42738649999999995</v>
      </c>
      <c r="E81" s="20">
        <f t="shared" si="8"/>
        <v>0.57261350000000011</v>
      </c>
      <c r="F81" s="26">
        <f>IF(B81&lt;121,IF($D$1="konstant",$D$3,Zins!G75),0)</f>
        <v>4.1627401010327247E-2</v>
      </c>
      <c r="G81" s="11"/>
      <c r="H81" s="11"/>
      <c r="I81" s="11"/>
      <c r="J81" s="28">
        <f t="shared" si="9"/>
        <v>0</v>
      </c>
      <c r="K81" s="32">
        <f t="shared" si="10"/>
        <v>0</v>
      </c>
      <c r="L81" s="11">
        <f t="shared" si="11"/>
        <v>0</v>
      </c>
      <c r="M81" s="32">
        <f t="shared" si="12"/>
        <v>0</v>
      </c>
    </row>
    <row r="82" spans="2:13" x14ac:dyDescent="0.2">
      <c r="B82" s="11">
        <f t="shared" si="13"/>
        <v>99</v>
      </c>
      <c r="C82" s="12" cm="1">
        <f t="array" ref="C82">IF(B82&lt;121,_xlfn.SINGLE(INDEX($D$5*Männer!C$2:C$122,B82+1,1))+(1-$D$5)*_xlfn.SINGLE(INDEX(Frauen!C$2:C$122,B82+1,1)),0)</f>
        <v>451.9085</v>
      </c>
      <c r="D82" s="20">
        <f t="shared" si="7"/>
        <v>0.45190849999999999</v>
      </c>
      <c r="E82" s="20">
        <f t="shared" si="8"/>
        <v>0.54809149999999995</v>
      </c>
      <c r="F82" s="26">
        <f>IF(B82&lt;121,IF($D$1="konstant",$D$3,Zins!G76),0)</f>
        <v>4.2708184433702945E-2</v>
      </c>
      <c r="G82" s="11"/>
      <c r="H82" s="11"/>
      <c r="I82" s="11"/>
      <c r="J82" s="28">
        <f t="shared" si="9"/>
        <v>0</v>
      </c>
      <c r="K82" s="32">
        <f t="shared" si="10"/>
        <v>0</v>
      </c>
      <c r="L82" s="11">
        <f t="shared" si="11"/>
        <v>0</v>
      </c>
      <c r="M82" s="32">
        <f t="shared" si="12"/>
        <v>0</v>
      </c>
    </row>
    <row r="83" spans="2:13" x14ac:dyDescent="0.2">
      <c r="B83" s="11">
        <f t="shared" si="13"/>
        <v>100</v>
      </c>
      <c r="C83" s="12" cm="1">
        <f t="array" ref="C83">IF(B83&lt;121,_xlfn.SINGLE(INDEX($D$5*Männer!C$2:C$122,B83+1,1))+(1-$D$5)*_xlfn.SINGLE(INDEX(Frauen!C$2:C$122,B83+1,1)),0)</f>
        <v>476.78099999999995</v>
      </c>
      <c r="D83" s="20">
        <f t="shared" si="7"/>
        <v>0.47678099999999995</v>
      </c>
      <c r="E83" s="20">
        <f t="shared" si="8"/>
        <v>0.5232190000000001</v>
      </c>
      <c r="F83" s="26">
        <f>IF(B83&lt;121,IF($D$1="konstant",$D$3,Zins!G77),0)</f>
        <v>4.1512478476007697E-2</v>
      </c>
      <c r="G83" s="11"/>
      <c r="H83" s="11"/>
      <c r="I83" s="11"/>
      <c r="J83" s="28">
        <f t="shared" si="9"/>
        <v>0</v>
      </c>
      <c r="K83" s="32">
        <f t="shared" si="10"/>
        <v>0</v>
      </c>
      <c r="L83" s="11">
        <f t="shared" si="11"/>
        <v>0</v>
      </c>
      <c r="M83" s="32">
        <f t="shared" si="12"/>
        <v>0</v>
      </c>
    </row>
    <row r="84" spans="2:13" x14ac:dyDescent="0.2">
      <c r="B84" s="11">
        <f t="shared" si="13"/>
        <v>101</v>
      </c>
      <c r="C84" s="12" cm="1">
        <f t="array" ref="C84">IF(B84&lt;121,_xlfn.SINGLE(INDEX($D$5*Männer!C$2:C$122,B84+1,1))+(1-$D$5)*_xlfn.SINGLE(INDEX(Frauen!C$2:C$122,B84+1,1)),0)</f>
        <v>501.99950000000001</v>
      </c>
      <c r="D84" s="20">
        <f t="shared" si="7"/>
        <v>0.50199950000000004</v>
      </c>
      <c r="E84" s="20">
        <f t="shared" si="8"/>
        <v>0.49800049999999996</v>
      </c>
      <c r="F84" s="26">
        <f>IF(B84&lt;121,IF($D$1="konstant",$D$3,Zins!G78),0)</f>
        <v>4.1814138313828852E-2</v>
      </c>
      <c r="G84" s="11"/>
      <c r="H84" s="11"/>
      <c r="I84" s="11"/>
      <c r="J84" s="28">
        <f t="shared" si="9"/>
        <v>0</v>
      </c>
      <c r="K84" s="32">
        <f t="shared" si="10"/>
        <v>0</v>
      </c>
      <c r="L84" s="11">
        <f t="shared" si="11"/>
        <v>0</v>
      </c>
      <c r="M84" s="32">
        <f t="shared" si="12"/>
        <v>0</v>
      </c>
    </row>
    <row r="85" spans="2:13" x14ac:dyDescent="0.2">
      <c r="B85" s="11">
        <f t="shared" si="13"/>
        <v>102</v>
      </c>
      <c r="C85" s="12" cm="1">
        <f t="array" ref="C85">IF(B85&lt;121,_xlfn.SINGLE(INDEX($D$5*Männer!C$2:C$122,B85+1,1))+(1-$D$5)*_xlfn.SINGLE(INDEX(Frauen!C$2:C$122,B85+1,1)),0)</f>
        <v>527.56050000000005</v>
      </c>
      <c r="D85" s="20">
        <f t="shared" si="7"/>
        <v>0.5275605000000001</v>
      </c>
      <c r="E85" s="20">
        <f t="shared" si="8"/>
        <v>0.4724394999999999</v>
      </c>
      <c r="F85" s="26">
        <f>IF(B85&lt;121,IF($D$1="konstant",$D$3,Zins!G79),0)</f>
        <v>4.2115819745854433E-2</v>
      </c>
      <c r="G85" s="11"/>
      <c r="H85" s="11"/>
      <c r="I85" s="11"/>
      <c r="J85" s="28">
        <f t="shared" si="9"/>
        <v>0</v>
      </c>
      <c r="K85" s="32">
        <f t="shared" si="10"/>
        <v>0</v>
      </c>
      <c r="L85" s="11">
        <f t="shared" si="11"/>
        <v>0</v>
      </c>
      <c r="M85" s="32">
        <f t="shared" si="12"/>
        <v>0</v>
      </c>
    </row>
    <row r="86" spans="2:13" x14ac:dyDescent="0.2">
      <c r="B86" s="11">
        <f t="shared" si="13"/>
        <v>103</v>
      </c>
      <c r="C86" s="12" cm="1">
        <f t="array" ref="C86">IF(B86&lt;121,_xlfn.SINGLE(INDEX($D$5*Männer!C$2:C$122,B86+1,1))+(1-$D$5)*_xlfn.SINGLE(INDEX(Frauen!C$2:C$122,B86+1,1)),0)</f>
        <v>553.46050000000002</v>
      </c>
      <c r="D86" s="20">
        <f t="shared" si="7"/>
        <v>0.55346050000000002</v>
      </c>
      <c r="E86" s="20">
        <f t="shared" si="8"/>
        <v>0.44653949999999998</v>
      </c>
      <c r="F86" s="26">
        <f>IF(B86&lt;121,IF($D$1="konstant",$D$3,Zins!G80),0)</f>
        <v>4.2417522765852089E-2</v>
      </c>
      <c r="G86" s="11"/>
      <c r="H86" s="11"/>
      <c r="I86" s="11"/>
      <c r="J86" s="28">
        <f t="shared" si="9"/>
        <v>0</v>
      </c>
      <c r="K86" s="32">
        <f t="shared" si="10"/>
        <v>0</v>
      </c>
      <c r="L86" s="11">
        <f t="shared" si="11"/>
        <v>0</v>
      </c>
      <c r="M86" s="32">
        <f t="shared" si="12"/>
        <v>0</v>
      </c>
    </row>
    <row r="87" spans="2:13" x14ac:dyDescent="0.2">
      <c r="B87" s="11">
        <f t="shared" si="13"/>
        <v>104</v>
      </c>
      <c r="C87" s="12" cm="1">
        <f t="array" ref="C87">IF(B87&lt;121,_xlfn.SINGLE(INDEX($D$5*Männer!C$2:C$122,B87+1,1))+(1-$D$5)*_xlfn.SINGLE(INDEX(Frauen!C$2:C$122,B87+1,1)),0)</f>
        <v>579.68949999999995</v>
      </c>
      <c r="D87" s="20">
        <f t="shared" si="7"/>
        <v>0.57968949999999997</v>
      </c>
      <c r="E87" s="20">
        <f t="shared" si="8"/>
        <v>0.42031050000000003</v>
      </c>
      <c r="F87" s="26">
        <f>IF(B87&lt;121,IF($D$1="konstant",$D$3,Zins!G81),0)</f>
        <v>4.1910306908989003E-2</v>
      </c>
      <c r="G87" s="11"/>
      <c r="H87" s="11"/>
      <c r="I87" s="11"/>
      <c r="J87" s="28">
        <f t="shared" si="9"/>
        <v>0</v>
      </c>
      <c r="K87" s="32">
        <f t="shared" si="10"/>
        <v>0</v>
      </c>
      <c r="L87" s="11">
        <f t="shared" si="11"/>
        <v>0</v>
      </c>
      <c r="M87" s="32">
        <f t="shared" si="12"/>
        <v>0</v>
      </c>
    </row>
    <row r="88" spans="2:13" x14ac:dyDescent="0.2">
      <c r="B88" s="11">
        <f t="shared" si="13"/>
        <v>105</v>
      </c>
      <c r="C88" s="12" cm="1">
        <f t="array" ref="C88">IF(B88&lt;121,_xlfn.SINGLE(INDEX($D$5*Männer!C$2:C$122,B88+1,1))+(1-$D$5)*_xlfn.SINGLE(INDEX(Frauen!C$2:C$122,B88+1,1)),0)</f>
        <v>606.24099999999999</v>
      </c>
      <c r="D88" s="20">
        <f t="shared" si="7"/>
        <v>0.60624100000000003</v>
      </c>
      <c r="E88" s="20">
        <f t="shared" si="8"/>
        <v>0.39375899999999997</v>
      </c>
      <c r="F88" s="26">
        <f>IF(B88&lt;121,IF($D$1="konstant",$D$3,Zins!G82),0)</f>
        <v>4.2191828042255741E-2</v>
      </c>
      <c r="G88" s="11"/>
      <c r="H88" s="11"/>
      <c r="I88" s="11"/>
      <c r="J88" s="28">
        <f t="shared" si="9"/>
        <v>0</v>
      </c>
      <c r="K88" s="32">
        <f t="shared" si="10"/>
        <v>0</v>
      </c>
      <c r="L88" s="11">
        <f t="shared" si="11"/>
        <v>0</v>
      </c>
      <c r="M88" s="32">
        <f t="shared" si="12"/>
        <v>0</v>
      </c>
    </row>
    <row r="89" spans="2:13" x14ac:dyDescent="0.2">
      <c r="B89" s="11">
        <f t="shared" si="13"/>
        <v>106</v>
      </c>
      <c r="C89" s="12" cm="1">
        <f t="array" ref="C89">IF(B89&lt;121,_xlfn.SINGLE(INDEX($D$5*Männer!C$2:C$122,B89+1,1))+(1-$D$5)*_xlfn.SINGLE(INDEX(Frauen!C$2:C$122,B89+1,1)),0)</f>
        <v>633.101</v>
      </c>
      <c r="D89" s="20">
        <f t="shared" si="7"/>
        <v>0.63310100000000002</v>
      </c>
      <c r="E89" s="20">
        <f t="shared" si="8"/>
        <v>0.36689899999999998</v>
      </c>
      <c r="F89" s="26">
        <f>IF(B89&lt;121,IF($D$1="konstant",$D$3,Zins!G83),0)</f>
        <v>4.164462456219753E-2</v>
      </c>
      <c r="G89" s="11"/>
      <c r="H89" s="11"/>
      <c r="I89" s="11"/>
      <c r="J89" s="28">
        <f t="shared" si="9"/>
        <v>0</v>
      </c>
      <c r="K89" s="32">
        <f t="shared" si="10"/>
        <v>0</v>
      </c>
      <c r="L89" s="11">
        <f t="shared" si="11"/>
        <v>0</v>
      </c>
      <c r="M89" s="32">
        <f t="shared" si="12"/>
        <v>0</v>
      </c>
    </row>
    <row r="90" spans="2:13" x14ac:dyDescent="0.2">
      <c r="B90" s="11">
        <f t="shared" si="13"/>
        <v>107</v>
      </c>
      <c r="C90" s="12" cm="1">
        <f t="array" ref="C90">IF(B90&lt;121,_xlfn.SINGLE(INDEX($D$5*Männer!C$2:C$122,B90+1,1))+(1-$D$5)*_xlfn.SINGLE(INDEX(Frauen!C$2:C$122,B90+1,1)),0)</f>
        <v>660.25800000000004</v>
      </c>
      <c r="D90" s="20">
        <f t="shared" si="7"/>
        <v>0.66025800000000001</v>
      </c>
      <c r="E90" s="20">
        <f t="shared" si="8"/>
        <v>0.33974199999999999</v>
      </c>
      <c r="F90" s="26">
        <f>IF(B90&lt;121,IF($D$1="konstant",$D$3,Zins!G84),0)</f>
        <v>4.1905968591796405E-2</v>
      </c>
      <c r="G90" s="11"/>
      <c r="H90" s="11"/>
      <c r="I90" s="11"/>
      <c r="J90" s="28">
        <f t="shared" si="9"/>
        <v>0</v>
      </c>
      <c r="K90" s="32">
        <f t="shared" si="10"/>
        <v>0</v>
      </c>
      <c r="L90" s="11">
        <f t="shared" si="11"/>
        <v>0</v>
      </c>
      <c r="M90" s="32">
        <f t="shared" si="12"/>
        <v>0</v>
      </c>
    </row>
    <row r="91" spans="2:13" x14ac:dyDescent="0.2">
      <c r="B91" s="11">
        <f t="shared" si="13"/>
        <v>108</v>
      </c>
      <c r="C91" s="12" cm="1">
        <f t="array" ref="C91">IF(B91&lt;121,_xlfn.SINGLE(INDEX($D$5*Männer!C$2:C$122,B91+1,1))+(1-$D$5)*_xlfn.SINGLE(INDEX(Frauen!C$2:C$122,B91+1,1)),0)</f>
        <v>687.69599999999991</v>
      </c>
      <c r="D91" s="20">
        <f t="shared" si="7"/>
        <v>0.68769599999999986</v>
      </c>
      <c r="E91" s="20">
        <f t="shared" si="8"/>
        <v>0.31230400000000014</v>
      </c>
      <c r="F91" s="26">
        <f>IF(B91&lt;121,IF($D$1="konstant",$D$3,Zins!G85),0)</f>
        <v>4.2167328839933349E-2</v>
      </c>
      <c r="G91" s="11"/>
      <c r="H91" s="11"/>
      <c r="I91" s="11"/>
      <c r="J91" s="28">
        <f t="shared" si="9"/>
        <v>0</v>
      </c>
      <c r="K91" s="32">
        <f t="shared" si="10"/>
        <v>0</v>
      </c>
      <c r="L91" s="11">
        <f t="shared" si="11"/>
        <v>0</v>
      </c>
      <c r="M91" s="32">
        <f t="shared" si="12"/>
        <v>0</v>
      </c>
    </row>
    <row r="92" spans="2:13" x14ac:dyDescent="0.2">
      <c r="B92" s="11">
        <f t="shared" si="13"/>
        <v>109</v>
      </c>
      <c r="C92" s="12" cm="1">
        <f t="array" ref="C92">IF(B92&lt;121,_xlfn.SINGLE(INDEX($D$5*Männer!C$2:C$122,B92+1,1))+(1-$D$5)*_xlfn.SINGLE(INDEX(Frauen!C$2:C$122,B92+1,1)),0)</f>
        <v>715.39449999999999</v>
      </c>
      <c r="D92" s="20">
        <f t="shared" si="7"/>
        <v>0.71539450000000004</v>
      </c>
      <c r="E92" s="20">
        <f t="shared" si="8"/>
        <v>0.28460549999999996</v>
      </c>
      <c r="F92" s="26">
        <f>IF(B92&lt;121,IF($D$1="konstant",$D$3,Zins!G86),0)</f>
        <v>4.1570007647340868E-2</v>
      </c>
      <c r="G92" s="11"/>
      <c r="H92" s="11"/>
      <c r="I92" s="11"/>
      <c r="J92" s="28">
        <f t="shared" si="9"/>
        <v>0</v>
      </c>
      <c r="K92" s="32">
        <f t="shared" si="10"/>
        <v>0</v>
      </c>
      <c r="L92" s="11">
        <f t="shared" si="11"/>
        <v>0</v>
      </c>
      <c r="M92" s="32">
        <f t="shared" si="12"/>
        <v>0</v>
      </c>
    </row>
    <row r="93" spans="2:13" x14ac:dyDescent="0.2">
      <c r="B93" s="11">
        <f t="shared" si="13"/>
        <v>110</v>
      </c>
      <c r="C93" s="12" cm="1">
        <f t="array" ref="C93">IF(B93&lt;121,_xlfn.SINGLE(INDEX($D$5*Männer!C$2:C$122,B93+1,1))+(1-$D$5)*_xlfn.SINGLE(INDEX(Frauen!C$2:C$122,B93+1,1)),0)</f>
        <v>743.33150000000001</v>
      </c>
      <c r="D93" s="20">
        <f t="shared" si="7"/>
        <v>0.74333150000000003</v>
      </c>
      <c r="E93" s="20">
        <f t="shared" si="8"/>
        <v>0.25666849999999997</v>
      </c>
      <c r="F93" s="26">
        <f>IF(B93&lt;121,IF($D$1="konstant",$D$3,Zins!G87),0)</f>
        <v>4.2680098560012203E-2</v>
      </c>
      <c r="G93" s="11"/>
      <c r="H93" s="11"/>
      <c r="I93" s="11"/>
      <c r="J93" s="28">
        <f t="shared" si="9"/>
        <v>0</v>
      </c>
      <c r="K93" s="32">
        <f t="shared" si="10"/>
        <v>0</v>
      </c>
      <c r="L93" s="11">
        <f t="shared" si="11"/>
        <v>0</v>
      </c>
      <c r="M93" s="32">
        <f t="shared" si="12"/>
        <v>0</v>
      </c>
    </row>
    <row r="94" spans="2:13" x14ac:dyDescent="0.2">
      <c r="B94" s="11">
        <f t="shared" si="13"/>
        <v>111</v>
      </c>
      <c r="C94" s="12" cm="1">
        <f t="array" ref="C94">IF(B94&lt;121,_xlfn.SINGLE(INDEX($D$5*Männer!C$2:C$122,B94+1,1))+(1-$D$5)*_xlfn.SINGLE(INDEX(Frauen!C$2:C$122,B94+1,1)),0)</f>
        <v>771.48050000000001</v>
      </c>
      <c r="D94" s="20">
        <f t="shared" si="7"/>
        <v>0.77148050000000001</v>
      </c>
      <c r="E94" s="20">
        <f t="shared" si="8"/>
        <v>0.22851949999999999</v>
      </c>
      <c r="F94" s="26">
        <f>IF(B94&lt;121,IF($D$1="konstant",$D$3,Zins!G88),0)</f>
        <v>4.2062394300495409E-2</v>
      </c>
      <c r="G94" s="11"/>
      <c r="H94" s="11"/>
      <c r="I94" s="11"/>
      <c r="J94" s="28">
        <f t="shared" si="9"/>
        <v>0</v>
      </c>
      <c r="K94" s="32">
        <f t="shared" si="10"/>
        <v>0</v>
      </c>
      <c r="L94" s="11">
        <f t="shared" si="11"/>
        <v>0</v>
      </c>
      <c r="M94" s="32">
        <f t="shared" si="12"/>
        <v>0</v>
      </c>
    </row>
    <row r="95" spans="2:13" x14ac:dyDescent="0.2">
      <c r="B95" s="11">
        <f t="shared" si="13"/>
        <v>112</v>
      </c>
      <c r="C95" s="12" cm="1">
        <f t="array" ref="C95">IF(B95&lt;121,_xlfn.SINGLE(INDEX($D$5*Männer!C$2:C$122,B95+1,1))+(1-$D$5)*_xlfn.SINGLE(INDEX(Frauen!C$2:C$122,B95+1,1)),0)</f>
        <v>799.81050000000005</v>
      </c>
      <c r="D95" s="20">
        <f t="shared" si="7"/>
        <v>0.79981050000000009</v>
      </c>
      <c r="E95" s="20">
        <f t="shared" si="8"/>
        <v>0.20018949999999991</v>
      </c>
      <c r="F95" s="26">
        <f>IF(B95&lt;121,IF($D$1="konstant",$D$3,Zins!G89),0)</f>
        <v>4.141503357939702E-2</v>
      </c>
      <c r="G95" s="11"/>
      <c r="H95" s="11"/>
      <c r="I95" s="11"/>
      <c r="J95" s="28">
        <f t="shared" si="9"/>
        <v>0</v>
      </c>
      <c r="K95" s="32">
        <f t="shared" si="10"/>
        <v>0</v>
      </c>
      <c r="L95" s="11">
        <f t="shared" si="11"/>
        <v>0</v>
      </c>
      <c r="M95" s="32">
        <f t="shared" si="12"/>
        <v>0</v>
      </c>
    </row>
    <row r="96" spans="2:13" x14ac:dyDescent="0.2">
      <c r="B96" s="11">
        <f t="shared" si="13"/>
        <v>113</v>
      </c>
      <c r="C96" s="12" cm="1">
        <f t="array" ref="C96">IF(B96&lt;121,_xlfn.SINGLE(INDEX($D$5*Männer!C$2:C$122,B96+1,1))+(1-$D$5)*_xlfn.SINGLE(INDEX(Frauen!C$2:C$122,B96+1,1)),0)</f>
        <v>828.28600000000006</v>
      </c>
      <c r="D96" s="20">
        <f t="shared" si="7"/>
        <v>0.82828600000000008</v>
      </c>
      <c r="E96" s="20">
        <f t="shared" si="8"/>
        <v>0.17171399999999992</v>
      </c>
      <c r="F96" s="26">
        <f>IF(B96&lt;121,IF($D$1="konstant",$D$3,Zins!G90),0)</f>
        <v>4.2534837242716561E-2</v>
      </c>
      <c r="G96" s="11"/>
      <c r="H96" s="11"/>
      <c r="I96" s="11"/>
      <c r="J96" s="28">
        <f t="shared" si="9"/>
        <v>0</v>
      </c>
      <c r="K96" s="32">
        <f t="shared" si="10"/>
        <v>0</v>
      </c>
      <c r="L96" s="11">
        <f t="shared" si="11"/>
        <v>0</v>
      </c>
      <c r="M96" s="32">
        <f t="shared" si="12"/>
        <v>0</v>
      </c>
    </row>
    <row r="97" spans="2:13" x14ac:dyDescent="0.2">
      <c r="B97" s="11">
        <f t="shared" si="13"/>
        <v>114</v>
      </c>
      <c r="C97" s="12" cm="1">
        <f t="array" ref="C97">IF(B97&lt;121,_xlfn.SINGLE(INDEX($D$5*Männer!C$2:C$122,B97+1,1))+(1-$D$5)*_xlfn.SINGLE(INDEX(Frauen!C$2:C$122,B97+1,1)),0)</f>
        <v>856.8655</v>
      </c>
      <c r="D97" s="20">
        <f t="shared" si="7"/>
        <v>0.85686549999999995</v>
      </c>
      <c r="E97" s="20">
        <f t="shared" si="8"/>
        <v>0.14313450000000005</v>
      </c>
      <c r="F97" s="26">
        <f>IF(B97&lt;121,IF($D$1="konstant",$D$3,Zins!G91),0)</f>
        <v>4.186710867222887E-2</v>
      </c>
      <c r="G97" s="11"/>
      <c r="H97" s="11"/>
      <c r="I97" s="11"/>
      <c r="J97" s="28">
        <f t="shared" si="9"/>
        <v>0</v>
      </c>
      <c r="K97" s="32">
        <f t="shared" si="10"/>
        <v>0</v>
      </c>
      <c r="L97" s="11">
        <f t="shared" si="11"/>
        <v>0</v>
      </c>
      <c r="M97" s="32">
        <f t="shared" si="12"/>
        <v>0</v>
      </c>
    </row>
    <row r="98" spans="2:13" x14ac:dyDescent="0.2">
      <c r="B98" s="11">
        <f t="shared" si="13"/>
        <v>115</v>
      </c>
      <c r="C98" s="12" cm="1">
        <f t="array" ref="C98">IF(B98&lt;121,_xlfn.SINGLE(INDEX($D$5*Männer!C$2:C$122,B98+1,1))+(1-$D$5)*_xlfn.SINGLE(INDEX(Frauen!C$2:C$122,B98+1,1)),0)</f>
        <v>885.50300000000004</v>
      </c>
      <c r="D98" s="20">
        <f t="shared" si="7"/>
        <v>0.88550300000000004</v>
      </c>
      <c r="E98" s="20">
        <f t="shared" si="8"/>
        <v>0.11449699999999996</v>
      </c>
      <c r="F98" s="26">
        <f>IF(B98&lt;121,IF($D$1="konstant",$D$3,Zins!G92),0)</f>
        <v>4.2088163857841865E-2</v>
      </c>
      <c r="G98" s="11"/>
      <c r="H98" s="11"/>
      <c r="I98" s="11"/>
      <c r="J98" s="28">
        <f t="shared" si="9"/>
        <v>0</v>
      </c>
      <c r="K98" s="32">
        <f t="shared" si="10"/>
        <v>0</v>
      </c>
      <c r="L98" s="11">
        <f t="shared" si="11"/>
        <v>0</v>
      </c>
      <c r="M98" s="32">
        <f t="shared" si="12"/>
        <v>0</v>
      </c>
    </row>
    <row r="99" spans="2:13" x14ac:dyDescent="0.2">
      <c r="B99" s="11">
        <f t="shared" si="13"/>
        <v>116</v>
      </c>
      <c r="C99" s="12" cm="1">
        <f t="array" ref="C99">IF(B99&lt;121,_xlfn.SINGLE(INDEX($D$5*Männer!C$2:C$122,B99+1,1))+(1-$D$5)*_xlfn.SINGLE(INDEX(Frauen!C$2:C$122,B99+1,1)),0)</f>
        <v>914.1434999999999</v>
      </c>
      <c r="D99" s="20">
        <f t="shared" si="7"/>
        <v>0.91414349999999989</v>
      </c>
      <c r="E99" s="20">
        <f t="shared" si="8"/>
        <v>8.5856500000000113E-2</v>
      </c>
      <c r="F99" s="26">
        <f>IF(B99&lt;121,IF($D$1="konstant",$D$3,Zins!G93),0)</f>
        <v>4.1380674649051041E-2</v>
      </c>
      <c r="G99" s="11"/>
      <c r="H99" s="11"/>
      <c r="I99" s="11"/>
      <c r="J99" s="28">
        <f t="shared" si="9"/>
        <v>0</v>
      </c>
      <c r="K99" s="32">
        <f t="shared" si="10"/>
        <v>0</v>
      </c>
      <c r="L99" s="11">
        <f t="shared" si="11"/>
        <v>0</v>
      </c>
      <c r="M99" s="32">
        <f t="shared" si="12"/>
        <v>0</v>
      </c>
    </row>
    <row r="100" spans="2:13" x14ac:dyDescent="0.2">
      <c r="B100" s="11">
        <f t="shared" si="13"/>
        <v>117</v>
      </c>
      <c r="C100" s="12" cm="1">
        <f t="array" ref="C100">IF(B100&lt;121,_xlfn.SINGLE(INDEX($D$5*Männer!C$2:C$122,B100+1,1))+(1-$D$5)*_xlfn.SINGLE(INDEX(Frauen!C$2:C$122,B100+1,1)),0)</f>
        <v>942.72649999999999</v>
      </c>
      <c r="D100" s="20">
        <f t="shared" si="7"/>
        <v>0.94272650000000002</v>
      </c>
      <c r="E100" s="20">
        <f t="shared" si="8"/>
        <v>5.7273499999999977E-2</v>
      </c>
      <c r="F100" s="26">
        <f>IF(B100&lt;121,IF($D$1="konstant",$D$3,Zins!G94),0)</f>
        <v>4.2520309546214108E-2</v>
      </c>
      <c r="G100" s="11"/>
      <c r="H100" s="11"/>
      <c r="I100" s="11"/>
      <c r="J100" s="28">
        <f t="shared" si="9"/>
        <v>0</v>
      </c>
      <c r="K100" s="32">
        <f t="shared" si="10"/>
        <v>0</v>
      </c>
      <c r="L100" s="11">
        <f t="shared" si="11"/>
        <v>0</v>
      </c>
      <c r="M100" s="32">
        <f t="shared" si="12"/>
        <v>0</v>
      </c>
    </row>
    <row r="101" spans="2:13" x14ac:dyDescent="0.2">
      <c r="B101" s="11">
        <f t="shared" si="13"/>
        <v>118</v>
      </c>
      <c r="C101" s="12" cm="1">
        <f t="array" ref="C101">IF(B101&lt;121,_xlfn.SINGLE(INDEX($D$5*Männer!C$2:C$122,B101+1,1))+(1-$D$5)*_xlfn.SINGLE(INDEX(Frauen!C$2:C$122,B101+1,1)),0)</f>
        <v>971.18100000000004</v>
      </c>
      <c r="D101" s="20">
        <f t="shared" si="7"/>
        <v>0.97118100000000007</v>
      </c>
      <c r="E101" s="20">
        <f t="shared" si="8"/>
        <v>2.8818999999999928E-2</v>
      </c>
      <c r="F101" s="26">
        <f>IF(B101&lt;121,IF($D$1="konstant",$D$3,Zins!G95),0)</f>
        <v>4.1792466343967938E-2</v>
      </c>
      <c r="G101" s="11"/>
      <c r="H101" s="11"/>
      <c r="I101" s="11"/>
      <c r="J101" s="28">
        <f t="shared" si="9"/>
        <v>0</v>
      </c>
      <c r="K101" s="32">
        <f t="shared" si="10"/>
        <v>0</v>
      </c>
      <c r="L101" s="11">
        <f t="shared" si="11"/>
        <v>0</v>
      </c>
      <c r="M101" s="32">
        <f t="shared" si="12"/>
        <v>0</v>
      </c>
    </row>
    <row r="102" spans="2:13" x14ac:dyDescent="0.2">
      <c r="B102" s="11">
        <f t="shared" si="13"/>
        <v>119</v>
      </c>
      <c r="C102" s="12" cm="1">
        <f t="array" ref="C102">IF(B102&lt;121,_xlfn.SINGLE(INDEX($D$5*Männer!C$2:C$122,B102+1,1))+(1-$D$5)*_xlfn.SINGLE(INDEX(Frauen!C$2:C$122,B102+1,1)),0)</f>
        <v>993.78199999999993</v>
      </c>
      <c r="D102" s="20">
        <f t="shared" si="7"/>
        <v>0.99378199999999994</v>
      </c>
      <c r="E102" s="20">
        <f t="shared" si="8"/>
        <v>6.2180000000000568E-3</v>
      </c>
      <c r="F102" s="26">
        <f>IF(B102&lt;121,IF($D$1="konstant",$D$3,Zins!G96),0)</f>
        <v>4.1993376787049064E-2</v>
      </c>
      <c r="G102" s="11"/>
      <c r="H102" s="11"/>
      <c r="I102" s="11"/>
      <c r="J102" s="28">
        <f t="shared" si="9"/>
        <v>0</v>
      </c>
      <c r="K102" s="32">
        <f t="shared" si="10"/>
        <v>0</v>
      </c>
      <c r="L102" s="11">
        <f t="shared" si="11"/>
        <v>0</v>
      </c>
      <c r="M102" s="32">
        <f t="shared" si="12"/>
        <v>0</v>
      </c>
    </row>
    <row r="103" spans="2:13" x14ac:dyDescent="0.2">
      <c r="B103" s="11">
        <f t="shared" si="13"/>
        <v>120</v>
      </c>
      <c r="C103" s="12" cm="1">
        <f t="array" ref="C103">IF(B103&lt;121,_xlfn.SINGLE(INDEX($D$5*Männer!C$2:C$122,B103+1,1))+(1-$D$5)*_xlfn.SINGLE(INDEX(Frauen!C$2:C$122,B103+1,1)),0)</f>
        <v>1000</v>
      </c>
      <c r="D103" s="20">
        <f t="shared" si="7"/>
        <v>1</v>
      </c>
      <c r="E103" s="20">
        <f t="shared" si="8"/>
        <v>0</v>
      </c>
      <c r="F103" s="26">
        <f>IF(B103&lt;121,IF($D$1="konstant",$D$3,Zins!G97),0)</f>
        <v>4.2194296826311151E-2</v>
      </c>
      <c r="G103" s="11"/>
      <c r="H103" s="11"/>
      <c r="I103" s="11"/>
      <c r="J103" s="28">
        <f t="shared" si="9"/>
        <v>0</v>
      </c>
      <c r="K103" s="32">
        <f t="shared" si="10"/>
        <v>0</v>
      </c>
      <c r="L103" s="11">
        <f t="shared" si="11"/>
        <v>0</v>
      </c>
      <c r="M103" s="32">
        <f t="shared" si="12"/>
        <v>0</v>
      </c>
    </row>
    <row r="104" spans="2:13" x14ac:dyDescent="0.2">
      <c r="B104" s="11">
        <f t="shared" si="13"/>
        <v>121</v>
      </c>
      <c r="C104" s="12" cm="1">
        <f t="array" ref="C104">IF(B104&lt;121,_xlfn.SINGLE(INDEX($D$5*Männer!C$2:C$122,B104+1,1))+(1-$D$5)*_xlfn.SINGLE(INDEX(Frauen!C$2:C$122,B104+1,1)),0)</f>
        <v>0</v>
      </c>
      <c r="D104" s="20">
        <f t="shared" si="7"/>
        <v>0</v>
      </c>
      <c r="E104" s="20">
        <f t="shared" si="8"/>
        <v>0</v>
      </c>
      <c r="F104" s="26">
        <f>IF(B104&lt;121,IF($D$1="konstant",$D$3,Zins!G98),0)</f>
        <v>0</v>
      </c>
      <c r="G104" s="11"/>
      <c r="H104" s="11"/>
      <c r="I104" s="11"/>
      <c r="J104" s="28">
        <f t="shared" si="9"/>
        <v>0</v>
      </c>
      <c r="K104" s="32">
        <f t="shared" si="10"/>
        <v>0</v>
      </c>
      <c r="L104" s="11">
        <f t="shared" si="11"/>
        <v>0</v>
      </c>
      <c r="M104" s="32">
        <f t="shared" si="12"/>
        <v>0</v>
      </c>
    </row>
    <row r="105" spans="2:13" x14ac:dyDescent="0.2">
      <c r="B105" s="11" t="str">
        <f t="shared" si="13"/>
        <v/>
      </c>
      <c r="C105" s="12" cm="1">
        <f t="array" ref="C105">IF(B105&lt;121,_xlfn.SINGLE(INDEX($D$5*Männer!C$2:C$122,B105+1,1))+(1-$D$5)*_xlfn.SINGLE(INDEX(Frauen!C$2:C$122,B105+1,1)),0)</f>
        <v>0</v>
      </c>
      <c r="D105" s="20">
        <f t="shared" si="7"/>
        <v>0</v>
      </c>
      <c r="E105" s="20">
        <f t="shared" si="8"/>
        <v>0</v>
      </c>
      <c r="F105" s="26">
        <f>IF(B105&lt;121,IF($D$1="konstant",$D$3,Zins!G99),0)</f>
        <v>0</v>
      </c>
      <c r="G105" s="11"/>
      <c r="H105" s="11"/>
      <c r="I105" s="11"/>
      <c r="J105" s="28">
        <f t="shared" si="9"/>
        <v>0</v>
      </c>
      <c r="K105" s="32">
        <f t="shared" si="10"/>
        <v>0</v>
      </c>
      <c r="L105" s="11">
        <f t="shared" si="11"/>
        <v>0</v>
      </c>
      <c r="M105" s="32">
        <f t="shared" si="12"/>
        <v>0</v>
      </c>
    </row>
    <row r="106" spans="2:13" x14ac:dyDescent="0.2">
      <c r="B106" s="11" t="str">
        <f t="shared" si="13"/>
        <v/>
      </c>
      <c r="C106" s="12" cm="1">
        <f t="array" ref="C106">IF(B106&lt;121,_xlfn.SINGLE(INDEX($D$5*Männer!C$2:C$122,B106+1,1))+(1-$D$5)*_xlfn.SINGLE(INDEX(Frauen!C$2:C$122,B106+1,1)),0)</f>
        <v>0</v>
      </c>
      <c r="D106" s="20">
        <f t="shared" si="7"/>
        <v>0</v>
      </c>
      <c r="E106" s="20">
        <f t="shared" si="8"/>
        <v>0</v>
      </c>
      <c r="F106" s="26">
        <f>IF(B106&lt;121,IF($D$1="konstant",$D$3,Zins!G100),0)</f>
        <v>0</v>
      </c>
      <c r="G106" s="11"/>
      <c r="H106" s="11"/>
      <c r="I106" s="11"/>
      <c r="J106" s="28">
        <f t="shared" si="9"/>
        <v>0</v>
      </c>
      <c r="K106" s="32">
        <f t="shared" si="10"/>
        <v>0</v>
      </c>
      <c r="L106" s="11">
        <f t="shared" si="11"/>
        <v>0</v>
      </c>
      <c r="M106" s="32">
        <f t="shared" si="12"/>
        <v>0</v>
      </c>
    </row>
    <row r="107" spans="2:13" x14ac:dyDescent="0.2">
      <c r="B107" s="11" t="str">
        <f t="shared" si="13"/>
        <v/>
      </c>
      <c r="C107" s="12" cm="1">
        <f t="array" ref="C107">IF(B107&lt;121,_xlfn.SINGLE(INDEX($D$5*Männer!C$2:C$122,B107+1,1))+(1-$D$5)*_xlfn.SINGLE(INDEX(Frauen!C$2:C$122,B107+1,1)),0)</f>
        <v>0</v>
      </c>
      <c r="D107" s="20">
        <f t="shared" si="7"/>
        <v>0</v>
      </c>
      <c r="E107" s="20">
        <f t="shared" si="8"/>
        <v>0</v>
      </c>
      <c r="F107" s="26">
        <f>IF(B107&lt;121,IF($D$1="konstant",$D$3,Zins!G101),0)</f>
        <v>0</v>
      </c>
      <c r="G107" s="11"/>
      <c r="H107" s="11"/>
      <c r="I107" s="11"/>
      <c r="J107" s="28">
        <f t="shared" si="9"/>
        <v>0</v>
      </c>
      <c r="K107" s="32">
        <f t="shared" si="10"/>
        <v>0</v>
      </c>
      <c r="L107" s="11">
        <f t="shared" si="11"/>
        <v>0</v>
      </c>
      <c r="M107" s="32">
        <f t="shared" si="12"/>
        <v>0</v>
      </c>
    </row>
    <row r="108" spans="2:13" x14ac:dyDescent="0.2">
      <c r="B108" s="11" t="str">
        <f t="shared" si="13"/>
        <v/>
      </c>
      <c r="C108" s="12" cm="1">
        <f t="array" ref="C108">IF(B108&lt;121,_xlfn.SINGLE(INDEX($D$5*Männer!C$2:C$122,B108+1,1))+(1-$D$5)*_xlfn.SINGLE(INDEX(Frauen!C$2:C$122,B108+1,1)),0)</f>
        <v>0</v>
      </c>
      <c r="D108" s="20">
        <f t="shared" si="7"/>
        <v>0</v>
      </c>
      <c r="E108" s="20">
        <f t="shared" si="8"/>
        <v>0</v>
      </c>
      <c r="F108" s="26">
        <f>IF(B108&lt;121,IF($D$1="konstant",$D$3,Zins!G102),0)</f>
        <v>0</v>
      </c>
      <c r="G108" s="11"/>
      <c r="H108" s="11"/>
      <c r="I108" s="11"/>
      <c r="J108" s="28">
        <f t="shared" si="9"/>
        <v>0</v>
      </c>
      <c r="K108" s="32">
        <f t="shared" si="10"/>
        <v>0</v>
      </c>
      <c r="L108" s="11">
        <f t="shared" si="11"/>
        <v>0</v>
      </c>
      <c r="M108" s="32">
        <f t="shared" si="12"/>
        <v>0</v>
      </c>
    </row>
    <row r="109" spans="2:13" x14ac:dyDescent="0.2">
      <c r="B109" s="11" t="str">
        <f t="shared" si="13"/>
        <v/>
      </c>
      <c r="C109" s="12" cm="1">
        <f t="array" ref="C109">IF(B109&lt;121,_xlfn.SINGLE(INDEX($D$5*Männer!C$2:C$122,B109+1,1))+(1-$D$5)*_xlfn.SINGLE(INDEX(Frauen!C$2:C$122,B109+1,1)),0)</f>
        <v>0</v>
      </c>
      <c r="D109" s="20">
        <f t="shared" si="7"/>
        <v>0</v>
      </c>
      <c r="E109" s="20">
        <f t="shared" si="8"/>
        <v>0</v>
      </c>
      <c r="F109" s="26">
        <f>IF(B109&lt;121,IF($D$1="konstant",$D$3,Zins!G103),0)</f>
        <v>0</v>
      </c>
      <c r="G109" s="11"/>
      <c r="H109" s="11"/>
      <c r="I109" s="11"/>
      <c r="J109" s="28">
        <f t="shared" si="9"/>
        <v>0</v>
      </c>
      <c r="K109" s="32">
        <f t="shared" si="10"/>
        <v>0</v>
      </c>
      <c r="L109" s="11">
        <f t="shared" si="11"/>
        <v>0</v>
      </c>
      <c r="M109" s="32">
        <f t="shared" si="12"/>
        <v>0</v>
      </c>
    </row>
    <row r="110" spans="2:13" x14ac:dyDescent="0.2">
      <c r="B110" s="11" t="str">
        <f t="shared" si="13"/>
        <v/>
      </c>
      <c r="C110" s="12" cm="1">
        <f t="array" ref="C110">IF(B110&lt;121,_xlfn.SINGLE(INDEX($D$5*Männer!C$2:C$122,B110+1,1))+(1-$D$5)*_xlfn.SINGLE(INDEX(Frauen!C$2:C$122,B110+1,1)),0)</f>
        <v>0</v>
      </c>
      <c r="D110" s="20">
        <f t="shared" si="7"/>
        <v>0</v>
      </c>
      <c r="E110" s="20">
        <f t="shared" si="8"/>
        <v>0</v>
      </c>
      <c r="F110" s="26">
        <f>IF(B110&lt;121,IF($D$1="konstant",$D$3,Zins!G104),0)</f>
        <v>0</v>
      </c>
      <c r="G110" s="11"/>
      <c r="H110" s="11"/>
      <c r="I110" s="11"/>
      <c r="J110" s="28">
        <f t="shared" si="9"/>
        <v>0</v>
      </c>
      <c r="K110" s="32">
        <f t="shared" si="10"/>
        <v>0</v>
      </c>
      <c r="L110" s="11">
        <f t="shared" si="11"/>
        <v>0</v>
      </c>
      <c r="M110" s="32">
        <f t="shared" si="12"/>
        <v>0</v>
      </c>
    </row>
    <row r="111" spans="2:13" x14ac:dyDescent="0.2">
      <c r="B111" s="11" t="str">
        <f t="shared" si="13"/>
        <v/>
      </c>
      <c r="C111" s="12" cm="1">
        <f t="array" ref="C111">IF(B111&lt;121,_xlfn.SINGLE(INDEX($D$5*Männer!C$2:C$122,B111+1,1))+(1-$D$5)*_xlfn.SINGLE(INDEX(Frauen!C$2:C$122,B111+1,1)),0)</f>
        <v>0</v>
      </c>
      <c r="D111" s="20">
        <f t="shared" si="7"/>
        <v>0</v>
      </c>
      <c r="E111" s="20">
        <f t="shared" si="8"/>
        <v>0</v>
      </c>
      <c r="F111" s="26">
        <f>IF(B111&lt;121,IF($D$1="konstant",$D$3,Zins!G105),0)</f>
        <v>0</v>
      </c>
      <c r="G111" s="11"/>
      <c r="H111" s="11"/>
      <c r="I111" s="11"/>
      <c r="J111" s="28">
        <f t="shared" si="9"/>
        <v>0</v>
      </c>
      <c r="K111" s="32">
        <f t="shared" si="10"/>
        <v>0</v>
      </c>
      <c r="L111" s="11">
        <f t="shared" si="11"/>
        <v>0</v>
      </c>
      <c r="M111" s="32">
        <f t="shared" si="12"/>
        <v>0</v>
      </c>
    </row>
    <row r="112" spans="2:13" x14ac:dyDescent="0.2">
      <c r="B112" s="11" t="str">
        <f t="shared" si="13"/>
        <v/>
      </c>
      <c r="C112" s="12" cm="1">
        <f t="array" ref="C112">IF(B112&lt;121,_xlfn.SINGLE(INDEX($D$5*Männer!C$2:C$122,B112+1,1))+(1-$D$5)*_xlfn.SINGLE(INDEX(Frauen!C$2:C$122,B112+1,1)),0)</f>
        <v>0</v>
      </c>
      <c r="D112" s="20">
        <f t="shared" si="7"/>
        <v>0</v>
      </c>
      <c r="E112" s="20">
        <f t="shared" si="8"/>
        <v>0</v>
      </c>
      <c r="F112" s="26">
        <f>IF(B112&lt;121,IF($D$1="konstant",$D$3,Zins!G106),0)</f>
        <v>0</v>
      </c>
      <c r="G112" s="11"/>
      <c r="H112" s="11"/>
      <c r="I112" s="11"/>
      <c r="J112" s="28">
        <f t="shared" si="9"/>
        <v>0</v>
      </c>
      <c r="K112" s="32">
        <f t="shared" si="10"/>
        <v>0</v>
      </c>
      <c r="L112" s="11">
        <f t="shared" si="11"/>
        <v>0</v>
      </c>
      <c r="M112" s="32">
        <f t="shared" si="12"/>
        <v>0</v>
      </c>
    </row>
    <row r="113" spans="2:13" x14ac:dyDescent="0.2">
      <c r="B113" s="11" t="str">
        <f t="shared" si="13"/>
        <v/>
      </c>
      <c r="C113" s="12" cm="1">
        <f t="array" ref="C113">IF(B113&lt;121,_xlfn.SINGLE(INDEX($D$5*Männer!C$2:C$122,B113+1,1))+(1-$D$5)*_xlfn.SINGLE(INDEX(Frauen!C$2:C$122,B113+1,1)),0)</f>
        <v>0</v>
      </c>
      <c r="D113" s="20">
        <f t="shared" si="7"/>
        <v>0</v>
      </c>
      <c r="E113" s="20">
        <f t="shared" si="8"/>
        <v>0</v>
      </c>
      <c r="F113" s="26">
        <f>IF(B113&lt;121,IF($D$1="konstant",$D$3,Zins!G107),0)</f>
        <v>0</v>
      </c>
      <c r="G113" s="11"/>
      <c r="H113" s="11"/>
      <c r="I113" s="11"/>
      <c r="J113" s="28">
        <f t="shared" si="9"/>
        <v>0</v>
      </c>
      <c r="K113" s="32">
        <f t="shared" si="10"/>
        <v>0</v>
      </c>
      <c r="L113" s="11">
        <f t="shared" si="11"/>
        <v>0</v>
      </c>
      <c r="M113" s="32">
        <f t="shared" si="12"/>
        <v>0</v>
      </c>
    </row>
    <row r="114" spans="2:13" x14ac:dyDescent="0.2">
      <c r="B114" s="11" t="str">
        <f t="shared" si="13"/>
        <v/>
      </c>
      <c r="C114" s="12" cm="1">
        <f t="array" ref="C114">IF(B114&lt;121,_xlfn.SINGLE(INDEX($D$5*Männer!C$2:C$122,B114+1,1))+(1-$D$5)*_xlfn.SINGLE(INDEX(Frauen!C$2:C$122,B114+1,1)),0)</f>
        <v>0</v>
      </c>
      <c r="D114" s="20">
        <f t="shared" si="7"/>
        <v>0</v>
      </c>
      <c r="E114" s="20">
        <f t="shared" si="8"/>
        <v>0</v>
      </c>
      <c r="F114" s="26">
        <f>IF(B114&lt;121,IF($D$1="konstant",$D$3,Zins!G108),0)</f>
        <v>0</v>
      </c>
      <c r="G114" s="11"/>
      <c r="H114" s="11"/>
      <c r="I114" s="11"/>
      <c r="J114" s="28">
        <f t="shared" si="9"/>
        <v>0</v>
      </c>
      <c r="K114" s="32">
        <f t="shared" si="10"/>
        <v>0</v>
      </c>
      <c r="L114" s="11">
        <f t="shared" si="11"/>
        <v>0</v>
      </c>
      <c r="M114" s="32">
        <f t="shared" si="12"/>
        <v>0</v>
      </c>
    </row>
    <row r="115" spans="2:13" x14ac:dyDescent="0.2">
      <c r="B115" s="11" t="str">
        <f t="shared" si="13"/>
        <v/>
      </c>
      <c r="C115" s="12" cm="1">
        <f t="array" ref="C115">IF(B115&lt;121,_xlfn.SINGLE(INDEX($D$5*Männer!C$2:C$122,B115+1,1))+(1-$D$5)*_xlfn.SINGLE(INDEX(Frauen!C$2:C$122,B115+1,1)),0)</f>
        <v>0</v>
      </c>
      <c r="D115" s="20">
        <f t="shared" si="7"/>
        <v>0</v>
      </c>
      <c r="E115" s="20">
        <f t="shared" si="8"/>
        <v>0</v>
      </c>
      <c r="F115" s="26">
        <f>IF(B115&lt;121,IF($D$1="konstant",$D$3,Zins!G109),0)</f>
        <v>0</v>
      </c>
      <c r="G115" s="11"/>
      <c r="H115" s="11"/>
      <c r="I115" s="11"/>
      <c r="J115" s="28">
        <f t="shared" si="9"/>
        <v>0</v>
      </c>
      <c r="K115" s="32">
        <f t="shared" si="10"/>
        <v>0</v>
      </c>
      <c r="L115" s="11">
        <f t="shared" si="11"/>
        <v>0</v>
      </c>
      <c r="M115" s="32">
        <f t="shared" si="12"/>
        <v>0</v>
      </c>
    </row>
    <row r="116" spans="2:13" x14ac:dyDescent="0.2">
      <c r="B116" s="11" t="str">
        <f t="shared" si="13"/>
        <v/>
      </c>
      <c r="C116" s="12" cm="1">
        <f t="array" ref="C116">IF(B116&lt;121,_xlfn.SINGLE(INDEX($D$5*Männer!C$2:C$122,B116+1,1))+(1-$D$5)*_xlfn.SINGLE(INDEX(Frauen!C$2:C$122,B116+1,1)),0)</f>
        <v>0</v>
      </c>
      <c r="D116" s="20">
        <f t="shared" si="7"/>
        <v>0</v>
      </c>
      <c r="E116" s="20">
        <f t="shared" si="8"/>
        <v>0</v>
      </c>
      <c r="F116" s="26">
        <f>IF(B116&lt;121,IF($D$1="konstant",$D$3,Zins!G110),0)</f>
        <v>0</v>
      </c>
      <c r="G116" s="11"/>
      <c r="H116" s="11"/>
      <c r="I116" s="11"/>
      <c r="J116" s="28">
        <f t="shared" si="9"/>
        <v>0</v>
      </c>
      <c r="K116" s="32">
        <f t="shared" si="10"/>
        <v>0</v>
      </c>
      <c r="L116" s="11">
        <f t="shared" si="11"/>
        <v>0</v>
      </c>
      <c r="M116" s="32">
        <f t="shared" si="12"/>
        <v>0</v>
      </c>
    </row>
    <row r="117" spans="2:13" x14ac:dyDescent="0.2">
      <c r="B117" s="11" t="str">
        <f t="shared" si="13"/>
        <v/>
      </c>
      <c r="C117" s="12" cm="1">
        <f t="array" ref="C117">IF(B117&lt;121,_xlfn.SINGLE(INDEX($D$5*Männer!C$2:C$122,B117+1,1))+(1-$D$5)*_xlfn.SINGLE(INDEX(Frauen!C$2:C$122,B117+1,1)),0)</f>
        <v>0</v>
      </c>
      <c r="D117" s="20">
        <f t="shared" si="7"/>
        <v>0</v>
      </c>
      <c r="E117" s="20">
        <f t="shared" si="8"/>
        <v>0</v>
      </c>
      <c r="F117" s="26">
        <f>IF(B117&lt;121,IF($D$1="konstant",$D$3,Zins!G111),0)</f>
        <v>0</v>
      </c>
      <c r="G117" s="11"/>
      <c r="H117" s="11"/>
      <c r="I117" s="11"/>
      <c r="J117" s="28">
        <f t="shared" si="9"/>
        <v>0</v>
      </c>
      <c r="K117" s="32">
        <f t="shared" si="10"/>
        <v>0</v>
      </c>
      <c r="L117" s="11">
        <f t="shared" si="11"/>
        <v>0</v>
      </c>
      <c r="M117" s="32">
        <f t="shared" si="12"/>
        <v>0</v>
      </c>
    </row>
    <row r="118" spans="2:13" x14ac:dyDescent="0.2">
      <c r="B118" s="11" t="str">
        <f t="shared" si="13"/>
        <v/>
      </c>
      <c r="C118" s="12" cm="1">
        <f t="array" ref="C118">IF(B118&lt;121,_xlfn.SINGLE(INDEX($D$5*Männer!C$2:C$122,B118+1,1))+(1-$D$5)*_xlfn.SINGLE(INDEX(Frauen!C$2:C$122,B118+1,1)),0)</f>
        <v>0</v>
      </c>
      <c r="D118" s="20">
        <f t="shared" si="7"/>
        <v>0</v>
      </c>
      <c r="E118" s="20">
        <f t="shared" si="8"/>
        <v>0</v>
      </c>
      <c r="F118" s="26">
        <f>IF(B118&lt;121,IF($D$1="konstant",$D$3,Zins!G112),0)</f>
        <v>0</v>
      </c>
      <c r="G118" s="11"/>
      <c r="H118" s="11"/>
      <c r="I118" s="11"/>
      <c r="J118" s="28">
        <f t="shared" si="9"/>
        <v>0</v>
      </c>
      <c r="K118" s="32">
        <f t="shared" si="10"/>
        <v>0</v>
      </c>
      <c r="L118" s="11">
        <f t="shared" si="11"/>
        <v>0</v>
      </c>
      <c r="M118" s="32">
        <f t="shared" si="12"/>
        <v>0</v>
      </c>
    </row>
    <row r="119" spans="2:13" x14ac:dyDescent="0.2">
      <c r="B119" s="11" t="str">
        <f t="shared" si="13"/>
        <v/>
      </c>
      <c r="C119" s="12" cm="1">
        <f t="array" ref="C119">IF(B119&lt;121,_xlfn.SINGLE(INDEX($D$5*Männer!C$2:C$122,B119+1,1))+(1-$D$5)*_xlfn.SINGLE(INDEX(Frauen!C$2:C$122,B119+1,1)),0)</f>
        <v>0</v>
      </c>
      <c r="D119" s="20">
        <f t="shared" si="7"/>
        <v>0</v>
      </c>
      <c r="E119" s="20">
        <f t="shared" si="8"/>
        <v>0</v>
      </c>
      <c r="F119" s="26">
        <f>IF(B119&lt;121,IF($D$1="konstant",$D$3,Zins!G113),0)</f>
        <v>0</v>
      </c>
      <c r="G119" s="11"/>
      <c r="H119" s="11"/>
      <c r="I119" s="11"/>
      <c r="J119" s="28">
        <f t="shared" si="9"/>
        <v>0</v>
      </c>
      <c r="K119" s="32">
        <f t="shared" si="10"/>
        <v>0</v>
      </c>
      <c r="L119" s="11">
        <f t="shared" si="11"/>
        <v>0</v>
      </c>
      <c r="M119" s="32">
        <f t="shared" si="12"/>
        <v>0</v>
      </c>
    </row>
    <row r="120" spans="2:13" x14ac:dyDescent="0.2">
      <c r="B120" s="11" t="str">
        <f t="shared" si="13"/>
        <v/>
      </c>
      <c r="C120" s="12" cm="1">
        <f t="array" ref="C120">IF(B120&lt;121,_xlfn.SINGLE(INDEX($D$5*Männer!C$2:C$122,B120+1,1))+(1-$D$5)*_xlfn.SINGLE(INDEX(Frauen!C$2:C$122,B120+1,1)),0)</f>
        <v>0</v>
      </c>
      <c r="D120" s="20">
        <f t="shared" si="7"/>
        <v>0</v>
      </c>
      <c r="E120" s="20">
        <f t="shared" si="8"/>
        <v>0</v>
      </c>
      <c r="F120" s="26">
        <f>IF(B120&lt;121,IF($D$1="konstant",$D$3,Zins!G114),0)</f>
        <v>0</v>
      </c>
      <c r="G120" s="11"/>
      <c r="H120" s="11"/>
      <c r="I120" s="11"/>
      <c r="J120" s="28">
        <f t="shared" si="9"/>
        <v>0</v>
      </c>
      <c r="K120" s="32">
        <f t="shared" si="10"/>
        <v>0</v>
      </c>
      <c r="L120" s="11">
        <f t="shared" si="11"/>
        <v>0</v>
      </c>
      <c r="M120" s="32">
        <f t="shared" si="12"/>
        <v>0</v>
      </c>
    </row>
    <row r="121" spans="2:13" x14ac:dyDescent="0.2">
      <c r="B121" s="11" t="str">
        <f t="shared" si="13"/>
        <v/>
      </c>
      <c r="C121" s="12" cm="1">
        <f t="array" ref="C121">IF(B121&lt;121,_xlfn.SINGLE(INDEX($D$5*Männer!C$2:C$122,B121+1,1))+(1-$D$5)*_xlfn.SINGLE(INDEX(Frauen!C$2:C$122,B121+1,1)),0)</f>
        <v>0</v>
      </c>
      <c r="D121" s="20">
        <f t="shared" si="7"/>
        <v>0</v>
      </c>
      <c r="E121" s="20">
        <f t="shared" si="8"/>
        <v>0</v>
      </c>
      <c r="F121" s="26">
        <f>IF(B121&lt;121,IF($D$1="konstant",$D$3,Zins!G115),0)</f>
        <v>0</v>
      </c>
      <c r="G121" s="11"/>
      <c r="H121" s="11"/>
      <c r="I121" s="11"/>
      <c r="J121" s="28">
        <f t="shared" si="9"/>
        <v>0</v>
      </c>
      <c r="K121" s="32">
        <f t="shared" si="10"/>
        <v>0</v>
      </c>
      <c r="L121" s="11">
        <f t="shared" si="11"/>
        <v>0</v>
      </c>
      <c r="M121" s="32">
        <f t="shared" si="12"/>
        <v>0</v>
      </c>
    </row>
    <row r="122" spans="2:13" x14ac:dyDescent="0.2">
      <c r="B122" s="11" t="str">
        <f t="shared" si="13"/>
        <v/>
      </c>
      <c r="C122" s="12" cm="1">
        <f t="array" ref="C122">IF(B122&lt;121,_xlfn.SINGLE(INDEX($D$5*Männer!C$2:C$122,B122+1,1))+(1-$D$5)*_xlfn.SINGLE(INDEX(Frauen!C$2:C$122,B122+1,1)),0)</f>
        <v>0</v>
      </c>
      <c r="D122" s="20">
        <f t="shared" si="7"/>
        <v>0</v>
      </c>
      <c r="E122" s="20">
        <f t="shared" si="8"/>
        <v>0</v>
      </c>
      <c r="F122" s="26">
        <f>IF(B122&lt;121,IF($D$1="konstant",$D$3,Zins!G116),0)</f>
        <v>0</v>
      </c>
      <c r="G122" s="11"/>
      <c r="H122" s="11"/>
      <c r="I122" s="11"/>
      <c r="J122" s="28">
        <f t="shared" si="9"/>
        <v>0</v>
      </c>
      <c r="K122" s="32">
        <f t="shared" si="10"/>
        <v>0</v>
      </c>
      <c r="L122" s="11">
        <f t="shared" si="11"/>
        <v>0</v>
      </c>
      <c r="M122" s="32">
        <f t="shared" si="12"/>
        <v>0</v>
      </c>
    </row>
    <row r="123" spans="2:13" x14ac:dyDescent="0.2">
      <c r="B123" s="11" t="str">
        <f t="shared" si="13"/>
        <v/>
      </c>
      <c r="C123" s="12" cm="1">
        <f t="array" ref="C123">IF(B123&lt;121,_xlfn.SINGLE(INDEX($D$5*Männer!C$2:C$122,B123+1,1))+(1-$D$5)*_xlfn.SINGLE(INDEX(Frauen!C$2:C$122,B123+1,1)),0)</f>
        <v>0</v>
      </c>
      <c r="D123" s="20">
        <f t="shared" si="7"/>
        <v>0</v>
      </c>
      <c r="E123" s="20">
        <f t="shared" si="8"/>
        <v>0</v>
      </c>
      <c r="F123" s="26">
        <f>IF(B123&lt;121,IF($D$1="konstant",$D$3,Zins!G117),0)</f>
        <v>0</v>
      </c>
      <c r="G123" s="11"/>
      <c r="H123" s="11"/>
      <c r="I123" s="11"/>
      <c r="J123" s="28">
        <f t="shared" si="9"/>
        <v>0</v>
      </c>
      <c r="K123" s="32">
        <f t="shared" si="10"/>
        <v>0</v>
      </c>
      <c r="L123" s="11">
        <f t="shared" si="11"/>
        <v>0</v>
      </c>
      <c r="M123" s="32">
        <f t="shared" si="12"/>
        <v>0</v>
      </c>
    </row>
    <row r="124" spans="2:13" x14ac:dyDescent="0.2">
      <c r="B124" s="11" t="str">
        <f t="shared" si="13"/>
        <v/>
      </c>
      <c r="C124" s="12" cm="1">
        <f t="array" ref="C124">IF(B124&lt;121,_xlfn.SINGLE(INDEX($D$5*Männer!C$2:C$122,B124+1,1))+(1-$D$5)*_xlfn.SINGLE(INDEX(Frauen!C$2:C$122,B124+1,1)),0)</f>
        <v>0</v>
      </c>
      <c r="D124" s="20">
        <f t="shared" si="7"/>
        <v>0</v>
      </c>
      <c r="E124" s="20">
        <f t="shared" si="8"/>
        <v>0</v>
      </c>
      <c r="F124" s="26">
        <f>IF(B124&lt;121,IF($D$1="konstant",$D$3,Zins!G118),0)</f>
        <v>0</v>
      </c>
      <c r="G124" s="11"/>
      <c r="H124" s="11"/>
      <c r="I124" s="11"/>
      <c r="J124" s="28">
        <f t="shared" si="9"/>
        <v>0</v>
      </c>
      <c r="K124" s="32">
        <f t="shared" si="10"/>
        <v>0</v>
      </c>
      <c r="L124" s="11">
        <f t="shared" si="11"/>
        <v>0</v>
      </c>
      <c r="M124" s="32">
        <f t="shared" si="12"/>
        <v>0</v>
      </c>
    </row>
    <row r="125" spans="2:13" x14ac:dyDescent="0.2">
      <c r="B125" s="11" t="str">
        <f t="shared" si="13"/>
        <v/>
      </c>
      <c r="C125" s="12" cm="1">
        <f t="array" ref="C125">IF(B125&lt;121,_xlfn.SINGLE(INDEX($D$5*Männer!C$2:C$122,B125+1,1))+(1-$D$5)*_xlfn.SINGLE(INDEX(Frauen!C$2:C$122,B125+1,1)),0)</f>
        <v>0</v>
      </c>
      <c r="D125" s="20">
        <f t="shared" si="7"/>
        <v>0</v>
      </c>
      <c r="E125" s="20">
        <f t="shared" si="8"/>
        <v>0</v>
      </c>
      <c r="F125" s="26">
        <f>IF(B125&lt;121,IF($D$1="konstant",$D$3,Zins!G119),0)</f>
        <v>0</v>
      </c>
      <c r="G125" s="11"/>
      <c r="H125" s="11"/>
      <c r="I125" s="11"/>
      <c r="J125" s="28">
        <f t="shared" si="9"/>
        <v>0</v>
      </c>
      <c r="K125" s="32">
        <f t="shared" si="10"/>
        <v>0</v>
      </c>
      <c r="L125" s="11">
        <f t="shared" si="11"/>
        <v>0</v>
      </c>
      <c r="M125" s="32">
        <f t="shared" si="12"/>
        <v>0</v>
      </c>
    </row>
    <row r="126" spans="2:13" x14ac:dyDescent="0.2">
      <c r="B126" s="11" t="str">
        <f t="shared" si="13"/>
        <v/>
      </c>
      <c r="C126" s="12" cm="1">
        <f t="array" ref="C126">IF(B126&lt;121,_xlfn.SINGLE(INDEX($D$5*Männer!C$2:C$122,B126+1,1))+(1-$D$5)*_xlfn.SINGLE(INDEX(Frauen!C$2:C$122,B126+1,1)),0)</f>
        <v>0</v>
      </c>
      <c r="D126" s="20">
        <f t="shared" si="7"/>
        <v>0</v>
      </c>
      <c r="E126" s="20">
        <f t="shared" si="8"/>
        <v>0</v>
      </c>
      <c r="F126" s="26">
        <f>IF(B126&lt;121,IF($D$1="konstant",$D$3,Zins!G120),0)</f>
        <v>0</v>
      </c>
      <c r="G126" s="11"/>
      <c r="H126" s="11"/>
      <c r="I126" s="11"/>
      <c r="J126" s="28">
        <f t="shared" si="9"/>
        <v>0</v>
      </c>
      <c r="K126" s="32">
        <f t="shared" si="10"/>
        <v>0</v>
      </c>
      <c r="L126" s="11">
        <f t="shared" si="11"/>
        <v>0</v>
      </c>
      <c r="M126" s="32">
        <f t="shared" si="12"/>
        <v>0</v>
      </c>
    </row>
    <row r="127" spans="2:13" x14ac:dyDescent="0.2">
      <c r="B127" s="11" t="str">
        <f t="shared" si="13"/>
        <v/>
      </c>
      <c r="C127" s="12" cm="1">
        <f t="array" ref="C127">IF(B127&lt;121,_xlfn.SINGLE(INDEX($D$5*Männer!C$2:C$122,B127+1,1))+(1-$D$5)*_xlfn.SINGLE(INDEX(Frauen!C$2:C$122,B127+1,1)),0)</f>
        <v>0</v>
      </c>
      <c r="D127" s="20">
        <f t="shared" si="7"/>
        <v>0</v>
      </c>
      <c r="E127" s="20">
        <f t="shared" si="8"/>
        <v>0</v>
      </c>
      <c r="F127" s="26">
        <f>IF(B127&lt;121,IF($D$1="konstant",$D$3,Zins!G121),0)</f>
        <v>0</v>
      </c>
      <c r="G127" s="11"/>
      <c r="H127" s="11"/>
      <c r="I127" s="11"/>
      <c r="J127" s="28">
        <f t="shared" si="9"/>
        <v>0</v>
      </c>
      <c r="K127" s="32">
        <f t="shared" si="10"/>
        <v>0</v>
      </c>
      <c r="L127" s="11">
        <f t="shared" si="11"/>
        <v>0</v>
      </c>
      <c r="M127" s="32">
        <f t="shared" si="12"/>
        <v>0</v>
      </c>
    </row>
    <row r="128" spans="2:13" x14ac:dyDescent="0.2">
      <c r="B128" s="11" t="str">
        <f t="shared" si="13"/>
        <v/>
      </c>
      <c r="C128" s="12" cm="1">
        <f t="array" ref="C128">IF(B128&lt;121,_xlfn.SINGLE(INDEX($D$5*Männer!C$2:C$122,B128+1,1))+(1-$D$5)*_xlfn.SINGLE(INDEX(Frauen!C$2:C$122,B128+1,1)),0)</f>
        <v>0</v>
      </c>
      <c r="D128" s="20">
        <f t="shared" si="7"/>
        <v>0</v>
      </c>
      <c r="E128" s="20">
        <f t="shared" si="8"/>
        <v>0</v>
      </c>
      <c r="F128" s="26">
        <f>IF(B128&lt;121,IF($D$1="konstant",$D$3,Zins!G122),0)</f>
        <v>0</v>
      </c>
      <c r="G128" s="11"/>
      <c r="H128" s="11"/>
      <c r="I128" s="11"/>
      <c r="J128" s="28"/>
      <c r="L128" s="11">
        <f t="shared" si="11"/>
        <v>0</v>
      </c>
    </row>
    <row r="129" spans="2:12" x14ac:dyDescent="0.2">
      <c r="B129" s="11" t="str">
        <f t="shared" si="13"/>
        <v/>
      </c>
      <c r="C129" s="12" cm="1">
        <f t="array" ref="C129">IF(B129&lt;121,_xlfn.SINGLE(INDEX($D$5*Männer!C$2:C$122,B129+1,1))+(1-$D$5)*_xlfn.SINGLE(INDEX(Frauen!C$2:C$122,B129+1,1)),0)</f>
        <v>0</v>
      </c>
      <c r="D129" s="20">
        <f t="shared" si="7"/>
        <v>0</v>
      </c>
      <c r="E129" s="20">
        <f t="shared" si="8"/>
        <v>0</v>
      </c>
      <c r="F129" s="26">
        <f>IF(B129&lt;121,IF($D$1="konstant",$D$3,Zins!G123),0)</f>
        <v>0</v>
      </c>
      <c r="G129" s="11"/>
      <c r="H129" s="11"/>
      <c r="I129" s="11"/>
      <c r="J129" s="28"/>
      <c r="L129" s="11">
        <f t="shared" si="11"/>
        <v>0</v>
      </c>
    </row>
  </sheetData>
  <dataValidations disablePrompts="1" count="2">
    <dataValidation type="list" allowBlank="1" showInputMessage="1" showErrorMessage="1" sqref="D1" xr:uid="{00000000-0002-0000-0600-000000000000}">
      <formula1>"konstant,variabel"</formula1>
    </dataValidation>
    <dataValidation type="decimal" allowBlank="1" showInputMessage="1" showErrorMessage="1" sqref="D5" xr:uid="{00000000-0002-0000-0600-000001000000}">
      <formula1>0</formula1>
      <formula2>1</formula2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486F-F64C-4485-9286-1E5C17E6FC58}">
  <sheetPr>
    <pageSetUpPr fitToPage="1"/>
  </sheetPr>
  <dimension ref="A1:Y129"/>
  <sheetViews>
    <sheetView zoomScaleNormal="100" workbookViewId="0">
      <pane ySplit="7" topLeftCell="A8" activePane="bottomLeft" state="frozen"/>
      <selection activeCell="C8" sqref="C8:C129"/>
      <selection pane="bottomLeft" activeCell="G2" sqref="G2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8.1093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12.88671875" style="29" bestFit="1" customWidth="1"/>
    <col min="12" max="12" width="12.88671875" style="29" customWidth="1"/>
    <col min="13" max="13" width="10.5546875" style="32" bestFit="1" customWidth="1"/>
    <col min="14" max="15" width="16.77734375" style="50" bestFit="1" customWidth="1"/>
    <col min="16" max="16" width="12.5546875" style="50" bestFit="1" customWidth="1"/>
    <col min="17" max="18" width="10.5546875" style="50" customWidth="1"/>
    <col min="19" max="19" width="9.88671875" style="6" bestFit="1" customWidth="1"/>
    <col min="20" max="20" width="10" style="32" bestFit="1" customWidth="1"/>
    <col min="21" max="21" width="10.5546875" style="32" bestFit="1" customWidth="1"/>
    <col min="22" max="22" width="10.5546875" style="50" customWidth="1"/>
    <col min="23" max="24" width="10.5546875" style="32" bestFit="1" customWidth="1"/>
    <col min="25" max="25" width="11.77734375" style="6" bestFit="1" customWidth="1"/>
    <col min="26" max="16384" width="10.6640625" style="6"/>
  </cols>
  <sheetData>
    <row r="1" spans="1:25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25</v>
      </c>
      <c r="M1" s="6"/>
      <c r="N1" s="6"/>
      <c r="O1" s="6"/>
      <c r="P1" s="6"/>
      <c r="Q1" s="6"/>
      <c r="R1" s="6"/>
      <c r="T1" s="6"/>
      <c r="U1" s="6"/>
      <c r="V1" s="6"/>
      <c r="W1" s="6"/>
      <c r="X1" s="6"/>
    </row>
    <row r="2" spans="1:25" x14ac:dyDescent="0.2">
      <c r="K2" s="34" t="s">
        <v>51</v>
      </c>
      <c r="L2" s="81"/>
      <c r="M2" s="6"/>
      <c r="N2" s="6"/>
      <c r="O2" s="6"/>
      <c r="P2" s="6"/>
      <c r="Q2" s="6"/>
      <c r="R2" s="6"/>
      <c r="T2" s="6"/>
      <c r="U2" s="6"/>
      <c r="V2" s="6"/>
      <c r="W2" s="6"/>
      <c r="X2" s="6"/>
    </row>
    <row r="3" spans="1:25" ht="10.8" thickBot="1" x14ac:dyDescent="0.25">
      <c r="C3" s="23" t="s">
        <v>39</v>
      </c>
      <c r="D3" s="24">
        <v>7.4999999999999997E-3</v>
      </c>
      <c r="K3" s="35">
        <f>S8/T8</f>
        <v>4580.7385435225124</v>
      </c>
      <c r="L3" s="81"/>
      <c r="M3" s="6"/>
      <c r="N3" s="6"/>
      <c r="O3" s="6"/>
      <c r="P3" s="6"/>
      <c r="Q3" s="6"/>
      <c r="R3" s="6"/>
      <c r="T3" s="6"/>
      <c r="U3" s="6"/>
      <c r="V3" s="6"/>
      <c r="W3" s="6"/>
      <c r="X3" s="6"/>
    </row>
    <row r="4" spans="1:25" x14ac:dyDescent="0.2">
      <c r="M4" s="6"/>
      <c r="N4" s="6"/>
      <c r="O4" s="6"/>
      <c r="P4" s="6"/>
      <c r="Q4" s="6"/>
      <c r="R4" s="6"/>
      <c r="T4" s="6"/>
      <c r="U4" s="6"/>
      <c r="V4" s="6"/>
      <c r="W4" s="6"/>
      <c r="X4" s="6"/>
    </row>
    <row r="5" spans="1:25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</row>
    <row r="6" spans="1:25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</row>
    <row r="7" spans="1:25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6" t="s">
        <v>47</v>
      </c>
      <c r="L7" s="46"/>
      <c r="M7" s="47" t="s">
        <v>48</v>
      </c>
      <c r="N7" s="51" t="s">
        <v>57</v>
      </c>
      <c r="O7" s="51" t="s">
        <v>56</v>
      </c>
      <c r="P7" s="51" t="s">
        <v>59</v>
      </c>
      <c r="Q7" s="51" t="s">
        <v>58</v>
      </c>
      <c r="R7" s="51" t="s">
        <v>60</v>
      </c>
      <c r="S7" s="45" t="s">
        <v>49</v>
      </c>
      <c r="T7" s="47" t="s">
        <v>62</v>
      </c>
      <c r="U7" s="48" t="s">
        <v>52</v>
      </c>
      <c r="V7" s="51" t="s">
        <v>61</v>
      </c>
      <c r="W7" s="48" t="s">
        <v>53</v>
      </c>
      <c r="X7" s="48" t="s">
        <v>54</v>
      </c>
    </row>
    <row r="8" spans="1:25" x14ac:dyDescent="0.2">
      <c r="A8" s="36">
        <v>0</v>
      </c>
      <c r="B8" s="36">
        <f>H1</f>
        <v>25</v>
      </c>
      <c r="C8" s="37">
        <f>IF(B8&lt;121,INDEX(Frauen!C$2:C$122,B8+1,1),0)</f>
        <v>0.29299999999999998</v>
      </c>
      <c r="D8" s="38">
        <f>IF(B8&lt;121,C8/1000,0)</f>
        <v>2.9299999999999997E-4</v>
      </c>
      <c r="E8" s="38">
        <f>IF(B8&lt;121,1-D8,0)</f>
        <v>0.99970700000000001</v>
      </c>
      <c r="F8" s="78">
        <f>IF(B8&lt;121,IF($D$1="konstant",$D$3,Zins!G2),0)</f>
        <v>7.4999999999999997E-3</v>
      </c>
      <c r="G8" s="39">
        <f>1+F8</f>
        <v>1.0075000000000001</v>
      </c>
      <c r="H8" s="36"/>
      <c r="I8" s="36"/>
      <c r="J8" s="36">
        <v>1</v>
      </c>
      <c r="K8" s="40">
        <f>(K9*E8+H9*D8)/(1+F8)</f>
        <v>1.0741190283052929E-2</v>
      </c>
      <c r="L8" s="40"/>
      <c r="M8" s="41">
        <f t="shared" ref="M8:M71" si="0">M9/(1+F8)*E8+I8</f>
        <v>85096.781678672982</v>
      </c>
      <c r="N8" s="52">
        <f>H9*G9^-1*D8</f>
        <v>2.90818858560794E-4</v>
      </c>
      <c r="O8" s="52">
        <f>I8</f>
        <v>0</v>
      </c>
      <c r="P8" s="52">
        <f>J8</f>
        <v>1</v>
      </c>
      <c r="Q8" s="52">
        <v>0</v>
      </c>
      <c r="R8" s="52">
        <v>0</v>
      </c>
      <c r="S8" s="36">
        <f t="shared" ref="S8:S71" si="1">K8+M8</f>
        <v>85096.792419863268</v>
      </c>
      <c r="T8" s="41">
        <f>T9/(1+F8)*E8+J8</f>
        <v>18.577090050292465</v>
      </c>
      <c r="U8" s="41">
        <f t="shared" ref="U8:U71" si="2">S8-$K$3*T8</f>
        <v>0</v>
      </c>
      <c r="V8" s="52">
        <v>0</v>
      </c>
      <c r="W8" s="41">
        <f t="shared" ref="W8:W71" si="3">I8+((1+F8)^-1)*U9-U8</f>
        <v>4582.0808023787604</v>
      </c>
      <c r="X8" s="41">
        <f>((F8+1)^-1)*D8*(H9-U9)</f>
        <v>-1.3422588562384159</v>
      </c>
      <c r="Y8" s="49"/>
    </row>
    <row r="9" spans="1:25" x14ac:dyDescent="0.2">
      <c r="A9" s="11">
        <f>IF(A8&lt;121,A8+1,"")</f>
        <v>1</v>
      </c>
      <c r="B9" s="11">
        <f>IF(B8&lt;121,B8+1,"")</f>
        <v>26</v>
      </c>
      <c r="C9" s="12">
        <f>IF(B9&lt;121,INDEX(Frauen!C$2:C$122,B9+1,1),0)</f>
        <v>0.29199999999999998</v>
      </c>
      <c r="D9" s="20">
        <f t="shared" ref="D9:D72" si="4">IF(B9&lt;121,C9/1000,0)</f>
        <v>2.92E-4</v>
      </c>
      <c r="E9" s="20">
        <f>IF(B9&lt;121,1-D9,0)</f>
        <v>0.99970800000000004</v>
      </c>
      <c r="F9" s="79">
        <f>IF(B9&lt;121,IF($D$1="konstant",$D$3,Zins!G3),0)</f>
        <v>7.4999999999999997E-3</v>
      </c>
      <c r="G9" s="39">
        <f t="shared" ref="G9:G72" si="5">1+F9</f>
        <v>1.0075000000000001</v>
      </c>
      <c r="H9" s="11">
        <v>1</v>
      </c>
      <c r="I9" s="11"/>
      <c r="J9" s="11">
        <v>1</v>
      </c>
      <c r="K9" s="28">
        <f>(K10*E9+H10*D9)/(1+F9)</f>
        <v>1.0531835037841915E-2</v>
      </c>
      <c r="L9" s="28"/>
      <c r="M9" s="32">
        <f t="shared" si="0"/>
        <v>85760.135260894473</v>
      </c>
      <c r="N9" s="53">
        <f>N8+H10*PRODUCT($G$8:G9)^-1*E8*D9</f>
        <v>5.7840335843456936E-4</v>
      </c>
      <c r="O9" s="53">
        <f>O8+I9*(G8^-1)*E8</f>
        <v>0</v>
      </c>
      <c r="P9" s="52">
        <f>P8+J9*(G8^-1)*E8</f>
        <v>1.9922650124069479</v>
      </c>
      <c r="Q9" s="52">
        <f>((O8+N8)*G8)/E8</f>
        <v>2.9308587416112917E-4</v>
      </c>
      <c r="R9" s="52">
        <f>((P8)*G8)/E8</f>
        <v>1.0077952840182174</v>
      </c>
      <c r="S9" s="11">
        <f t="shared" si="1"/>
        <v>85760.145792729512</v>
      </c>
      <c r="T9" s="32">
        <f t="shared" ref="T9:T71" si="6">T10/(1+F9)*E9+J9</f>
        <v>17.714108459448276</v>
      </c>
      <c r="U9" s="41">
        <f t="shared" si="2"/>
        <v>4616.4464083966013</v>
      </c>
      <c r="V9" s="52">
        <f>R9*$K$3-Q9</f>
        <v>4616.4464083965913</v>
      </c>
      <c r="W9" s="41">
        <f t="shared" si="3"/>
        <v>4583.4246160353305</v>
      </c>
      <c r="X9" s="41">
        <f>((F9+1)^-1)*D9*(H10-U10)</f>
        <v>-2.6860725128313945</v>
      </c>
      <c r="Y9" s="49"/>
    </row>
    <row r="10" spans="1:25" x14ac:dyDescent="0.2">
      <c r="A10" s="11">
        <f t="shared" ref="A10:B25" si="7">IF(A9&lt;121,A9+1,"")</f>
        <v>2</v>
      </c>
      <c r="B10" s="11">
        <f t="shared" si="7"/>
        <v>27</v>
      </c>
      <c r="C10" s="12">
        <f>IF(B10&lt;121,INDEX(Frauen!C$2:C$122,B10+1,1),0)</f>
        <v>0.29199999999999998</v>
      </c>
      <c r="D10" s="20">
        <f t="shared" si="4"/>
        <v>2.92E-4</v>
      </c>
      <c r="E10" s="20">
        <f>IF(B10&lt;121,1-D10,0)</f>
        <v>0.99970800000000004</v>
      </c>
      <c r="F10" s="79">
        <f>IF(B10&lt;121,IF($D$1="konstant",$D$3,Zins!G4),0)</f>
        <v>7.4999999999999997E-3</v>
      </c>
      <c r="G10" s="39">
        <f t="shared" si="5"/>
        <v>1.0075000000000001</v>
      </c>
      <c r="H10" s="11">
        <v>1</v>
      </c>
      <c r="I10" s="11"/>
      <c r="J10" s="11">
        <v>1</v>
      </c>
      <c r="K10" s="28">
        <f>(K11*E10+H11*D10)/(1+F10)</f>
        <v>1.0321837777256688E-2</v>
      </c>
      <c r="L10" s="28"/>
      <c r="M10" s="32">
        <f t="shared" si="0"/>
        <v>86428.57341878947</v>
      </c>
      <c r="N10" s="53">
        <f>N9+H11*PRODUCT($G$8:G10)^-1*PRODUCT($E$8:E9)*D10</f>
        <v>8.6376368121353938E-4</v>
      </c>
      <c r="O10" s="53">
        <f>O9+I10*PRODUCT($E$8:E9)*PRODUCT($G$8:G9)^-1</f>
        <v>0</v>
      </c>
      <c r="P10" s="52">
        <f>P9+J10*PRODUCT($E$8:E9)*PRODUCT($G$8:G9)^-1</f>
        <v>2.9768558521323323</v>
      </c>
      <c r="Q10" s="52">
        <f>((O9+N9)*PRODUCT($G$8:G9))/PRODUCT($E$8:E9)</f>
        <v>5.8745555523946754E-4</v>
      </c>
      <c r="R10" s="52">
        <f>((P9)*PRODUCT($G$8:G9))/PRODUCT($E$8:E9)</f>
        <v>2.0234445944699395</v>
      </c>
      <c r="S10" s="11">
        <f t="shared" si="1"/>
        <v>86428.583740627248</v>
      </c>
      <c r="T10" s="32">
        <f t="shared" si="6"/>
        <v>16.844382832681283</v>
      </c>
      <c r="U10" s="41">
        <f t="shared" si="2"/>
        <v>9268.8700571151712</v>
      </c>
      <c r="V10" s="52">
        <f t="shared" ref="V10:V73" si="8">R10*$K$3-Q10</f>
        <v>9268.8700571151767</v>
      </c>
      <c r="W10" s="41">
        <f t="shared" si="3"/>
        <v>4584.7835205408828</v>
      </c>
      <c r="X10" s="41">
        <f>((F10+1)^-1)*D10*(H11-U11)</f>
        <v>-4.0449770183728386</v>
      </c>
      <c r="Y10" s="49"/>
    </row>
    <row r="11" spans="1:25" x14ac:dyDescent="0.2">
      <c r="A11" s="11">
        <f t="shared" si="7"/>
        <v>3</v>
      </c>
      <c r="B11" s="11">
        <f t="shared" si="7"/>
        <v>28</v>
      </c>
      <c r="C11" s="12">
        <f>IF(B11&lt;121,INDEX(Frauen!C$2:C$122,B11+1,1),0)</f>
        <v>0.29599999999999999</v>
      </c>
      <c r="D11" s="20">
        <f t="shared" si="4"/>
        <v>2.9599999999999998E-4</v>
      </c>
      <c r="E11" s="20">
        <f>IF(B11&lt;121,1-D11,0)</f>
        <v>0.99970400000000004</v>
      </c>
      <c r="F11" s="79">
        <f>IF(B11&lt;121,IF($D$1="konstant",$D$3,Zins!G5),0)</f>
        <v>7.4999999999999997E-3</v>
      </c>
      <c r="G11" s="39">
        <f t="shared" si="5"/>
        <v>1.0075000000000001</v>
      </c>
      <c r="H11" s="11">
        <v>1</v>
      </c>
      <c r="I11" s="11"/>
      <c r="J11" s="11">
        <v>1</v>
      </c>
      <c r="K11" s="28">
        <f>(K12*E11+H12*D11)/(1+F11)</f>
        <v>1.0110203740078216E-2</v>
      </c>
      <c r="L11" s="28"/>
      <c r="M11" s="32">
        <f t="shared" si="0"/>
        <v>87102.221568128283</v>
      </c>
      <c r="N11" s="53">
        <f>N10+H12*PRODUCT($G$8:G11)^-1*PRODUCT($E$8:E10)*D11</f>
        <v>1.1507958416512045E-3</v>
      </c>
      <c r="O11" s="53">
        <f>O10+I11*PRODUCT($E$8:E10)*PRODUCT($G$8:G10)^-1</f>
        <v>0</v>
      </c>
      <c r="P11" s="52">
        <f>P10+J11*PRODUCT($E$8:E10)*PRODUCT($G$8:G10)^-1</f>
        <v>3.9538318711895877</v>
      </c>
      <c r="Q11" s="52">
        <f>((O10+N10)*PRODUCT($G$8:G10))/PRODUCT($E$8:E10)</f>
        <v>8.8411963483713604E-4</v>
      </c>
      <c r="R11" s="52">
        <f>((P10)*PRODUCT($G$8:G10))/PRODUCT($E$8:E10)</f>
        <v>3.0470101558939851</v>
      </c>
      <c r="S11" s="11">
        <f t="shared" si="1"/>
        <v>87102.231678332028</v>
      </c>
      <c r="T11" s="32">
        <f t="shared" si="6"/>
        <v>15.96787832439712</v>
      </c>
      <c r="U11" s="41">
        <f t="shared" si="2"/>
        <v>13957.555979488476</v>
      </c>
      <c r="V11" s="52">
        <f t="shared" si="8"/>
        <v>13957.555979488483</v>
      </c>
      <c r="W11" s="41">
        <f t="shared" si="3"/>
        <v>4586.227209549932</v>
      </c>
      <c r="X11" s="41">
        <f>((F11+1)^-1)*D11*(H12-U12)</f>
        <v>-5.4886660274293142</v>
      </c>
      <c r="Y11" s="49"/>
    </row>
    <row r="12" spans="1:25" x14ac:dyDescent="0.2">
      <c r="A12" s="11">
        <f t="shared" si="7"/>
        <v>4</v>
      </c>
      <c r="B12" s="11">
        <f t="shared" si="7"/>
        <v>29</v>
      </c>
      <c r="C12" s="12">
        <f>IF(B12&lt;121,INDEX(Frauen!C$2:C$122,B12+1,1),0)</f>
        <v>0.30199999999999999</v>
      </c>
      <c r="D12" s="20">
        <f t="shared" si="4"/>
        <v>3.0199999999999997E-4</v>
      </c>
      <c r="E12" s="20">
        <f>IF(B12&lt;121,1-D12,0)</f>
        <v>0.99969799999999998</v>
      </c>
      <c r="F12" s="79">
        <f>IF(B12&lt;121,IF($D$1="konstant",$D$3,Zins!G6),0)</f>
        <v>7.4999999999999997E-3</v>
      </c>
      <c r="G12" s="39">
        <f t="shared" si="5"/>
        <v>1.0075000000000001</v>
      </c>
      <c r="H12" s="11">
        <v>1</v>
      </c>
      <c r="I12" s="11"/>
      <c r="J12" s="11">
        <v>1</v>
      </c>
      <c r="K12" s="28">
        <f>(K13*E12+H13*D12)/(1+F12)</f>
        <v>9.8929585838696283E-3</v>
      </c>
      <c r="L12" s="28"/>
      <c r="M12" s="32">
        <f t="shared" si="0"/>
        <v>87781.471545466717</v>
      </c>
      <c r="N12" s="53">
        <f>N11+H13*PRODUCT($G$8:G12)^-1*PRODUCT($E$8:E11)*D12</f>
        <v>1.4413801554909503E-3</v>
      </c>
      <c r="O12" s="53">
        <f>O11+I12*PRODUCT($E$8:E11)*PRODUCT($G$8:G11)^-1</f>
        <v>0</v>
      </c>
      <c r="P12" s="52">
        <f>P11+J12*PRODUCT($E$8:E11)*PRODUCT($G$8:G11)^-1</f>
        <v>4.9232480837509911</v>
      </c>
      <c r="Q12" s="52">
        <f>((O11+N11)*PRODUCT($G$8:G11))/PRODUCT($E$8:E11)</f>
        <v>1.187101914265037E-3</v>
      </c>
      <c r="R12" s="52">
        <f>((P11)*PRODUCT($G$8:G11))/PRODUCT($E$8:E11)</f>
        <v>4.0785699887798685</v>
      </c>
      <c r="S12" s="11">
        <f t="shared" si="1"/>
        <v>87781.481438425297</v>
      </c>
      <c r="T12" s="32">
        <f t="shared" si="6"/>
        <v>15.08460245415653</v>
      </c>
      <c r="U12" s="41">
        <f t="shared" si="2"/>
        <v>18682.861562956197</v>
      </c>
      <c r="V12" s="52">
        <f t="shared" si="8"/>
        <v>18682.861562956208</v>
      </c>
      <c r="W12" s="41">
        <f t="shared" si="3"/>
        <v>4587.7659732866123</v>
      </c>
      <c r="X12" s="41">
        <f>((F12+1)^-1)*D12*(H13-U13)</f>
        <v>-7.0274297640842853</v>
      </c>
      <c r="Y12" s="49"/>
    </row>
    <row r="13" spans="1:25" x14ac:dyDescent="0.2">
      <c r="A13" s="11">
        <f t="shared" si="7"/>
        <v>5</v>
      </c>
      <c r="B13" s="11">
        <f t="shared" si="7"/>
        <v>30</v>
      </c>
      <c r="C13" s="12">
        <f>IF(B13&lt;121,INDEX(Frauen!C$2:C$122,B13+1,1),0)</f>
        <v>0.311</v>
      </c>
      <c r="D13" s="20">
        <f t="shared" si="4"/>
        <v>3.1100000000000002E-4</v>
      </c>
      <c r="E13" s="20">
        <f>IF(B13&lt;121,1-D13,0)</f>
        <v>0.99968900000000005</v>
      </c>
      <c r="F13" s="79">
        <f>IF(B13&lt;121,IF($D$1="konstant",$D$3,Zins!G7),0)</f>
        <v>7.4999999999999997E-3</v>
      </c>
      <c r="G13" s="39">
        <f t="shared" si="5"/>
        <v>1.0075000000000001</v>
      </c>
      <c r="H13" s="11">
        <v>1</v>
      </c>
      <c r="I13" s="11"/>
      <c r="J13" s="11">
        <v>1</v>
      </c>
      <c r="K13" s="28">
        <f>(K14*E13+H14*D13)/(1+F13)</f>
        <v>9.6680755320593323E-3</v>
      </c>
      <c r="L13" s="28"/>
      <c r="M13" s="32">
        <f t="shared" si="0"/>
        <v>88466.549480000685</v>
      </c>
      <c r="N13" s="53">
        <f>N12+H14*PRODUCT($G$8:G13)^-1*PRODUCT($E$8:E12)*D13</f>
        <v>1.7383069441266347E-3</v>
      </c>
      <c r="O13" s="53">
        <f>O12+I13*PRODUCT($E$8:E12)*PRODUCT($G$8:G12)^-1</f>
        <v>0</v>
      </c>
      <c r="P13" s="52">
        <f>P12+J13*PRODUCT($E$8:E12)*PRODUCT($G$8:G12)^-1</f>
        <v>5.8851572141382968</v>
      </c>
      <c r="Q13" s="52">
        <f>((O12+N12)*PRODUCT($G$8:G12))/PRODUCT($E$8:E12)</f>
        <v>1.4984577128513057E-3</v>
      </c>
      <c r="R13" s="52">
        <f>((P12)*PRODUCT($G$8:G12))/PRODUCT($E$8:E12)</f>
        <v>5.1182049615941185</v>
      </c>
      <c r="S13" s="11">
        <f t="shared" si="1"/>
        <v>88466.559148076223</v>
      </c>
      <c r="T13" s="32">
        <f t="shared" si="6"/>
        <v>14.19452371872576</v>
      </c>
      <c r="U13" s="41">
        <f t="shared" si="2"/>
        <v>23445.157242764632</v>
      </c>
      <c r="V13" s="52">
        <f t="shared" si="8"/>
        <v>23445.157242764624</v>
      </c>
      <c r="W13" s="41">
        <f t="shared" si="3"/>
        <v>4589.456999867085</v>
      </c>
      <c r="X13" s="41">
        <f>((F13+1)^-1)*D13*(H14-U14)</f>
        <v>-8.7184563445949408</v>
      </c>
      <c r="Y13" s="49"/>
    </row>
    <row r="14" spans="1:25" x14ac:dyDescent="0.2">
      <c r="A14" s="11">
        <f t="shared" si="7"/>
        <v>6</v>
      </c>
      <c r="B14" s="11">
        <f t="shared" si="7"/>
        <v>31</v>
      </c>
      <c r="C14" s="12">
        <f>IF(B14&lt;121,INDEX(Frauen!C$2:C$122,B14+1,1),0)</f>
        <v>0.32700000000000001</v>
      </c>
      <c r="D14" s="20">
        <f t="shared" si="4"/>
        <v>3.2700000000000003E-4</v>
      </c>
      <c r="E14" s="20">
        <f>IF(B14&lt;121,1-D14,0)</f>
        <v>0.99967300000000003</v>
      </c>
      <c r="F14" s="79">
        <f>IF(B14&lt;121,IF($D$1="konstant",$D$3,Zins!G8),0)</f>
        <v>7.4999999999999997E-3</v>
      </c>
      <c r="G14" s="39">
        <f t="shared" si="5"/>
        <v>1.0075000000000001</v>
      </c>
      <c r="H14" s="11">
        <v>1</v>
      </c>
      <c r="I14" s="11"/>
      <c r="J14" s="11">
        <v>1</v>
      </c>
      <c r="K14" s="28">
        <f>(K15*E14+H15*D14)/(1+F14)</f>
        <v>9.4325196121491563E-3</v>
      </c>
      <c r="L14" s="28"/>
      <c r="M14" s="32">
        <f t="shared" si="0"/>
        <v>89157.77666964494</v>
      </c>
      <c r="N14" s="53">
        <f>N13+H15*PRODUCT($G$8:G14)^-1*PRODUCT($E$8:E13)*D14</f>
        <v>2.0480892466973699E-3</v>
      </c>
      <c r="O14" s="53">
        <f>O13+I14*PRODUCT($E$8:E13)*PRODUCT($G$8:G13)^-1</f>
        <v>0</v>
      </c>
      <c r="P14" s="52">
        <f>P13+J14*PRODUCT($E$8:E13)*PRODUCT($G$8:G13)^-1</f>
        <v>6.8396088038631158</v>
      </c>
      <c r="Q14" s="52">
        <f>((O13+N13)*PRODUCT($G$8:G13))/PRODUCT($E$8:E13)</f>
        <v>1.8212625583533385E-3</v>
      </c>
      <c r="R14" s="52">
        <f>((P13)*PRODUCT($G$8:G13))/PRODUCT($E$8:E13)</f>
        <v>6.1660091276447719</v>
      </c>
      <c r="S14" s="11">
        <f t="shared" si="1"/>
        <v>89157.786102164551</v>
      </c>
      <c r="T14" s="32">
        <f t="shared" si="6"/>
        <v>13.297618205878232</v>
      </c>
      <c r="U14" s="41">
        <f t="shared" si="2"/>
        <v>28244.873849451455</v>
      </c>
      <c r="V14" s="52">
        <f t="shared" si="8"/>
        <v>28244.873849451473</v>
      </c>
      <c r="W14" s="41">
        <f t="shared" si="3"/>
        <v>4591.4757052611239</v>
      </c>
      <c r="X14" s="41">
        <f>((F14+1)^-1)*D14*(H15-U15)</f>
        <v>-10.737161738634191</v>
      </c>
      <c r="Y14" s="49"/>
    </row>
    <row r="15" spans="1:25" x14ac:dyDescent="0.2">
      <c r="A15" s="11">
        <f t="shared" si="7"/>
        <v>7</v>
      </c>
      <c r="B15" s="11">
        <f t="shared" si="7"/>
        <v>32</v>
      </c>
      <c r="C15" s="12">
        <f>IF(B15&lt;121,INDEX(Frauen!C$2:C$122,B15+1,1),0)</f>
        <v>0.35099999999999998</v>
      </c>
      <c r="D15" s="20">
        <f t="shared" si="4"/>
        <v>3.5099999999999997E-4</v>
      </c>
      <c r="E15" s="20">
        <f>IF(B15&lt;121,1-D15,0)</f>
        <v>0.99964900000000001</v>
      </c>
      <c r="F15" s="79">
        <f>IF(B15&lt;121,IF($D$1="konstant",$D$3,Zins!G9),0)</f>
        <v>7.4999999999999997E-3</v>
      </c>
      <c r="G15" s="39">
        <f t="shared" si="5"/>
        <v>1.0075000000000001</v>
      </c>
      <c r="H15" s="11">
        <v>1</v>
      </c>
      <c r="I15" s="11"/>
      <c r="J15" s="11">
        <v>1</v>
      </c>
      <c r="K15" s="28">
        <f>(K16*E15+H16*D15)/(1+F15)</f>
        <v>9.1792651289374378E-3</v>
      </c>
      <c r="L15" s="28"/>
      <c r="M15" s="32">
        <f t="shared" si="0"/>
        <v>89855.842855280949</v>
      </c>
      <c r="N15" s="53">
        <f>N14+H16*PRODUCT($G$8:G15)^-1*PRODUCT($E$8:E14)*D15</f>
        <v>2.3780246161936884E-3</v>
      </c>
      <c r="O15" s="53">
        <f>O14+I15*PRODUCT($E$8:E14)*PRODUCT($G$8:G14)^-1</f>
        <v>0</v>
      </c>
      <c r="P15" s="52">
        <f>P14+J15*PRODUCT($E$8:E14)*PRODUCT($G$8:G14)^-1</f>
        <v>7.7866455126025489</v>
      </c>
      <c r="Q15" s="52">
        <f>((O14+N14)*PRODUCT($G$8:G14))/PRODUCT($E$8:E14)</f>
        <v>2.1626292072917728E-3</v>
      </c>
      <c r="R15" s="52">
        <f>((P14)*PRODUCT($G$8:G14))/PRODUCT($E$8:E14)</f>
        <v>7.2221158279778574</v>
      </c>
      <c r="S15" s="11">
        <f t="shared" si="1"/>
        <v>89855.852034546071</v>
      </c>
      <c r="T15" s="32">
        <f t="shared" si="6"/>
        <v>12.393903148751962</v>
      </c>
      <c r="U15" s="41">
        <f t="shared" si="2"/>
        <v>33082.622176372926</v>
      </c>
      <c r="V15" s="52">
        <f t="shared" si="8"/>
        <v>33082.62217637297</v>
      </c>
      <c r="W15" s="41">
        <f t="shared" si="3"/>
        <v>4593.9626764187487</v>
      </c>
      <c r="X15" s="41">
        <f>((F15+1)^-1)*D15*(H16-U16)</f>
        <v>-13.224132896233105</v>
      </c>
      <c r="Y15" s="49"/>
    </row>
    <row r="16" spans="1:25" x14ac:dyDescent="0.2">
      <c r="A16" s="11">
        <f t="shared" si="7"/>
        <v>8</v>
      </c>
      <c r="B16" s="11">
        <f t="shared" si="7"/>
        <v>33</v>
      </c>
      <c r="C16" s="12">
        <f>IF(B16&lt;121,INDEX(Frauen!C$2:C$122,B16+1,1),0)</f>
        <v>0.38600000000000001</v>
      </c>
      <c r="D16" s="20">
        <f t="shared" si="4"/>
        <v>3.86E-4</v>
      </c>
      <c r="E16" s="20">
        <f>IF(B16&lt;121,1-D16,0)</f>
        <v>0.999614</v>
      </c>
      <c r="F16" s="79">
        <f>IF(B16&lt;121,IF($D$1="konstant",$D$3,Zins!G10),0)</f>
        <v>7.4999999999999997E-3</v>
      </c>
      <c r="G16" s="39">
        <f t="shared" si="5"/>
        <v>1.0075000000000001</v>
      </c>
      <c r="H16" s="11">
        <v>1</v>
      </c>
      <c r="I16" s="11"/>
      <c r="J16" s="11">
        <v>1</v>
      </c>
      <c r="K16" s="28">
        <f>(K17*E16+H17*D16)/(1+F16)</f>
        <v>8.9002335993978565E-3</v>
      </c>
      <c r="L16" s="28"/>
      <c r="M16" s="32">
        <f t="shared" si="0"/>
        <v>90561.548780317447</v>
      </c>
      <c r="N16" s="53">
        <f>N15+H17*PRODUCT($G$8:G16)^-1*PRODUCT($E$8:E15)*D16</f>
        <v>2.7380321126825786E-3</v>
      </c>
      <c r="O16" s="53">
        <f>O15+I16*PRODUCT($E$8:E15)*PRODUCT($G$8:G15)^-1</f>
        <v>0</v>
      </c>
      <c r="P16" s="52">
        <f>P15+J16*PRODUCT($E$8:E15)*PRODUCT($G$8:G15)^-1</f>
        <v>8.726302384914872</v>
      </c>
      <c r="Q16" s="52">
        <f>((O15+N15)*PRODUCT($G$8:G15))/PRODUCT($E$8:E15)</f>
        <v>2.5307372151089644E-3</v>
      </c>
      <c r="R16" s="52">
        <f>((P15)*PRODUCT($G$8:G15))/PRODUCT($E$8:E15)</f>
        <v>8.2866903249917634</v>
      </c>
      <c r="S16" s="11">
        <f t="shared" si="1"/>
        <v>90561.55768055105</v>
      </c>
      <c r="T16" s="32">
        <f t="shared" si="6"/>
        <v>11.48338809158775</v>
      </c>
      <c r="U16" s="41">
        <f t="shared" si="2"/>
        <v>37959.159239187618</v>
      </c>
      <c r="V16" s="52">
        <f t="shared" si="8"/>
        <v>37959.159239187655</v>
      </c>
      <c r="W16" s="41">
        <f t="shared" si="3"/>
        <v>4597.1649015142757</v>
      </c>
      <c r="X16" s="41">
        <f>((F16+1)^-1)*D16*(H17-U17)</f>
        <v>-16.426357991760064</v>
      </c>
      <c r="Y16" s="49"/>
    </row>
    <row r="17" spans="1:25" x14ac:dyDescent="0.2">
      <c r="A17" s="11">
        <f t="shared" si="7"/>
        <v>9</v>
      </c>
      <c r="B17" s="11">
        <f t="shared" si="7"/>
        <v>34</v>
      </c>
      <c r="C17" s="12">
        <f>IF(B17&lt;121,INDEX(Frauen!C$2:C$122,B17+1,1),0)</f>
        <v>0.433</v>
      </c>
      <c r="D17" s="20">
        <f t="shared" si="4"/>
        <v>4.3300000000000001E-4</v>
      </c>
      <c r="E17" s="20">
        <f>IF(B17&lt;121,1-D17,0)</f>
        <v>0.99956699999999998</v>
      </c>
      <c r="F17" s="79">
        <f>IF(B17&lt;121,IF($D$1="konstant",$D$3,Zins!G11),0)</f>
        <v>7.4999999999999997E-3</v>
      </c>
      <c r="G17" s="39">
        <f t="shared" si="5"/>
        <v>1.0075000000000001</v>
      </c>
      <c r="H17" s="11">
        <v>1</v>
      </c>
      <c r="I17" s="11"/>
      <c r="J17" s="11">
        <v>1</v>
      </c>
      <c r="K17" s="28">
        <f>(K18*E17+H18*D17)/(1+F17)</f>
        <v>8.5842988907651775E-3</v>
      </c>
      <c r="L17" s="28"/>
      <c r="M17" s="32">
        <f t="shared" si="0"/>
        <v>91275.992929440603</v>
      </c>
      <c r="N17" s="53">
        <f>N16+H18*PRODUCT($G$8:G17)^-1*PRODUCT($E$8:E16)*D17</f>
        <v>3.1387137235203144E-3</v>
      </c>
      <c r="O17" s="53">
        <f>O16+I17*PRODUCT($E$8:E16)*PRODUCT($G$8:G16)^-1</f>
        <v>0</v>
      </c>
      <c r="P17" s="52">
        <f>P16+J17*PRODUCT($E$8:E16)*PRODUCT($G$8:G16)^-1</f>
        <v>9.6586042854206884</v>
      </c>
      <c r="Q17" s="52">
        <f>((O16+N16)*PRODUCT($G$8:G16))/PRODUCT($E$8:E16)</f>
        <v>2.9368513688506578E-3</v>
      </c>
      <c r="R17" s="52">
        <f>((P16)*PRODUCT($G$8:G16))/PRODUCT($E$8:E16)</f>
        <v>9.3599534444587622</v>
      </c>
      <c r="S17" s="11">
        <f t="shared" si="1"/>
        <v>91276.001513739495</v>
      </c>
      <c r="T17" s="32">
        <f t="shared" si="6"/>
        <v>10.566092013791982</v>
      </c>
      <c r="U17" s="41">
        <f t="shared" si="2"/>
        <v>42875.496571757161</v>
      </c>
      <c r="V17" s="52">
        <f t="shared" si="8"/>
        <v>42875.496571757183</v>
      </c>
      <c r="W17" s="41">
        <f t="shared" si="3"/>
        <v>4601.2955647409326</v>
      </c>
      <c r="X17" s="41">
        <f>((F17+1)^-1)*D17*(H18-U18)</f>
        <v>-20.557021218428737</v>
      </c>
      <c r="Y17" s="49"/>
    </row>
    <row r="18" spans="1:25" x14ac:dyDescent="0.2">
      <c r="A18" s="11">
        <f t="shared" si="7"/>
        <v>10</v>
      </c>
      <c r="B18" s="11">
        <f t="shared" si="7"/>
        <v>35</v>
      </c>
      <c r="C18" s="12">
        <f>IF(B18&lt;121,INDEX(Frauen!C$2:C$122,B18+1,1),0)</f>
        <v>0.49</v>
      </c>
      <c r="D18" s="20">
        <f t="shared" si="4"/>
        <v>4.8999999999999998E-4</v>
      </c>
      <c r="E18" s="20">
        <f>IF(B18&lt;121,1-D18,0)</f>
        <v>0.99951000000000001</v>
      </c>
      <c r="F18" s="79">
        <f>IF(B18&lt;121,IF($D$1="konstant",$D$3,Zins!G12),0)</f>
        <v>7.4999999999999997E-3</v>
      </c>
      <c r="G18" s="39">
        <f t="shared" si="5"/>
        <v>1.0075000000000001</v>
      </c>
      <c r="H18" s="11">
        <v>1</v>
      </c>
      <c r="I18" s="11"/>
      <c r="J18" s="11">
        <v>1</v>
      </c>
      <c r="K18" s="28">
        <f>(K19*E18+H19*D18)/(1+F18)</f>
        <v>8.2192400633933679E-3</v>
      </c>
      <c r="L18" s="28"/>
      <c r="M18" s="32">
        <f t="shared" si="0"/>
        <v>92000.39904919971</v>
      </c>
      <c r="N18" s="53">
        <f>N17+H19*PRODUCT($G$8:G18)^-1*PRODUCT($E$8:E17)*D18</f>
        <v>3.5885706893324259E-3</v>
      </c>
      <c r="O18" s="53">
        <f>O17+I18*PRODUCT($E$8:E17)*PRODUCT($G$8:G17)^-1</f>
        <v>0</v>
      </c>
      <c r="P18" s="52">
        <f>P17+J18*PRODUCT($E$8:E17)*PRODUCT($G$8:G17)^-1</f>
        <v>10.583565291656816</v>
      </c>
      <c r="Q18" s="52">
        <f>((O17+N17)*PRODUCT($G$8:G17))/PRODUCT($E$8:E17)</f>
        <v>3.3933470733998202E-3</v>
      </c>
      <c r="R18" s="52">
        <f>((P17)*PRODUCT($G$8:G17))/PRODUCT($E$8:E17)</f>
        <v>10.442174556875329</v>
      </c>
      <c r="S18" s="11">
        <f t="shared" si="1"/>
        <v>92000.407268439769</v>
      </c>
      <c r="T18" s="32">
        <f t="shared" si="6"/>
        <v>9.6420126953925269</v>
      </c>
      <c r="U18" s="41">
        <f t="shared" si="2"/>
        <v>47832.868077521831</v>
      </c>
      <c r="V18" s="52">
        <f t="shared" si="8"/>
        <v>47832.868077521853</v>
      </c>
      <c r="W18" s="41">
        <f t="shared" si="3"/>
        <v>4606.4333148524092</v>
      </c>
      <c r="X18" s="41">
        <f>((F18+1)^-1)*D18*(H19-U19)</f>
        <v>-25.694771329906057</v>
      </c>
      <c r="Y18" s="49"/>
    </row>
    <row r="19" spans="1:25" x14ac:dyDescent="0.2">
      <c r="A19" s="11">
        <f t="shared" si="7"/>
        <v>11</v>
      </c>
      <c r="B19" s="11">
        <f t="shared" si="7"/>
        <v>36</v>
      </c>
      <c r="C19" s="12">
        <f>IF(B19&lt;121,INDEX(Frauen!C$2:C$122,B19+1,1),0)</f>
        <v>0.55500000000000005</v>
      </c>
      <c r="D19" s="20">
        <f t="shared" si="4"/>
        <v>5.5500000000000005E-4</v>
      </c>
      <c r="E19" s="20">
        <f>IF(B19&lt;121,1-D19,0)</f>
        <v>0.99944500000000003</v>
      </c>
      <c r="F19" s="79">
        <f>IF(B19&lt;121,IF($D$1="konstant",$D$3,Zins!G13),0)</f>
        <v>7.4999999999999997E-3</v>
      </c>
      <c r="G19" s="39">
        <f t="shared" si="5"/>
        <v>1.0075000000000001</v>
      </c>
      <c r="H19" s="11">
        <v>1</v>
      </c>
      <c r="I19" s="11"/>
      <c r="J19" s="11">
        <v>1</v>
      </c>
      <c r="K19" s="28">
        <f>(K20*E19+H20*D19)/(1+F19)</f>
        <v>7.7947037687154897E-3</v>
      </c>
      <c r="L19" s="28"/>
      <c r="M19" s="32">
        <f t="shared" si="0"/>
        <v>92735.842604945123</v>
      </c>
      <c r="N19" s="53">
        <f>N18+H20*PRODUCT($G$8:G19)^-1*PRODUCT($E$8:E18)*D19</f>
        <v>4.0940617055351281E-3</v>
      </c>
      <c r="O19" s="53">
        <f>O18+I19*PRODUCT($E$8:E18)*PRODUCT($G$8:G18)^-1</f>
        <v>0</v>
      </c>
      <c r="P19" s="52">
        <f>P18+J19*PRODUCT($E$8:E18)*PRODUCT($G$8:G18)^-1</f>
        <v>11.501190875123884</v>
      </c>
      <c r="Q19" s="52">
        <f>((O18+N18)*PRODUCT($G$8:G18))/PRODUCT($E$8:E18)</f>
        <v>3.9107134260290737E-3</v>
      </c>
      <c r="R19" s="52">
        <f>((P18)*PRODUCT($G$8:G18))/PRODUCT($E$8:E18)</f>
        <v>11.53364235080379</v>
      </c>
      <c r="S19" s="11">
        <f t="shared" si="1"/>
        <v>92735.850399648887</v>
      </c>
      <c r="T19" s="32">
        <f t="shared" si="6"/>
        <v>8.7110962277595725</v>
      </c>
      <c r="U19" s="41">
        <f t="shared" si="2"/>
        <v>52832.596152817052</v>
      </c>
      <c r="V19" s="52">
        <f t="shared" si="8"/>
        <v>52832.596152817088</v>
      </c>
      <c r="W19" s="41">
        <f t="shared" si="3"/>
        <v>4612.6200876674848</v>
      </c>
      <c r="X19" s="41">
        <f>((F19+1)^-1)*D19*(H20-U20)</f>
        <v>-31.88154414498257</v>
      </c>
      <c r="Y19" s="49"/>
    </row>
    <row r="20" spans="1:25" x14ac:dyDescent="0.2">
      <c r="A20" s="11">
        <f t="shared" si="7"/>
        <v>12</v>
      </c>
      <c r="B20" s="11">
        <f t="shared" si="7"/>
        <v>37</v>
      </c>
      <c r="C20" s="12">
        <f>IF(B20&lt;121,INDEX(Frauen!C$2:C$122,B20+1,1),0)</f>
        <v>0.624</v>
      </c>
      <c r="D20" s="20">
        <f t="shared" si="4"/>
        <v>6.2399999999999999E-4</v>
      </c>
      <c r="E20" s="20">
        <f>IF(B20&lt;121,1-D20,0)</f>
        <v>0.99937600000000004</v>
      </c>
      <c r="F20" s="79">
        <f>IF(B20&lt;121,IF($D$1="konstant",$D$3,Zins!G14),0)</f>
        <v>7.4999999999999997E-3</v>
      </c>
      <c r="G20" s="39">
        <f t="shared" si="5"/>
        <v>1.0075000000000001</v>
      </c>
      <c r="H20" s="11">
        <v>1</v>
      </c>
      <c r="I20" s="11"/>
      <c r="J20" s="11">
        <v>1</v>
      </c>
      <c r="K20" s="28">
        <f>(K21*E20+H21*D20)/(1+F20)</f>
        <v>7.3022167772922525E-3</v>
      </c>
      <c r="L20" s="28"/>
      <c r="M20" s="32">
        <f t="shared" si="0"/>
        <v>93483.244625249223</v>
      </c>
      <c r="N20" s="53">
        <f>N19+H21*PRODUCT($G$8:G20)^-1*PRODUCT($E$8:E19)*D20</f>
        <v>4.6578536845425815E-3</v>
      </c>
      <c r="O20" s="53">
        <f>O19+I20*PRODUCT($E$8:E19)*PRODUCT($G$8:G19)^-1</f>
        <v>0</v>
      </c>
      <c r="P20" s="52">
        <f>P19+J20*PRODUCT($E$8:E19)*PRODUCT($G$8:G19)^-1</f>
        <v>12.411480007896333</v>
      </c>
      <c r="Q20" s="52">
        <f>((O19+N19)*PRODUCT($G$8:G19))/PRODUCT($E$8:E19)</f>
        <v>4.4975399113751048E-3</v>
      </c>
      <c r="R20" s="52">
        <f>((P19)*PRODUCT($G$8:G19))/PRODUCT($E$8:E19)</f>
        <v>12.634656903015992</v>
      </c>
      <c r="S20" s="11">
        <f t="shared" si="1"/>
        <v>93483.251927466001</v>
      </c>
      <c r="T20" s="32">
        <f t="shared" si="6"/>
        <v>7.7732435996655846</v>
      </c>
      <c r="U20" s="41">
        <f t="shared" si="2"/>
        <v>57876.055362288178</v>
      </c>
      <c r="V20" s="52">
        <f t="shared" si="8"/>
        <v>57876.055362288222</v>
      </c>
      <c r="W20" s="41">
        <f t="shared" si="3"/>
        <v>4619.7352975394024</v>
      </c>
      <c r="X20" s="41">
        <f>((F20+1)^-1)*D20*(H21-U21)</f>
        <v>-38.996754016893703</v>
      </c>
      <c r="Y20" s="49"/>
    </row>
    <row r="21" spans="1:25" x14ac:dyDescent="0.2">
      <c r="A21" s="11">
        <f t="shared" si="7"/>
        <v>13</v>
      </c>
      <c r="B21" s="11">
        <f t="shared" si="7"/>
        <v>38</v>
      </c>
      <c r="C21" s="12">
        <f>IF(B21&lt;121,INDEX(Frauen!C$2:C$122,B21+1,1),0)</f>
        <v>0.70099999999999996</v>
      </c>
      <c r="D21" s="20">
        <f t="shared" si="4"/>
        <v>7.0099999999999991E-4</v>
      </c>
      <c r="E21" s="20">
        <f>IF(B21&lt;121,1-D21,0)</f>
        <v>0.99929900000000005</v>
      </c>
      <c r="F21" s="79">
        <f>IF(B21&lt;121,IF($D$1="konstant",$D$3,Zins!G15),0)</f>
        <v>7.4999999999999997E-3</v>
      </c>
      <c r="G21" s="39">
        <f t="shared" si="5"/>
        <v>1.0075000000000001</v>
      </c>
      <c r="H21" s="11">
        <v>1</v>
      </c>
      <c r="I21" s="11"/>
      <c r="J21" s="11">
        <v>1</v>
      </c>
      <c r="K21" s="28">
        <f>(K22*E21+H22*D21)/(1+F21)</f>
        <v>6.7371874080645773E-3</v>
      </c>
      <c r="L21" s="28"/>
      <c r="M21" s="32">
        <f t="shared" si="0"/>
        <v>94243.17670220077</v>
      </c>
      <c r="N21" s="53">
        <f>N20+H22*PRODUCT($G$8:G21)^-1*PRODUCT($E$8:E20)*D21</f>
        <v>5.2861090149835038E-3</v>
      </c>
      <c r="O21" s="53">
        <f>O20+I21*PRODUCT($E$8:E20)*PRODUCT($G$8:G20)^-1</f>
        <v>0</v>
      </c>
      <c r="P21" s="52">
        <f>P20+J21*PRODUCT($E$8:E20)*PRODUCT($G$8:G20)^-1</f>
        <v>13.314429002788245</v>
      </c>
      <c r="Q21" s="52">
        <f>((O20+N20)*PRODUCT($G$8:G20))/PRODUCT($E$8:E20)</f>
        <v>5.1584903586942435E-3</v>
      </c>
      <c r="R21" s="52">
        <f>((P20)*PRODUCT($G$8:G20))/PRODUCT($E$8:E20)</f>
        <v>13.745494018055881</v>
      </c>
      <c r="S21" s="11">
        <f t="shared" si="1"/>
        <v>94243.183439388173</v>
      </c>
      <c r="T21" s="32">
        <f t="shared" si="6"/>
        <v>6.82830378822693</v>
      </c>
      <c r="U21" s="41">
        <f t="shared" si="2"/>
        <v>62964.509089776293</v>
      </c>
      <c r="V21" s="52">
        <f t="shared" si="8"/>
        <v>62964.509089776344</v>
      </c>
      <c r="W21" s="41">
        <f t="shared" si="3"/>
        <v>4628.1202809297465</v>
      </c>
      <c r="X21" s="41">
        <f>((F21+1)^-1)*D21*(H22-U22)</f>
        <v>-47.381737407227206</v>
      </c>
      <c r="Y21" s="49"/>
    </row>
    <row r="22" spans="1:25" x14ac:dyDescent="0.2">
      <c r="A22" s="11">
        <f t="shared" si="7"/>
        <v>14</v>
      </c>
      <c r="B22" s="11">
        <f t="shared" si="7"/>
        <v>39</v>
      </c>
      <c r="C22" s="12">
        <f>IF(B22&lt;121,INDEX(Frauen!C$2:C$122,B22+1,1),0)</f>
        <v>0.78300000000000003</v>
      </c>
      <c r="D22" s="20">
        <f t="shared" si="4"/>
        <v>7.8300000000000006E-4</v>
      </c>
      <c r="E22" s="20">
        <f>IF(B22&lt;121,1-D22,0)</f>
        <v>0.99921700000000002</v>
      </c>
      <c r="F22" s="79">
        <f>IF(B22&lt;121,IF($D$1="konstant",$D$3,Zins!G16),0)</f>
        <v>7.4999999999999997E-3</v>
      </c>
      <c r="G22" s="39">
        <f t="shared" si="5"/>
        <v>1.0075000000000001</v>
      </c>
      <c r="H22" s="11">
        <v>1</v>
      </c>
      <c r="I22" s="11"/>
      <c r="J22" s="11">
        <v>1</v>
      </c>
      <c r="K22" s="28">
        <f>(K23*E22+H23*D22)/(1+F22)</f>
        <v>6.0909860948775707E-3</v>
      </c>
      <c r="L22" s="28"/>
      <c r="M22" s="32">
        <f t="shared" si="0"/>
        <v>95016.607169092822</v>
      </c>
      <c r="N22" s="53">
        <f>N21+H23*PRODUCT($G$8:G22)^-1*PRODUCT($E$8:E21)*D22</f>
        <v>5.9821428058667216E-3</v>
      </c>
      <c r="O22" s="53">
        <f>O21+I22*PRODUCT($E$8:E21)*PRODUCT($G$8:G21)^-1</f>
        <v>0</v>
      </c>
      <c r="P22" s="52">
        <f>P21+J22*PRODUCT($E$8:E21)*PRODUCT($G$8:G21)^-1</f>
        <v>14.2100280376731</v>
      </c>
      <c r="Q22" s="52">
        <f>((O21+N21)*PRODUCT($G$8:G21))/PRODUCT($E$8:E21)</f>
        <v>5.9023165602932158E-3</v>
      </c>
      <c r="R22" s="52">
        <f>((P21)*PRODUCT($G$8:G21))/PRODUCT($E$8:E21)</f>
        <v>14.866506644348988</v>
      </c>
      <c r="S22" s="11">
        <f t="shared" si="1"/>
        <v>95016.613260078913</v>
      </c>
      <c r="T22" s="32">
        <f t="shared" si="6"/>
        <v>5.8761352374400779</v>
      </c>
      <c r="U22" s="41">
        <f t="shared" si="2"/>
        <v>68099.574090986338</v>
      </c>
      <c r="V22" s="52">
        <f t="shared" si="8"/>
        <v>68099.574090986367</v>
      </c>
      <c r="W22" s="41">
        <f t="shared" si="3"/>
        <v>4637.6910449527495</v>
      </c>
      <c r="X22" s="41">
        <f>((F22+1)^-1)*D22*(H23-U23)</f>
        <v>-56.95250143022443</v>
      </c>
      <c r="Y22" s="49"/>
    </row>
    <row r="23" spans="1:25" x14ac:dyDescent="0.2">
      <c r="A23" s="11">
        <f t="shared" si="7"/>
        <v>15</v>
      </c>
      <c r="B23" s="11">
        <f t="shared" si="7"/>
        <v>40</v>
      </c>
      <c r="C23" s="12">
        <f>IF(B23&lt;121,INDEX(Frauen!C$2:C$122,B23+1,1),0)</f>
        <v>0.872</v>
      </c>
      <c r="D23" s="20">
        <f t="shared" si="4"/>
        <v>8.7199999999999995E-4</v>
      </c>
      <c r="E23" s="20">
        <f>IF(B23&lt;121,1-D23,0)</f>
        <v>0.99912800000000002</v>
      </c>
      <c r="F23" s="79">
        <f>IF(B23&lt;121,IF($D$1="konstant",$D$3,Zins!G17),0)</f>
        <v>7.4999999999999997E-3</v>
      </c>
      <c r="G23" s="39">
        <f t="shared" si="5"/>
        <v>1.0075000000000001</v>
      </c>
      <c r="H23" s="11">
        <v>1</v>
      </c>
      <c r="I23" s="11"/>
      <c r="J23" s="11">
        <v>1</v>
      </c>
      <c r="K23" s="28">
        <f>(K24*E23+H24*D23)/(1+F23)</f>
        <v>5.3578636978645813E-3</v>
      </c>
      <c r="L23" s="28"/>
      <c r="M23" s="32">
        <f t="shared" si="0"/>
        <v>95804.246447829675</v>
      </c>
      <c r="N23" s="53">
        <f>N22+H24*PRODUCT($G$8:G23)^-1*PRODUCT($E$8:E22)*D23</f>
        <v>6.7509187873878943E-3</v>
      </c>
      <c r="O23" s="53">
        <f>O22+I23*PRODUCT($E$8:E22)*PRODUCT($G$8:G22)^-1</f>
        <v>0</v>
      </c>
      <c r="P23" s="52">
        <f>P22+J23*PRODUCT($E$8:E22)*PRODUCT($G$8:G22)^-1</f>
        <v>15.098264048432942</v>
      </c>
      <c r="Q23" s="52">
        <f>((O22+N22)*PRODUCT($G$8:G22))/PRODUCT($E$8:E22)</f>
        <v>6.7348573277830701E-3</v>
      </c>
      <c r="R23" s="52">
        <f>((P22)*PRODUCT($G$8:G22))/PRODUCT($E$8:E22)</f>
        <v>15.998031903161783</v>
      </c>
      <c r="S23" s="11">
        <f t="shared" si="1"/>
        <v>95804.251805693377</v>
      </c>
      <c r="T23" s="32">
        <f t="shared" si="6"/>
        <v>4.9165559150023252</v>
      </c>
      <c r="U23" s="41">
        <f t="shared" si="2"/>
        <v>73282.794624458635</v>
      </c>
      <c r="V23" s="52">
        <f t="shared" si="8"/>
        <v>73282.794624458664</v>
      </c>
      <c r="W23" s="41">
        <f t="shared" si="3"/>
        <v>4648.6939360385732</v>
      </c>
      <c r="X23" s="41">
        <f>((F23+1)^-1)*D23*(H24-U24)</f>
        <v>-67.955392516068699</v>
      </c>
      <c r="Y23" s="49"/>
    </row>
    <row r="24" spans="1:25" x14ac:dyDescent="0.2">
      <c r="A24" s="11">
        <f t="shared" si="7"/>
        <v>16</v>
      </c>
      <c r="B24" s="11">
        <f t="shared" si="7"/>
        <v>41</v>
      </c>
      <c r="C24" s="12">
        <f>IF(B24&lt;121,INDEX(Frauen!C$2:C$122,B24+1,1),0)</f>
        <v>0.97199999999999998</v>
      </c>
      <c r="D24" s="20">
        <f t="shared" si="4"/>
        <v>9.7199999999999999E-4</v>
      </c>
      <c r="E24" s="20">
        <f>IF(B24&lt;121,1-D24,0)</f>
        <v>0.99902800000000003</v>
      </c>
      <c r="F24" s="79">
        <f>IF(B24&lt;121,IF($D$1="konstant",$D$3,Zins!G18),0)</f>
        <v>7.4999999999999997E-3</v>
      </c>
      <c r="G24" s="39">
        <f t="shared" si="5"/>
        <v>1.0075000000000001</v>
      </c>
      <c r="H24" s="11">
        <v>1</v>
      </c>
      <c r="I24" s="11"/>
      <c r="J24" s="11">
        <v>1</v>
      </c>
      <c r="K24" s="28">
        <f>(K25*E24+H25*D24)/(1+F24)</f>
        <v>4.5299978337095615E-3</v>
      </c>
      <c r="L24" s="28"/>
      <c r="M24" s="32">
        <f t="shared" si="0"/>
        <v>96607.019617294674</v>
      </c>
      <c r="N24" s="53">
        <f>N23+H25*PRODUCT($G$8:G24)^-1*PRODUCT($E$8:E23)*D24</f>
        <v>7.6007362707319181E-3</v>
      </c>
      <c r="O24" s="53">
        <f>O23+I24*PRODUCT($E$8:E23)*PRODUCT($G$8:G23)^-1</f>
        <v>0</v>
      </c>
      <c r="P24" s="52">
        <f>P23+J24*PRODUCT($E$8:E23)*PRODUCT($G$8:G23)^-1</f>
        <v>15.979119104471113</v>
      </c>
      <c r="Q24" s="52">
        <f>((O23+N23)*PRODUCT($G$8:G23))/PRODUCT($E$8:E23)</f>
        <v>7.6640518109205658E-3</v>
      </c>
      <c r="R24" s="52">
        <f>((P23)*PRODUCT($G$8:G23))/PRODUCT($E$8:E23)</f>
        <v>17.140463626717995</v>
      </c>
      <c r="S24" s="11">
        <f t="shared" si="1"/>
        <v>96607.024147292512</v>
      </c>
      <c r="T24" s="32">
        <f t="shared" si="6"/>
        <v>3.949373938439162</v>
      </c>
      <c r="U24" s="41">
        <f t="shared" si="2"/>
        <v>78515.974724700936</v>
      </c>
      <c r="V24" s="52">
        <f t="shared" si="8"/>
        <v>78515.97472470098</v>
      </c>
      <c r="W24" s="41">
        <f t="shared" si="3"/>
        <v>4661.5861679458903</v>
      </c>
      <c r="X24" s="41">
        <f>((F24+1)^-1)*D24*(H25-U25)</f>
        <v>-80.847624423384715</v>
      </c>
      <c r="Y24" s="49"/>
    </row>
    <row r="25" spans="1:25" x14ac:dyDescent="0.2">
      <c r="A25" s="11">
        <f t="shared" si="7"/>
        <v>17</v>
      </c>
      <c r="B25" s="11">
        <f t="shared" si="7"/>
        <v>42</v>
      </c>
      <c r="C25" s="12">
        <f>IF(B25&lt;121,INDEX(Frauen!C$2:C$122,B25+1,1),0)</f>
        <v>1.0840000000000001</v>
      </c>
      <c r="D25" s="20">
        <f t="shared" si="4"/>
        <v>1.0840000000000001E-3</v>
      </c>
      <c r="E25" s="20">
        <f>IF(B25&lt;121,1-D25,0)</f>
        <v>0.99891600000000003</v>
      </c>
      <c r="F25" s="79">
        <f>IF(B25&lt;121,IF($D$1="konstant",$D$3,Zins!G19),0)</f>
        <v>7.4999999999999997E-3</v>
      </c>
      <c r="G25" s="39">
        <f t="shared" si="5"/>
        <v>1.0075000000000001</v>
      </c>
      <c r="H25" s="11">
        <v>1</v>
      </c>
      <c r="I25" s="11"/>
      <c r="J25" s="11">
        <v>1</v>
      </c>
      <c r="K25" s="28">
        <f>(K26*E25+H26*D25)/(1+F25)</f>
        <v>3.5954676119812298E-3</v>
      </c>
      <c r="L25" s="28"/>
      <c r="M25" s="32">
        <f t="shared" si="0"/>
        <v>97426.270599447045</v>
      </c>
      <c r="N25" s="53">
        <f>N24+H26*PRODUCT($G$8:G25)^-1*PRODUCT($E$8:E24)*D25</f>
        <v>8.5405056377766461E-3</v>
      </c>
      <c r="O25" s="53">
        <f>O24+I25*PRODUCT($E$8:E24)*PRODUCT($G$8:G24)^-1</f>
        <v>0</v>
      </c>
      <c r="P25" s="52">
        <f>P24+J25*PRODUCT($E$8:E24)*PRODUCT($G$8:G24)^-1</f>
        <v>16.852567109358166</v>
      </c>
      <c r="Q25" s="52">
        <f>((O24+N24)*PRODUCT($G$8:G24))/PRODUCT($E$8:E24)</f>
        <v>8.7019905343018126E-3</v>
      </c>
      <c r="R25" s="52">
        <f>((P24)*PRODUCT($G$8:G24))/PRODUCT($E$8:E24)</f>
        <v>18.294299162704529</v>
      </c>
      <c r="S25" s="11">
        <f t="shared" si="1"/>
        <v>97426.274194914658</v>
      </c>
      <c r="T25" s="32">
        <f t="shared" si="6"/>
        <v>2.9743853455333138</v>
      </c>
      <c r="U25" s="41">
        <f t="shared" si="2"/>
        <v>83801.392599341678</v>
      </c>
      <c r="V25" s="52">
        <f t="shared" si="8"/>
        <v>83801.392599341736</v>
      </c>
      <c r="W25" s="41">
        <f t="shared" si="3"/>
        <v>4676.6476632366248</v>
      </c>
      <c r="X25" s="41">
        <f>((F25+1)^-1)*D25*(H26-U26)</f>
        <v>-95.909119714113814</v>
      </c>
      <c r="Y25" s="49"/>
    </row>
    <row r="26" spans="1:25" x14ac:dyDescent="0.2">
      <c r="A26" s="11">
        <f t="shared" ref="A26:B41" si="9">IF(A25&lt;121,A25+1,"")</f>
        <v>18</v>
      </c>
      <c r="B26" s="11">
        <f t="shared" si="9"/>
        <v>43</v>
      </c>
      <c r="C26" s="12">
        <f>IF(B26&lt;121,INDEX(Frauen!C$2:C$122,B26+1,1),0)</f>
        <v>1.2130000000000001</v>
      </c>
      <c r="D26" s="20">
        <f t="shared" si="4"/>
        <v>1.2130000000000001E-3</v>
      </c>
      <c r="E26" s="20">
        <f>IF(B26&lt;121,1-D26,0)</f>
        <v>0.99878699999999998</v>
      </c>
      <c r="F26" s="79">
        <f>IF(B26&lt;121,IF($D$1="konstant",$D$3,Zins!G20),0)</f>
        <v>7.4999999999999997E-3</v>
      </c>
      <c r="G26" s="39">
        <f t="shared" si="5"/>
        <v>1.0075000000000001</v>
      </c>
      <c r="H26" s="11">
        <v>1</v>
      </c>
      <c r="I26" s="11"/>
      <c r="J26" s="11">
        <v>1</v>
      </c>
      <c r="K26" s="28">
        <f>(K27*E26+H27*D26)/(1+F26)</f>
        <v>2.5411882671526826E-3</v>
      </c>
      <c r="L26" s="28"/>
      <c r="M26" s="32">
        <f t="shared" si="0"/>
        <v>98263.4852469506</v>
      </c>
      <c r="N26" s="53">
        <f>N25+H27*PRODUCT($G$8:G26)^-1*PRODUCT($E$8:E25)*D26</f>
        <v>9.5831512449870357E-3</v>
      </c>
      <c r="O26" s="53">
        <f>O25+I26*PRODUCT($E$8:E25)*PRODUCT($G$8:G25)^-1</f>
        <v>0</v>
      </c>
      <c r="P26" s="52">
        <f>P25+J26*PRODUCT($E$8:E25)*PRODUCT($G$8:G25)^-1</f>
        <v>17.718573250548989</v>
      </c>
      <c r="Q26" s="52">
        <f>((O25+N25)*PRODUCT($G$8:G25))/PRODUCT($E$8:E25)</f>
        <v>9.8619458125699024E-3</v>
      </c>
      <c r="R26" s="52">
        <f>((P25)*PRODUCT($G$8:G25))/PRODUCT($E$8:E25)</f>
        <v>19.460101156078004</v>
      </c>
      <c r="S26" s="11">
        <f t="shared" si="1"/>
        <v>98263.487788138867</v>
      </c>
      <c r="T26" s="32">
        <f t="shared" si="6"/>
        <v>1.9913518610421836</v>
      </c>
      <c r="U26" s="41">
        <f t="shared" si="2"/>
        <v>89141.625564547649</v>
      </c>
      <c r="V26" s="52">
        <f t="shared" si="8"/>
        <v>89141.625564547692</v>
      </c>
      <c r="W26" s="41">
        <f t="shared" si="3"/>
        <v>4694.5606334104086</v>
      </c>
      <c r="X26" s="41">
        <f>((F26+1)^-1)*D26*(H27-U27)</f>
        <v>-113.82208988789979</v>
      </c>
      <c r="Y26" s="49"/>
    </row>
    <row r="27" spans="1:25" x14ac:dyDescent="0.2">
      <c r="A27" s="11">
        <f t="shared" si="9"/>
        <v>19</v>
      </c>
      <c r="B27" s="11">
        <f t="shared" si="9"/>
        <v>44</v>
      </c>
      <c r="C27" s="12">
        <f>IF(B27&lt;121,INDEX(Frauen!C$2:C$122,B27+1,1),0)</f>
        <v>1.359</v>
      </c>
      <c r="D27" s="20">
        <f t="shared" si="4"/>
        <v>1.359E-3</v>
      </c>
      <c r="E27" s="20">
        <f>IF(B27&lt;121,1-D27,0)</f>
        <v>0.998641</v>
      </c>
      <c r="F27" s="79">
        <f>IF(B27&lt;121,IF($D$1="konstant",$D$3,Zins!G21),0)</f>
        <v>7.4999999999999997E-3</v>
      </c>
      <c r="G27" s="39">
        <f t="shared" si="5"/>
        <v>1.0075000000000001</v>
      </c>
      <c r="H27" s="11">
        <v>1</v>
      </c>
      <c r="I27" s="11"/>
      <c r="J27" s="11">
        <v>1</v>
      </c>
      <c r="K27" s="28">
        <f>(K28*E27+H28*D27)/(1+F27)</f>
        <v>1.3488833746898262E-3</v>
      </c>
      <c r="L27" s="28"/>
      <c r="M27" s="32">
        <f t="shared" si="0"/>
        <v>99120.694789081885</v>
      </c>
      <c r="N27" s="53">
        <f>N26+H28*PRODUCT($G$8:G27)^-1*PRODUCT($E$8:E26)*D27</f>
        <v>1.0741190283052933E-2</v>
      </c>
      <c r="O27" s="53">
        <f>O26+I27*PRODUCT($E$8:E26)*PRODUCT($G$8:G26)^-1</f>
        <v>0</v>
      </c>
      <c r="P27" s="52">
        <f>P26+J27*PRODUCT($E$8:E26)*PRODUCT($G$8:G26)^-1</f>
        <v>18.577090050292469</v>
      </c>
      <c r="Q27" s="52">
        <f>((O26+N26)*PRODUCT($G$8:G26))/PRODUCT($E$8:E26)</f>
        <v>1.1162450458570424E-2</v>
      </c>
      <c r="R27" s="52">
        <f>((P26)*PRODUCT($G$8:G26))/PRODUCT($E$8:E26)</f>
        <v>20.638586520197595</v>
      </c>
      <c r="S27" s="11">
        <f t="shared" si="1"/>
        <v>99120.696137965264</v>
      </c>
      <c r="T27" s="32">
        <f t="shared" si="6"/>
        <v>1</v>
      </c>
      <c r="U27" s="41">
        <f t="shared" si="2"/>
        <v>94539.957594442749</v>
      </c>
      <c r="V27" s="52">
        <f t="shared" si="8"/>
        <v>94539.957594442822</v>
      </c>
      <c r="W27" s="41">
        <f t="shared" si="3"/>
        <v>4715.6255321081117</v>
      </c>
      <c r="X27" s="41">
        <f>((F27+1)^-1)*D27*(H28-U28)</f>
        <v>-134.88698858560792</v>
      </c>
      <c r="Y27" s="49"/>
    </row>
    <row r="28" spans="1:25" x14ac:dyDescent="0.2">
      <c r="A28" s="11">
        <f t="shared" si="9"/>
        <v>20</v>
      </c>
      <c r="B28" s="11">
        <f t="shared" si="9"/>
        <v>45</v>
      </c>
      <c r="C28" s="12">
        <f>IF(B28&lt;121,INDEX(Frauen!C$2:C$122,B28+1,1),0)</f>
        <v>1.524</v>
      </c>
      <c r="D28" s="20">
        <f t="shared" si="4"/>
        <v>1.524E-3</v>
      </c>
      <c r="E28" s="20">
        <f>IF(B28&lt;121,1-D28,0)</f>
        <v>0.99847600000000003</v>
      </c>
      <c r="F28" s="79">
        <f>IF(B28&lt;121,IF($D$1="konstant",$D$3,Zins!G22),0)</f>
        <v>7.4999999999999997E-3</v>
      </c>
      <c r="G28" s="39">
        <f t="shared" si="5"/>
        <v>1.0075000000000001</v>
      </c>
      <c r="H28" s="11">
        <v>1</v>
      </c>
      <c r="I28" s="11">
        <v>100000</v>
      </c>
      <c r="J28" s="11"/>
      <c r="K28" s="28">
        <f>(K29*E28+H29*D28)/(1+F28)</f>
        <v>0</v>
      </c>
      <c r="L28" s="28"/>
      <c r="M28" s="32">
        <f t="shared" si="0"/>
        <v>100000</v>
      </c>
      <c r="N28" s="53">
        <f>N27+H29*PRODUCT($G$8:G28)^-1*PRODUCT($E$8:E27)*D28</f>
        <v>1.0741190283052933E-2</v>
      </c>
      <c r="O28" s="53">
        <f>O27+I28*PRODUCT($E$8:E27)*PRODUCT($G$8:G27)^-1</f>
        <v>85096.781678672924</v>
      </c>
      <c r="P28" s="52">
        <f>P27+J28*PRODUCT($E$8:E27)*PRODUCT($G$8:G27)^-1</f>
        <v>18.577090050292469</v>
      </c>
      <c r="Q28" s="52">
        <f>((O27+N27)*PRODUCT($G$8:G27))/PRODUCT($E$8:E27)</f>
        <v>1.2622322573386937E-2</v>
      </c>
      <c r="R28" s="52">
        <f>((P27)*PRODUCT($G$8:G27))/PRODUCT($E$8:E27)</f>
        <v>21.830543627889377</v>
      </c>
      <c r="S28" s="11">
        <f t="shared" si="1"/>
        <v>100000</v>
      </c>
      <c r="T28" s="32">
        <f t="shared" si="6"/>
        <v>0</v>
      </c>
      <c r="U28" s="41">
        <f t="shared" si="2"/>
        <v>100000</v>
      </c>
      <c r="V28" s="52">
        <f t="shared" si="8"/>
        <v>100000.00000000007</v>
      </c>
      <c r="W28" s="41">
        <f t="shared" si="3"/>
        <v>0</v>
      </c>
      <c r="X28" s="41">
        <f>((F28+1)^-1)*D28*(H29-U29)</f>
        <v>0</v>
      </c>
      <c r="Y28" s="49"/>
    </row>
    <row r="29" spans="1:25" x14ac:dyDescent="0.2">
      <c r="A29" s="11">
        <f t="shared" si="9"/>
        <v>21</v>
      </c>
      <c r="B29" s="11">
        <f t="shared" si="9"/>
        <v>46</v>
      </c>
      <c r="C29" s="12">
        <f>IF(B29&lt;121,INDEX(Frauen!C$2:C$122,B29+1,1),0)</f>
        <v>1.706</v>
      </c>
      <c r="D29" s="20">
        <f t="shared" si="4"/>
        <v>1.7060000000000001E-3</v>
      </c>
      <c r="E29" s="20">
        <f>IF(B29&lt;121,1-D29,0)</f>
        <v>0.99829400000000001</v>
      </c>
      <c r="F29" s="79">
        <f>IF(B29&lt;121,IF($D$1="konstant",$D$3,Zins!G23),0)</f>
        <v>7.4999999999999997E-3</v>
      </c>
      <c r="G29" s="39">
        <f t="shared" si="5"/>
        <v>1.0075000000000001</v>
      </c>
      <c r="H29" s="11"/>
      <c r="I29" s="11"/>
      <c r="J29" s="11"/>
      <c r="K29" s="28">
        <f>(K30*E29+H30*D29)/(1+F29)</f>
        <v>0</v>
      </c>
      <c r="L29" s="28"/>
      <c r="M29" s="32">
        <f t="shared" si="0"/>
        <v>0</v>
      </c>
      <c r="N29" s="53">
        <f>N28+H30*PRODUCT($G$8:G29)^-1*PRODUCT($E$8:E28)*D29</f>
        <v>1.0741190283052933E-2</v>
      </c>
      <c r="O29" s="53"/>
      <c r="P29" s="52">
        <f>P28+J29*PRODUCT($E$8:E28)*PRODUCT($G$8:G28)^-1</f>
        <v>18.577090050292469</v>
      </c>
      <c r="Q29" s="52">
        <f>((O28+N28)*PRODUCT($G$8:G28))/PRODUCT($E$8:E28)</f>
        <v>100903.79009309184</v>
      </c>
      <c r="R29" s="52">
        <f>((P28)*PRODUCT($G$8:G28))/PRODUCT($E$8:E28)</f>
        <v>22.027843138040918</v>
      </c>
      <c r="S29" s="11">
        <f t="shared" si="1"/>
        <v>0</v>
      </c>
      <c r="T29" s="32">
        <f t="shared" si="6"/>
        <v>0</v>
      </c>
      <c r="U29" s="41">
        <f t="shared" si="2"/>
        <v>0</v>
      </c>
      <c r="V29" s="52">
        <f t="shared" si="8"/>
        <v>0</v>
      </c>
      <c r="W29" s="41">
        <f t="shared" si="3"/>
        <v>0</v>
      </c>
      <c r="X29" s="41">
        <f>((F29+1)^-1)*D29*(H30-U30)</f>
        <v>0</v>
      </c>
      <c r="Y29" s="49"/>
    </row>
    <row r="30" spans="1:25" x14ac:dyDescent="0.2">
      <c r="A30" s="11">
        <f t="shared" si="9"/>
        <v>22</v>
      </c>
      <c r="B30" s="11">
        <f t="shared" si="9"/>
        <v>47</v>
      </c>
      <c r="C30" s="12">
        <f>IF(B30&lt;121,INDEX(Frauen!C$2:C$122,B30+1,1),0)</f>
        <v>1.903</v>
      </c>
      <c r="D30" s="20">
        <f t="shared" si="4"/>
        <v>1.903E-3</v>
      </c>
      <c r="E30" s="20">
        <f>IF(B30&lt;121,1-D30,0)</f>
        <v>0.99809700000000001</v>
      </c>
      <c r="F30" s="79">
        <f>IF(B30&lt;121,IF($D$1="konstant",$D$3,Zins!G24),0)</f>
        <v>7.4999999999999997E-3</v>
      </c>
      <c r="G30" s="39">
        <f t="shared" si="5"/>
        <v>1.0075000000000001</v>
      </c>
      <c r="H30" s="11"/>
      <c r="I30" s="11"/>
      <c r="J30" s="11"/>
      <c r="K30" s="28">
        <f>(K31*E30+H31*D30)/(1+F30)</f>
        <v>0</v>
      </c>
      <c r="L30" s="28"/>
      <c r="M30" s="32">
        <f t="shared" si="0"/>
        <v>0</v>
      </c>
      <c r="N30" s="53">
        <f>N29+H31*PRODUCT($G$8:G30)^-1*PRODUCT($E$8:E29)*D30</f>
        <v>1.0741190283052933E-2</v>
      </c>
      <c r="O30" s="53"/>
      <c r="P30" s="52">
        <f>P29+J30*PRODUCT($E$8:E29)*PRODUCT($G$8:G29)^-1</f>
        <v>18.577090050292469</v>
      </c>
      <c r="Q30" s="52">
        <f>((O29+N29)*PRODUCT($G$8:G29))/PRODUCT($E$8:E29)</f>
        <v>1.28538519401038E-2</v>
      </c>
      <c r="R30" s="52">
        <f>((P29)*PRODUCT($G$8:G29))/PRODUCT($E$8:E29)</f>
        <v>22.230978010061396</v>
      </c>
      <c r="S30" s="11">
        <f t="shared" si="1"/>
        <v>0</v>
      </c>
      <c r="T30" s="32">
        <f t="shared" si="6"/>
        <v>0</v>
      </c>
      <c r="U30" s="41">
        <f t="shared" si="2"/>
        <v>0</v>
      </c>
      <c r="V30" s="52">
        <f t="shared" si="8"/>
        <v>101834.28497703771</v>
      </c>
      <c r="W30" s="41">
        <f t="shared" si="3"/>
        <v>0</v>
      </c>
      <c r="X30" s="41">
        <f>((F30+1)^-1)*D30*(H31-U31)</f>
        <v>0</v>
      </c>
      <c r="Y30" s="49"/>
    </row>
    <row r="31" spans="1:25" x14ac:dyDescent="0.2">
      <c r="A31" s="11">
        <f t="shared" si="9"/>
        <v>23</v>
      </c>
      <c r="B31" s="11">
        <f t="shared" si="9"/>
        <v>48</v>
      </c>
      <c r="C31" s="12">
        <f>IF(B31&lt;121,INDEX(Frauen!C$2:C$122,B31+1,1),0)</f>
        <v>2.109</v>
      </c>
      <c r="D31" s="20">
        <f t="shared" si="4"/>
        <v>2.1090000000000002E-3</v>
      </c>
      <c r="E31" s="20">
        <f>IF(B31&lt;121,1-D31,0)</f>
        <v>0.99789099999999997</v>
      </c>
      <c r="F31" s="79">
        <f>IF(B31&lt;121,IF($D$1="konstant",$D$3,Zins!G25),0)</f>
        <v>7.4999999999999997E-3</v>
      </c>
      <c r="G31" s="39">
        <f t="shared" si="5"/>
        <v>1.0075000000000001</v>
      </c>
      <c r="H31" s="11"/>
      <c r="I31" s="11"/>
      <c r="J31" s="11"/>
      <c r="K31" s="28">
        <f>(K32*E31+H32*D31)/(1+F31)</f>
        <v>0</v>
      </c>
      <c r="L31" s="28"/>
      <c r="M31" s="32">
        <f t="shared" si="0"/>
        <v>0</v>
      </c>
      <c r="N31" s="53">
        <f>N30+H32*PRODUCT($G$8:G31)^-1*PRODUCT($E$8:E30)*D31</f>
        <v>1.0741190283052933E-2</v>
      </c>
      <c r="O31" s="53"/>
      <c r="P31" s="52">
        <f>P30+J31*PRODUCT($E$8:E30)*PRODUCT($G$8:G30)^-1</f>
        <v>18.577090050292469</v>
      </c>
      <c r="Q31" s="52">
        <f>((O30+N30)*PRODUCT($G$8:G30))/PRODUCT($E$8:E30)</f>
        <v>1.297494715408881E-2</v>
      </c>
      <c r="R31" s="52">
        <f>((P30)*PRODUCT($G$8:G30))/PRODUCT($E$8:E30)</f>
        <v>22.440414453842514</v>
      </c>
      <c r="S31" s="11">
        <f t="shared" si="1"/>
        <v>0</v>
      </c>
      <c r="T31" s="32">
        <f t="shared" si="6"/>
        <v>0</v>
      </c>
      <c r="U31" s="41">
        <f t="shared" si="2"/>
        <v>0</v>
      </c>
      <c r="V31" s="52">
        <f t="shared" si="8"/>
        <v>102793.65844638894</v>
      </c>
      <c r="W31" s="41">
        <f t="shared" si="3"/>
        <v>0</v>
      </c>
      <c r="X31" s="41">
        <f>((F31+1)^-1)*D31*(H32-U32)</f>
        <v>0</v>
      </c>
      <c r="Y31" s="49"/>
    </row>
    <row r="32" spans="1:25" x14ac:dyDescent="0.2">
      <c r="A32" s="11">
        <f t="shared" si="9"/>
        <v>24</v>
      </c>
      <c r="B32" s="11">
        <f t="shared" si="9"/>
        <v>49</v>
      </c>
      <c r="C32" s="12">
        <f>IF(B32&lt;121,INDEX(Frauen!C$2:C$122,B32+1,1),0)</f>
        <v>2.3239999999999998</v>
      </c>
      <c r="D32" s="20">
        <f t="shared" si="4"/>
        <v>2.3239999999999997E-3</v>
      </c>
      <c r="E32" s="20">
        <f>IF(B32&lt;121,1-D32,0)</f>
        <v>0.99767600000000001</v>
      </c>
      <c r="F32" s="79">
        <f>IF(B32&lt;121,IF($D$1="konstant",$D$3,Zins!G26),0)</f>
        <v>7.4999999999999997E-3</v>
      </c>
      <c r="G32" s="39">
        <f t="shared" si="5"/>
        <v>1.0075000000000001</v>
      </c>
      <c r="H32" s="11"/>
      <c r="I32" s="11"/>
      <c r="J32" s="11"/>
      <c r="K32" s="28">
        <f>(K33*E32+H33*D32)/(1+F32)</f>
        <v>0</v>
      </c>
      <c r="L32" s="28"/>
      <c r="M32" s="32">
        <f t="shared" si="0"/>
        <v>0</v>
      </c>
      <c r="N32" s="53">
        <f>N31+H33*PRODUCT($G$8:G32)^-1*PRODUCT($E$8:E31)*D32</f>
        <v>1.0741190283052933E-2</v>
      </c>
      <c r="O32" s="53"/>
      <c r="P32" s="52">
        <f>P31+J32*PRODUCT($E$8:E31)*PRODUCT($G$8:G31)^-1</f>
        <v>18.577090050292469</v>
      </c>
      <c r="Q32" s="52">
        <f>((O31+N31)*PRODUCT($G$8:G31))/PRODUCT($E$8:E31)</f>
        <v>1.3099886919257189E-2</v>
      </c>
      <c r="R32" s="52">
        <f>((P31)*PRODUCT($G$8:G31))/PRODUCT($E$8:E31)</f>
        <v>22.656500121001528</v>
      </c>
      <c r="S32" s="11">
        <f t="shared" si="1"/>
        <v>0</v>
      </c>
      <c r="T32" s="32">
        <f t="shared" si="6"/>
        <v>0</v>
      </c>
      <c r="U32" s="41">
        <f t="shared" si="2"/>
        <v>0</v>
      </c>
      <c r="V32" s="52">
        <f t="shared" si="8"/>
        <v>103783.49026570725</v>
      </c>
      <c r="W32" s="41">
        <f t="shared" si="3"/>
        <v>0</v>
      </c>
      <c r="X32" s="41">
        <f>((F32+1)^-1)*D32*(H33-U33)</f>
        <v>0</v>
      </c>
      <c r="Y32" s="49"/>
    </row>
    <row r="33" spans="1:25" x14ac:dyDescent="0.2">
      <c r="A33" s="11">
        <f t="shared" si="9"/>
        <v>25</v>
      </c>
      <c r="B33" s="11">
        <f t="shared" si="9"/>
        <v>50</v>
      </c>
      <c r="C33" s="12">
        <f>IF(B33&lt;121,INDEX(Frauen!C$2:C$122,B33+1,1),0)</f>
        <v>2.5459999999999998</v>
      </c>
      <c r="D33" s="20">
        <f t="shared" si="4"/>
        <v>2.5459999999999997E-3</v>
      </c>
      <c r="E33" s="20">
        <f>IF(B33&lt;121,1-D33,0)</f>
        <v>0.99745399999999995</v>
      </c>
      <c r="F33" s="79">
        <f>IF(B33&lt;121,IF($D$1="konstant",$D$3,Zins!G27),0)</f>
        <v>7.4999999999999997E-3</v>
      </c>
      <c r="G33" s="39">
        <f t="shared" si="5"/>
        <v>1.0075000000000001</v>
      </c>
      <c r="H33" s="11"/>
      <c r="I33" s="11"/>
      <c r="J33" s="11"/>
      <c r="K33" s="28">
        <f>(K34*E33+H34*D33)/(1+F33)</f>
        <v>0</v>
      </c>
      <c r="L33" s="28"/>
      <c r="M33" s="32">
        <f t="shared" si="0"/>
        <v>0</v>
      </c>
      <c r="N33" s="53">
        <f>N32+H34*PRODUCT($G$8:G33)^-1*PRODUCT($E$8:E32)*D33</f>
        <v>1.0741190283052933E-2</v>
      </c>
      <c r="O33" s="53"/>
      <c r="P33" s="52">
        <f>P32+J33*PRODUCT($E$8:E32)*PRODUCT($G$8:G32)^-1</f>
        <v>18.577090050292469</v>
      </c>
      <c r="Q33" s="52">
        <f>((O32+N32)*PRODUCT($G$8:G32))/PRODUCT($E$8:E32)</f>
        <v>1.32288799882443E-2</v>
      </c>
      <c r="R33" s="52">
        <f>((P32)*PRODUCT($G$8:G32))/PRODUCT($E$8:E32)</f>
        <v>22.879596053136527</v>
      </c>
      <c r="S33" s="11">
        <f t="shared" si="1"/>
        <v>0</v>
      </c>
      <c r="T33" s="32">
        <f t="shared" si="6"/>
        <v>0</v>
      </c>
      <c r="U33" s="41">
        <f t="shared" si="2"/>
        <v>0</v>
      </c>
      <c r="V33" s="52">
        <f t="shared" si="8"/>
        <v>104805.43427194805</v>
      </c>
      <c r="W33" s="41">
        <f t="shared" si="3"/>
        <v>0</v>
      </c>
      <c r="X33" s="41">
        <f>((F33+1)^-1)*D33*(H34-U34)</f>
        <v>0</v>
      </c>
      <c r="Y33" s="49"/>
    </row>
    <row r="34" spans="1:25" x14ac:dyDescent="0.2">
      <c r="A34" s="11">
        <f t="shared" si="9"/>
        <v>26</v>
      </c>
      <c r="B34" s="11">
        <f t="shared" si="9"/>
        <v>51</v>
      </c>
      <c r="C34" s="12">
        <f>IF(B34&lt;121,INDEX(Frauen!C$2:C$122,B34+1,1),0)</f>
        <v>2.782</v>
      </c>
      <c r="D34" s="20">
        <f t="shared" si="4"/>
        <v>2.7820000000000002E-3</v>
      </c>
      <c r="E34" s="20">
        <f>IF(B34&lt;121,1-D34,0)</f>
        <v>0.99721800000000005</v>
      </c>
      <c r="F34" s="79">
        <f>IF(B34&lt;121,IF($D$1="konstant",$D$3,Zins!G28),0)</f>
        <v>7.4999999999999997E-3</v>
      </c>
      <c r="G34" s="39">
        <f t="shared" si="5"/>
        <v>1.0075000000000001</v>
      </c>
      <c r="H34" s="11"/>
      <c r="I34" s="11"/>
      <c r="J34" s="11"/>
      <c r="K34" s="28">
        <f>(K35*E34+H35*D34)/(1+F34)</f>
        <v>0</v>
      </c>
      <c r="L34" s="28"/>
      <c r="M34" s="32">
        <f t="shared" si="0"/>
        <v>0</v>
      </c>
      <c r="N34" s="53">
        <f>N33+H35*PRODUCT($G$8:G34)^-1*PRODUCT($E$8:E33)*D34</f>
        <v>1.0741190283052933E-2</v>
      </c>
      <c r="O34" s="53"/>
      <c r="P34" s="52">
        <f>P33+J34*PRODUCT($E$8:E33)*PRODUCT($G$8:G33)^-1</f>
        <v>18.577090050292469</v>
      </c>
      <c r="Q34" s="52">
        <f>((O33+N33)*PRODUCT($G$8:G33))/PRODUCT($E$8:E33)</f>
        <v>1.3362116536858974E-2</v>
      </c>
      <c r="R34" s="52">
        <f>((P33)*PRODUCT($G$8:G33))/PRODUCT($E$8:E33)</f>
        <v>23.110031162875735</v>
      </c>
      <c r="S34" s="11">
        <f t="shared" si="1"/>
        <v>0</v>
      </c>
      <c r="T34" s="32">
        <f t="shared" si="6"/>
        <v>0</v>
      </c>
      <c r="U34" s="41">
        <f t="shared" si="2"/>
        <v>0</v>
      </c>
      <c r="V34" s="52">
        <f t="shared" si="8"/>
        <v>105860.99712767474</v>
      </c>
      <c r="W34" s="41">
        <f t="shared" si="3"/>
        <v>0</v>
      </c>
      <c r="X34" s="41">
        <f>((F34+1)^-1)*D34*(H35-U35)</f>
        <v>0</v>
      </c>
      <c r="Y34" s="49"/>
    </row>
    <row r="35" spans="1:25" x14ac:dyDescent="0.2">
      <c r="A35" s="11">
        <f t="shared" si="9"/>
        <v>27</v>
      </c>
      <c r="B35" s="11">
        <f t="shared" si="9"/>
        <v>52</v>
      </c>
      <c r="C35" s="12">
        <f>IF(B35&lt;121,INDEX(Frauen!C$2:C$122,B35+1,1),0)</f>
        <v>3.0350000000000001</v>
      </c>
      <c r="D35" s="20">
        <f t="shared" si="4"/>
        <v>3.0349999999999999E-3</v>
      </c>
      <c r="E35" s="20">
        <f>IF(B35&lt;121,1-D35,0)</f>
        <v>0.99696499999999999</v>
      </c>
      <c r="F35" s="79">
        <f>IF(B35&lt;121,IF($D$1="konstant",$D$3,Zins!G29),0)</f>
        <v>7.4999999999999997E-3</v>
      </c>
      <c r="G35" s="39">
        <f t="shared" si="5"/>
        <v>1.0075000000000001</v>
      </c>
      <c r="H35" s="11"/>
      <c r="I35" s="11"/>
      <c r="J35" s="11"/>
      <c r="K35" s="28">
        <f>(K36*E35+H36*D35)/(1+F35)</f>
        <v>0</v>
      </c>
      <c r="L35" s="28"/>
      <c r="M35" s="32">
        <f t="shared" si="0"/>
        <v>0</v>
      </c>
      <c r="N35" s="53">
        <f>N34+H36*PRODUCT($G$8:G35)^-1*PRODUCT($E$8:E34)*D35</f>
        <v>1.0741190283052933E-2</v>
      </c>
      <c r="O35" s="53"/>
      <c r="P35" s="52">
        <f>P34+J35*PRODUCT($E$8:E34)*PRODUCT($G$8:G34)^-1</f>
        <v>18.577090050292469</v>
      </c>
      <c r="Q35" s="52">
        <f>((O34+N34)*PRODUCT($G$8:G34))/PRODUCT($E$8:E34)</f>
        <v>1.3499889102368205E-2</v>
      </c>
      <c r="R35" s="52">
        <f>((P34)*PRODUCT($G$8:G34))/PRODUCT($E$8:E34)</f>
        <v>23.348311398909068</v>
      </c>
      <c r="S35" s="11">
        <f t="shared" si="1"/>
        <v>0</v>
      </c>
      <c r="T35" s="32">
        <f t="shared" si="6"/>
        <v>0</v>
      </c>
      <c r="U35" s="41">
        <f t="shared" si="2"/>
        <v>0</v>
      </c>
      <c r="V35" s="52">
        <f t="shared" si="8"/>
        <v>106952.49645125969</v>
      </c>
      <c r="W35" s="41">
        <f t="shared" si="3"/>
        <v>0</v>
      </c>
      <c r="X35" s="41">
        <f>((F35+1)^-1)*D35*(H36-U36)</f>
        <v>0</v>
      </c>
      <c r="Y35" s="49"/>
    </row>
    <row r="36" spans="1:25" x14ac:dyDescent="0.2">
      <c r="A36" s="11">
        <f t="shared" si="9"/>
        <v>28</v>
      </c>
      <c r="B36" s="11">
        <f t="shared" si="9"/>
        <v>53</v>
      </c>
      <c r="C36" s="12">
        <f>IF(B36&lt;121,INDEX(Frauen!C$2:C$122,B36+1,1),0)</f>
        <v>3.306</v>
      </c>
      <c r="D36" s="20">
        <f t="shared" si="4"/>
        <v>3.3059999999999999E-3</v>
      </c>
      <c r="E36" s="20">
        <f>IF(B36&lt;121,1-D36,0)</f>
        <v>0.99669399999999997</v>
      </c>
      <c r="F36" s="79">
        <f>IF(B36&lt;121,IF($D$1="konstant",$D$3,Zins!G30),0)</f>
        <v>7.4999999999999997E-3</v>
      </c>
      <c r="G36" s="39">
        <f t="shared" si="5"/>
        <v>1.0075000000000001</v>
      </c>
      <c r="H36" s="11"/>
      <c r="I36" s="11"/>
      <c r="J36" s="11"/>
      <c r="K36" s="28">
        <f>(K37*E36+H37*D36)/(1+F36)</f>
        <v>0</v>
      </c>
      <c r="L36" s="28"/>
      <c r="M36" s="32">
        <f t="shared" si="0"/>
        <v>0</v>
      </c>
      <c r="N36" s="53">
        <f>N35+H37*PRODUCT($G$8:G36)^-1*PRODUCT($E$8:E35)*D36</f>
        <v>1.0741190283052933E-2</v>
      </c>
      <c r="O36" s="53"/>
      <c r="P36" s="52">
        <f>P35+J36*PRODUCT($E$8:E35)*PRODUCT($G$8:G35)^-1</f>
        <v>18.577090050292469</v>
      </c>
      <c r="Q36" s="52">
        <f>((O35+N35)*PRODUCT($G$8:G35))/PRODUCT($E$8:E35)</f>
        <v>1.3642543389824083E-2</v>
      </c>
      <c r="R36" s="52">
        <f>((P35)*PRODUCT($G$8:G35))/PRODUCT($E$8:E35)</f>
        <v>23.595034664607976</v>
      </c>
      <c r="S36" s="11">
        <f t="shared" si="1"/>
        <v>0</v>
      </c>
      <c r="T36" s="32">
        <f t="shared" si="6"/>
        <v>0</v>
      </c>
      <c r="U36" s="41">
        <f t="shared" si="2"/>
        <v>0</v>
      </c>
      <c r="V36" s="52">
        <f t="shared" si="8"/>
        <v>108082.67108137615</v>
      </c>
      <c r="W36" s="41">
        <f t="shared" si="3"/>
        <v>0</v>
      </c>
      <c r="X36" s="41">
        <f>((F36+1)^-1)*D36*(H37-U37)</f>
        <v>0</v>
      </c>
      <c r="Y36" s="49"/>
    </row>
    <row r="37" spans="1:25" x14ac:dyDescent="0.2">
      <c r="A37" s="11">
        <f t="shared" si="9"/>
        <v>29</v>
      </c>
      <c r="B37" s="11">
        <f t="shared" si="9"/>
        <v>54</v>
      </c>
      <c r="C37" s="12">
        <f>IF(B37&lt;121,INDEX(Frauen!C$2:C$122,B37+1,1),0)</f>
        <v>3.593</v>
      </c>
      <c r="D37" s="20">
        <f t="shared" si="4"/>
        <v>3.5929999999999998E-3</v>
      </c>
      <c r="E37" s="20">
        <f>IF(B37&lt;121,1-D37,0)</f>
        <v>0.99640700000000004</v>
      </c>
      <c r="F37" s="79">
        <f>IF(B37&lt;121,IF($D$1="konstant",$D$3,Zins!G31),0)</f>
        <v>7.4999999999999997E-3</v>
      </c>
      <c r="G37" s="39">
        <f t="shared" si="5"/>
        <v>1.0075000000000001</v>
      </c>
      <c r="H37" s="11"/>
      <c r="I37" s="11"/>
      <c r="J37" s="11"/>
      <c r="K37" s="28">
        <f>(K38*E37+H38*D37)/(1+F37)</f>
        <v>0</v>
      </c>
      <c r="L37" s="28"/>
      <c r="M37" s="32">
        <f t="shared" si="0"/>
        <v>0</v>
      </c>
      <c r="N37" s="53">
        <f>N36+H38*PRODUCT($G$8:G37)^-1*PRODUCT($E$8:E36)*D37</f>
        <v>1.0741190283052933E-2</v>
      </c>
      <c r="O37" s="53"/>
      <c r="P37" s="52">
        <f>P36+J37*PRODUCT($E$8:E36)*PRODUCT($G$8:G36)^-1</f>
        <v>18.577090050292469</v>
      </c>
      <c r="Q37" s="52">
        <f>((O36+N36)*PRODUCT($G$8:G36))/PRODUCT($E$8:E36)</f>
        <v>1.3790453705197147E-2</v>
      </c>
      <c r="R37" s="52">
        <f>((P36)*PRODUCT($G$8:G36))/PRODUCT($E$8:E36)</f>
        <v>23.850848329168766</v>
      </c>
      <c r="S37" s="11">
        <f t="shared" si="1"/>
        <v>0</v>
      </c>
      <c r="T37" s="32">
        <f t="shared" si="6"/>
        <v>0</v>
      </c>
      <c r="U37" s="41">
        <f t="shared" si="2"/>
        <v>0</v>
      </c>
      <c r="V37" s="52">
        <f t="shared" si="8"/>
        <v>109254.48644667918</v>
      </c>
      <c r="W37" s="41">
        <f t="shared" si="3"/>
        <v>0</v>
      </c>
      <c r="X37" s="41">
        <f>((F37+1)^-1)*D37*(H38-U38)</f>
        <v>0</v>
      </c>
      <c r="Y37" s="49"/>
    </row>
    <row r="38" spans="1:25" x14ac:dyDescent="0.2">
      <c r="A38" s="11">
        <f t="shared" si="9"/>
        <v>30</v>
      </c>
      <c r="B38" s="11">
        <f t="shared" si="9"/>
        <v>55</v>
      </c>
      <c r="C38" s="12">
        <f>IF(B38&lt;121,INDEX(Frauen!C$2:C$122,B38+1,1),0)</f>
        <v>3.8980000000000001</v>
      </c>
      <c r="D38" s="20">
        <f t="shared" si="4"/>
        <v>3.898E-3</v>
      </c>
      <c r="E38" s="20">
        <f>IF(B38&lt;121,1-D38,0)</f>
        <v>0.99610200000000004</v>
      </c>
      <c r="F38" s="79">
        <f>IF(B38&lt;121,IF($D$1="konstant",$D$3,Zins!G32),0)</f>
        <v>7.4999999999999997E-3</v>
      </c>
      <c r="G38" s="39">
        <f t="shared" si="5"/>
        <v>1.0075000000000001</v>
      </c>
      <c r="H38" s="11"/>
      <c r="I38" s="11"/>
      <c r="J38" s="11"/>
      <c r="K38" s="28">
        <f>(K39*E38+H39*D38)/(1+F38)</f>
        <v>0</v>
      </c>
      <c r="L38" s="28"/>
      <c r="M38" s="32">
        <f t="shared" si="0"/>
        <v>0</v>
      </c>
      <c r="N38" s="53">
        <f>N37+H39*PRODUCT($G$8:G38)^-1*PRODUCT($E$8:E37)*D38</f>
        <v>1.0741190283052933E-2</v>
      </c>
      <c r="O38" s="53"/>
      <c r="P38" s="52">
        <f>P37+J38*PRODUCT($E$8:E37)*PRODUCT($G$8:G37)^-1</f>
        <v>18.577090050292469</v>
      </c>
      <c r="Q38" s="52">
        <f>((O37+N37)*PRODUCT($G$8:G37))/PRODUCT($E$8:E37)</f>
        <v>1.3943982838324225E-2</v>
      </c>
      <c r="R38" s="52">
        <f>((P37)*PRODUCT($G$8:G37))/PRODUCT($E$8:E37)</f>
        <v>24.116379844418528</v>
      </c>
      <c r="S38" s="11">
        <f t="shared" si="1"/>
        <v>0</v>
      </c>
      <c r="T38" s="32">
        <f t="shared" si="6"/>
        <v>0</v>
      </c>
      <c r="U38" s="41">
        <f t="shared" si="2"/>
        <v>0</v>
      </c>
      <c r="V38" s="52">
        <f t="shared" si="8"/>
        <v>110470.81673957457</v>
      </c>
      <c r="W38" s="41">
        <f t="shared" si="3"/>
        <v>0</v>
      </c>
      <c r="X38" s="41">
        <f>((F38+1)^-1)*D38*(H39-U39)</f>
        <v>0</v>
      </c>
      <c r="Y38" s="49"/>
    </row>
    <row r="39" spans="1:25" x14ac:dyDescent="0.2">
      <c r="A39" s="11">
        <f t="shared" si="9"/>
        <v>31</v>
      </c>
      <c r="B39" s="11">
        <f t="shared" si="9"/>
        <v>56</v>
      </c>
      <c r="C39" s="12">
        <f>IF(B39&lt;121,INDEX(Frauen!C$2:C$122,B39+1,1),0)</f>
        <v>4.2279999999999998</v>
      </c>
      <c r="D39" s="20">
        <f t="shared" si="4"/>
        <v>4.228E-3</v>
      </c>
      <c r="E39" s="20">
        <f>IF(B39&lt;121,1-D39,0)</f>
        <v>0.99577199999999999</v>
      </c>
      <c r="F39" s="79">
        <f>IF(B39&lt;121,IF($D$1="konstant",$D$3,Zins!G33),0)</f>
        <v>7.4999999999999997E-3</v>
      </c>
      <c r="G39" s="39">
        <f t="shared" si="5"/>
        <v>1.0075000000000001</v>
      </c>
      <c r="H39" s="11"/>
      <c r="I39" s="11"/>
      <c r="J39" s="11"/>
      <c r="K39" s="28">
        <f>(K40*E39+H40*D39)/(1+F39)</f>
        <v>0</v>
      </c>
      <c r="L39" s="28"/>
      <c r="M39" s="32">
        <f t="shared" si="0"/>
        <v>0</v>
      </c>
      <c r="N39" s="53">
        <f>N38+H40*PRODUCT($G$8:G39)^-1*PRODUCT($E$8:E38)*D39</f>
        <v>1.0741190283052933E-2</v>
      </c>
      <c r="O39" s="53"/>
      <c r="P39" s="52">
        <f>P38+J39*PRODUCT($E$8:E38)*PRODUCT($G$8:G38)^-1</f>
        <v>18.577090050292469</v>
      </c>
      <c r="Q39" s="52">
        <f>((O38+N38)*PRODUCT($G$8:G38))/PRODUCT($E$8:E38)</f>
        <v>1.4103538301912511E-2</v>
      </c>
      <c r="R39" s="52">
        <f>((P38)*PRODUCT($G$8:G38))/PRODUCT($E$8:E38)</f>
        <v>24.39233401122743</v>
      </c>
      <c r="S39" s="11">
        <f t="shared" si="1"/>
        <v>0</v>
      </c>
      <c r="T39" s="32">
        <f t="shared" si="6"/>
        <v>0</v>
      </c>
      <c r="U39" s="41">
        <f t="shared" si="2"/>
        <v>0</v>
      </c>
      <c r="V39" s="52">
        <f t="shared" si="8"/>
        <v>111734.89046816628</v>
      </c>
      <c r="W39" s="41">
        <f t="shared" si="3"/>
        <v>0</v>
      </c>
      <c r="X39" s="41">
        <f>((F39+1)^-1)*D39*(H40-U40)</f>
        <v>0</v>
      </c>
      <c r="Y39" s="49"/>
    </row>
    <row r="40" spans="1:25" x14ac:dyDescent="0.2">
      <c r="A40" s="11">
        <f t="shared" si="9"/>
        <v>32</v>
      </c>
      <c r="B40" s="11">
        <f t="shared" si="9"/>
        <v>57</v>
      </c>
      <c r="C40" s="12">
        <f>IF(B40&lt;121,INDEX(Frauen!C$2:C$122,B40+1,1),0)</f>
        <v>4.585</v>
      </c>
      <c r="D40" s="20">
        <f t="shared" si="4"/>
        <v>4.5849999999999997E-3</v>
      </c>
      <c r="E40" s="20">
        <f>IF(B40&lt;121,1-D40,0)</f>
        <v>0.99541500000000005</v>
      </c>
      <c r="F40" s="79">
        <f>IF(B40&lt;121,IF($D$1="konstant",$D$3,Zins!G34),0)</f>
        <v>7.4999999999999997E-3</v>
      </c>
      <c r="G40" s="39">
        <f t="shared" si="5"/>
        <v>1.0075000000000001</v>
      </c>
      <c r="H40" s="11"/>
      <c r="I40" s="11"/>
      <c r="J40" s="11"/>
      <c r="K40" s="28">
        <f>(K41*E40+H41*D40)/(1+F40)</f>
        <v>0</v>
      </c>
      <c r="L40" s="28"/>
      <c r="M40" s="32">
        <f t="shared" si="0"/>
        <v>0</v>
      </c>
      <c r="N40" s="53">
        <f>N39+H41*PRODUCT($G$8:G40)^-1*PRODUCT($E$8:E39)*D40</f>
        <v>1.0741190283052933E-2</v>
      </c>
      <c r="O40" s="53"/>
      <c r="P40" s="52">
        <f>P39+J40*PRODUCT($E$8:E39)*PRODUCT($G$8:G39)^-1</f>
        <v>18.577090050292469</v>
      </c>
      <c r="Q40" s="52">
        <f>((O39+N39)*PRODUCT($G$8:G39))/PRODUCT($E$8:E39)</f>
        <v>1.4269646906296679E-2</v>
      </c>
      <c r="R40" s="52">
        <f>((P39)*PRODUCT($G$8:G39))/PRODUCT($E$8:E39)</f>
        <v>24.679621957949848</v>
      </c>
      <c r="S40" s="11">
        <f t="shared" si="1"/>
        <v>0</v>
      </c>
      <c r="T40" s="32">
        <f t="shared" si="6"/>
        <v>0</v>
      </c>
      <c r="U40" s="41">
        <f t="shared" si="2"/>
        <v>0</v>
      </c>
      <c r="V40" s="52">
        <f t="shared" si="8"/>
        <v>113050.88127269849</v>
      </c>
      <c r="W40" s="41">
        <f t="shared" si="3"/>
        <v>0</v>
      </c>
      <c r="X40" s="41">
        <f>((F40+1)^-1)*D40*(H41-U41)</f>
        <v>0</v>
      </c>
      <c r="Y40" s="49"/>
    </row>
    <row r="41" spans="1:25" x14ac:dyDescent="0.2">
      <c r="A41" s="11">
        <f t="shared" si="9"/>
        <v>33</v>
      </c>
      <c r="B41" s="11">
        <f t="shared" si="9"/>
        <v>58</v>
      </c>
      <c r="C41" s="12">
        <f>IF(B41&lt;121,INDEX(Frauen!C$2:C$122,B41+1,1),0)</f>
        <v>4.9740000000000002</v>
      </c>
      <c r="D41" s="20">
        <f t="shared" si="4"/>
        <v>4.9740000000000001E-3</v>
      </c>
      <c r="E41" s="20">
        <f>IF(B41&lt;121,1-D41,0)</f>
        <v>0.99502599999999997</v>
      </c>
      <c r="F41" s="79">
        <f>IF(B41&lt;121,IF($D$1="konstant",$D$3,Zins!G35),0)</f>
        <v>7.4999999999999997E-3</v>
      </c>
      <c r="G41" s="39">
        <f t="shared" si="5"/>
        <v>1.0075000000000001</v>
      </c>
      <c r="H41" s="11"/>
      <c r="I41" s="11"/>
      <c r="J41" s="11"/>
      <c r="K41" s="28">
        <f>(K42*E41+H42*D41)/(1+F41)</f>
        <v>0</v>
      </c>
      <c r="L41" s="28"/>
      <c r="M41" s="32">
        <f t="shared" si="0"/>
        <v>0</v>
      </c>
      <c r="N41" s="53">
        <f>N40+H42*PRODUCT($G$8:G41)^-1*PRODUCT($E$8:E40)*D41</f>
        <v>1.0741190283052933E-2</v>
      </c>
      <c r="O41" s="53"/>
      <c r="P41" s="52">
        <f>P40+J41*PRODUCT($E$8:E40)*PRODUCT($G$8:G40)^-1</f>
        <v>18.577090050292469</v>
      </c>
      <c r="Q41" s="52">
        <f>((O40+N40)*PRODUCT($G$8:G40))/PRODUCT($E$8:E40)</f>
        <v>1.4442889908323564E-2</v>
      </c>
      <c r="R41" s="52">
        <f>((P40)*PRODUCT($G$8:G40))/PRODUCT($E$8:E40)</f>
        <v>24.979248979204122</v>
      </c>
      <c r="S41" s="11">
        <f t="shared" si="1"/>
        <v>0</v>
      </c>
      <c r="T41" s="32">
        <f t="shared" si="6"/>
        <v>0</v>
      </c>
      <c r="U41" s="41">
        <f t="shared" si="2"/>
        <v>0</v>
      </c>
      <c r="V41" s="52">
        <f t="shared" si="8"/>
        <v>114423.39414439579</v>
      </c>
      <c r="W41" s="41">
        <f t="shared" si="3"/>
        <v>0</v>
      </c>
      <c r="X41" s="41">
        <f>((F41+1)^-1)*D41*(H42-U42)</f>
        <v>0</v>
      </c>
      <c r="Y41" s="49"/>
    </row>
    <row r="42" spans="1:25" x14ac:dyDescent="0.2">
      <c r="A42" s="11">
        <f t="shared" ref="A42:B57" si="10">IF(A41&lt;121,A41+1,"")</f>
        <v>34</v>
      </c>
      <c r="B42" s="11">
        <f t="shared" si="10"/>
        <v>59</v>
      </c>
      <c r="C42" s="12">
        <f>IF(B42&lt;121,INDEX(Frauen!C$2:C$122,B42+1,1),0)</f>
        <v>5.4020000000000001</v>
      </c>
      <c r="D42" s="20">
        <f t="shared" si="4"/>
        <v>5.4020000000000006E-3</v>
      </c>
      <c r="E42" s="20">
        <f>IF(B42&lt;121,1-D42,0)</f>
        <v>0.99459799999999998</v>
      </c>
      <c r="F42" s="79">
        <f>IF(B42&lt;121,IF($D$1="konstant",$D$3,Zins!G36),0)</f>
        <v>7.4999999999999997E-3</v>
      </c>
      <c r="G42" s="39">
        <f t="shared" si="5"/>
        <v>1.0075000000000001</v>
      </c>
      <c r="H42" s="11"/>
      <c r="I42" s="11"/>
      <c r="J42" s="11"/>
      <c r="K42" s="28">
        <f>(K43*E42+H43*D42)/(1+F42)</f>
        <v>0</v>
      </c>
      <c r="L42" s="28"/>
      <c r="M42" s="32">
        <f t="shared" si="0"/>
        <v>0</v>
      </c>
      <c r="N42" s="53">
        <f>N41+H43*PRODUCT($G$8:G42)^-1*PRODUCT($E$8:E41)*D42</f>
        <v>1.0741190283052933E-2</v>
      </c>
      <c r="O42" s="53"/>
      <c r="P42" s="52">
        <f>P41+J42*PRODUCT($E$8:E41)*PRODUCT($G$8:G41)^-1</f>
        <v>18.577090050292469</v>
      </c>
      <c r="Q42" s="52">
        <f>((O41+N41)*PRODUCT($G$8:G41))/PRODUCT($E$8:E41)</f>
        <v>1.4623951115484415E-2</v>
      </c>
      <c r="R42" s="52">
        <f>((P41)*PRODUCT($G$8:G41))/PRODUCT($E$8:E41)</f>
        <v>25.292397732871461</v>
      </c>
      <c r="S42" s="11">
        <f t="shared" si="1"/>
        <v>0</v>
      </c>
      <c r="T42" s="32">
        <f t="shared" si="6"/>
        <v>0</v>
      </c>
      <c r="U42" s="41">
        <f t="shared" si="2"/>
        <v>0</v>
      </c>
      <c r="V42" s="52">
        <f t="shared" si="8"/>
        <v>115857.8465291146</v>
      </c>
      <c r="W42" s="41">
        <f t="shared" si="3"/>
        <v>0</v>
      </c>
      <c r="X42" s="41">
        <f>((F42+1)^-1)*D42*(H43-U43)</f>
        <v>0</v>
      </c>
      <c r="Y42" s="49"/>
    </row>
    <row r="43" spans="1:25" x14ac:dyDescent="0.2">
      <c r="A43" s="11">
        <f t="shared" si="10"/>
        <v>35</v>
      </c>
      <c r="B43" s="11">
        <f t="shared" si="10"/>
        <v>60</v>
      </c>
      <c r="C43" s="12">
        <f>IF(B43&lt;121,INDEX(Frauen!C$2:C$122,B43+1,1),0)</f>
        <v>5.8840000000000003</v>
      </c>
      <c r="D43" s="20">
        <f t="shared" si="4"/>
        <v>5.8840000000000003E-3</v>
      </c>
      <c r="E43" s="20">
        <f>IF(B43&lt;121,1-D43,0)</f>
        <v>0.994116</v>
      </c>
      <c r="F43" s="79">
        <f>IF(B43&lt;121,IF($D$1="konstant",$D$3,Zins!G37),0)</f>
        <v>7.4999999999999997E-3</v>
      </c>
      <c r="G43" s="39">
        <f t="shared" si="5"/>
        <v>1.0075000000000001</v>
      </c>
      <c r="H43" s="11"/>
      <c r="I43" s="11"/>
      <c r="J43" s="11"/>
      <c r="K43" s="28">
        <f>(K44*E43+H44*D43)/(1+F43)</f>
        <v>0</v>
      </c>
      <c r="L43" s="28"/>
      <c r="M43" s="32">
        <f t="shared" si="0"/>
        <v>0</v>
      </c>
      <c r="N43" s="53">
        <f>N42+H44*PRODUCT($G$8:G43)^-1*PRODUCT($E$8:E42)*D43</f>
        <v>1.0741190283052933E-2</v>
      </c>
      <c r="O43" s="53"/>
      <c r="P43" s="52">
        <f>P42+J43*PRODUCT($E$8:E42)*PRODUCT($G$8:G42)^-1</f>
        <v>18.577090050292469</v>
      </c>
      <c r="Q43" s="52">
        <f>((O42+N42)*PRODUCT($G$8:G42))/PRODUCT($E$8:E42)</f>
        <v>1.4813654108343821E-2</v>
      </c>
      <c r="R43" s="52">
        <f>((P42)*PRODUCT($G$8:G42))/PRODUCT($E$8:E42)</f>
        <v>25.620492616984951</v>
      </c>
      <c r="S43" s="11">
        <f t="shared" si="1"/>
        <v>0</v>
      </c>
      <c r="T43" s="32">
        <f t="shared" si="6"/>
        <v>0</v>
      </c>
      <c r="U43" s="41">
        <f t="shared" si="2"/>
        <v>0</v>
      </c>
      <c r="V43" s="52">
        <f t="shared" si="8"/>
        <v>117360.76322100281</v>
      </c>
      <c r="W43" s="41">
        <f t="shared" si="3"/>
        <v>0</v>
      </c>
      <c r="X43" s="41">
        <f>((F43+1)^-1)*D43*(H44-U44)</f>
        <v>0</v>
      </c>
      <c r="Y43" s="49"/>
    </row>
    <row r="44" spans="1:25" x14ac:dyDescent="0.2">
      <c r="A44" s="11">
        <f t="shared" si="10"/>
        <v>36</v>
      </c>
      <c r="B44" s="11">
        <f t="shared" si="10"/>
        <v>61</v>
      </c>
      <c r="C44" s="12">
        <f>IF(B44&lt;121,INDEX(Frauen!C$2:C$122,B44+1,1),0)</f>
        <v>6.4489999999999998</v>
      </c>
      <c r="D44" s="20">
        <f t="shared" si="4"/>
        <v>6.4489999999999999E-3</v>
      </c>
      <c r="E44" s="20">
        <f>IF(B44&lt;121,1-D44,0)</f>
        <v>0.99355099999999996</v>
      </c>
      <c r="F44" s="79">
        <f>IF(B44&lt;121,IF($D$1="konstant",$D$3,Zins!G38),0)</f>
        <v>7.4999999999999997E-3</v>
      </c>
      <c r="G44" s="39">
        <f t="shared" si="5"/>
        <v>1.0075000000000001</v>
      </c>
      <c r="H44" s="11"/>
      <c r="I44" s="11"/>
      <c r="J44" s="11"/>
      <c r="K44" s="28">
        <f>(K45*E44+H45*D44)/(1+F44)</f>
        <v>0</v>
      </c>
      <c r="L44" s="28"/>
      <c r="M44" s="32">
        <f t="shared" si="0"/>
        <v>0</v>
      </c>
      <c r="N44" s="53">
        <f>N43+H45*PRODUCT($G$8:G44)^-1*PRODUCT($E$8:E43)*D44</f>
        <v>1.0741190283052933E-2</v>
      </c>
      <c r="O44" s="53"/>
      <c r="P44" s="52">
        <f>P43+J44*PRODUCT($E$8:E43)*PRODUCT($G$8:G43)^-1</f>
        <v>18.577090050292469</v>
      </c>
      <c r="Q44" s="52">
        <f>((O43+N43)*PRODUCT($G$8:G43))/PRODUCT($E$8:E43)</f>
        <v>1.5013093556643691E-2</v>
      </c>
      <c r="R44" s="52">
        <f>((P43)*PRODUCT($G$8:G43))/PRODUCT($E$8:E43)</f>
        <v>25.96542688339423</v>
      </c>
      <c r="S44" s="11">
        <f t="shared" si="1"/>
        <v>0</v>
      </c>
      <c r="T44" s="32">
        <f t="shared" si="6"/>
        <v>0</v>
      </c>
      <c r="U44" s="41">
        <f t="shared" si="2"/>
        <v>0</v>
      </c>
      <c r="V44" s="52">
        <f t="shared" si="8"/>
        <v>118940.81671068602</v>
      </c>
      <c r="W44" s="41">
        <f t="shared" si="3"/>
        <v>0</v>
      </c>
      <c r="X44" s="41">
        <f>((F44+1)^-1)*D44*(H45-U45)</f>
        <v>0</v>
      </c>
      <c r="Y44" s="49"/>
    </row>
    <row r="45" spans="1:25" x14ac:dyDescent="0.2">
      <c r="A45" s="11">
        <f t="shared" si="10"/>
        <v>37</v>
      </c>
      <c r="B45" s="11">
        <f t="shared" si="10"/>
        <v>62</v>
      </c>
      <c r="C45" s="12">
        <f>IF(B45&lt;121,INDEX(Frauen!C$2:C$122,B45+1,1),0)</f>
        <v>7.1260000000000003</v>
      </c>
      <c r="D45" s="20">
        <f t="shared" si="4"/>
        <v>7.1260000000000004E-3</v>
      </c>
      <c r="E45" s="20">
        <f>IF(B45&lt;121,1-D45,0)</f>
        <v>0.99287400000000003</v>
      </c>
      <c r="F45" s="79">
        <f>IF(B45&lt;121,IF($D$1="konstant",$D$3,Zins!G39),0)</f>
        <v>7.4999999999999997E-3</v>
      </c>
      <c r="G45" s="39">
        <f t="shared" si="5"/>
        <v>1.0075000000000001</v>
      </c>
      <c r="H45" s="11"/>
      <c r="I45" s="11"/>
      <c r="J45" s="11"/>
      <c r="K45" s="28">
        <f>(K46*E45+H46*D45)/(1+F45)</f>
        <v>0</v>
      </c>
      <c r="L45" s="28"/>
      <c r="M45" s="32">
        <f t="shared" si="0"/>
        <v>0</v>
      </c>
      <c r="N45" s="53">
        <f>N44+H46*PRODUCT($G$8:G45)^-1*PRODUCT($E$8:E44)*D45</f>
        <v>1.0741190283052933E-2</v>
      </c>
      <c r="O45" s="53"/>
      <c r="P45" s="52">
        <f>P44+J45*PRODUCT($E$8:E44)*PRODUCT($G$8:G44)^-1</f>
        <v>18.577090050292469</v>
      </c>
      <c r="Q45" s="52">
        <f>((O44+N44)*PRODUCT($G$8:G44))/PRODUCT($E$8:E44)</f>
        <v>1.522387049916765E-2</v>
      </c>
      <c r="R45" s="52">
        <f>((P44)*PRODUCT($G$8:G44))/PRODUCT($E$8:E44)</f>
        <v>26.329969558703766</v>
      </c>
      <c r="S45" s="11">
        <f t="shared" si="1"/>
        <v>0</v>
      </c>
      <c r="T45" s="32">
        <f t="shared" si="6"/>
        <v>0</v>
      </c>
      <c r="U45" s="41">
        <f t="shared" si="2"/>
        <v>0</v>
      </c>
      <c r="V45" s="52">
        <f t="shared" si="8"/>
        <v>120610.69118345827</v>
      </c>
      <c r="W45" s="41">
        <f t="shared" si="3"/>
        <v>0</v>
      </c>
      <c r="X45" s="41">
        <f>((F45+1)^-1)*D45*(H46-U46)</f>
        <v>0</v>
      </c>
      <c r="Y45" s="49"/>
    </row>
    <row r="46" spans="1:25" x14ac:dyDescent="0.2">
      <c r="A46" s="11">
        <f t="shared" si="10"/>
        <v>38</v>
      </c>
      <c r="B46" s="11">
        <f t="shared" si="10"/>
        <v>63</v>
      </c>
      <c r="C46" s="12">
        <f>IF(B46&lt;121,INDEX(Frauen!C$2:C$122,B46+1,1),0)</f>
        <v>7.9349999999999996</v>
      </c>
      <c r="D46" s="20">
        <f t="shared" si="4"/>
        <v>7.9349999999999993E-3</v>
      </c>
      <c r="E46" s="20">
        <f>IF(B46&lt;121,1-D46,0)</f>
        <v>0.99206499999999997</v>
      </c>
      <c r="F46" s="79">
        <f>IF(B46&lt;121,IF($D$1="konstant",$D$3,Zins!G40),0)</f>
        <v>7.4999999999999997E-3</v>
      </c>
      <c r="G46" s="39">
        <f t="shared" si="5"/>
        <v>1.0075000000000001</v>
      </c>
      <c r="H46" s="11"/>
      <c r="I46" s="11"/>
      <c r="J46" s="11"/>
      <c r="K46" s="28">
        <f>(K47*E46+H47*D46)/(1+F46)</f>
        <v>0</v>
      </c>
      <c r="L46" s="28"/>
      <c r="M46" s="32">
        <f t="shared" si="0"/>
        <v>0</v>
      </c>
      <c r="N46" s="53">
        <f>N45+H47*PRODUCT($G$8:G46)^-1*PRODUCT($E$8:E45)*D46</f>
        <v>1.0741190283052933E-2</v>
      </c>
      <c r="O46" s="53"/>
      <c r="P46" s="52">
        <f>P45+J46*PRODUCT($E$8:E45)*PRODUCT($G$8:G45)^-1</f>
        <v>18.577090050292469</v>
      </c>
      <c r="Q46" s="52">
        <f>((O45+N45)*PRODUCT($G$8:G45))/PRODUCT($E$8:E45)</f>
        <v>1.5448132923121574E-2</v>
      </c>
      <c r="R46" s="52">
        <f>((P45)*PRODUCT($G$8:G45))/PRODUCT($E$8:E45)</f>
        <v>26.717835627072567</v>
      </c>
      <c r="S46" s="11">
        <f t="shared" si="1"/>
        <v>0</v>
      </c>
      <c r="T46" s="32">
        <f t="shared" si="6"/>
        <v>0</v>
      </c>
      <c r="U46" s="41">
        <f t="shared" si="2"/>
        <v>0</v>
      </c>
      <c r="V46" s="52">
        <f t="shared" si="8"/>
        <v>122387.40400829737</v>
      </c>
      <c r="W46" s="41">
        <f t="shared" si="3"/>
        <v>0</v>
      </c>
      <c r="X46" s="41">
        <f>((F46+1)^-1)*D46*(H47-U47)</f>
        <v>0</v>
      </c>
      <c r="Y46" s="49"/>
    </row>
    <row r="47" spans="1:25" x14ac:dyDescent="0.2">
      <c r="A47" s="11">
        <f t="shared" si="10"/>
        <v>39</v>
      </c>
      <c r="B47" s="11">
        <f t="shared" si="10"/>
        <v>64</v>
      </c>
      <c r="C47" s="12">
        <f>IF(B47&lt;121,INDEX(Frauen!C$2:C$122,B47+1,1),0)</f>
        <v>8.8979999999999997</v>
      </c>
      <c r="D47" s="20">
        <f t="shared" si="4"/>
        <v>8.8979999999999997E-3</v>
      </c>
      <c r="E47" s="20">
        <f>IF(B47&lt;121,1-D47,0)</f>
        <v>0.99110200000000004</v>
      </c>
      <c r="F47" s="79">
        <f>IF(B47&lt;121,IF($D$1="konstant",$D$3,Zins!G41),0)</f>
        <v>7.4999999999999997E-3</v>
      </c>
      <c r="G47" s="39">
        <f t="shared" si="5"/>
        <v>1.0075000000000001</v>
      </c>
      <c r="H47" s="11"/>
      <c r="I47" s="11"/>
      <c r="J47" s="11"/>
      <c r="K47" s="28">
        <f>(K48*E47+H48*D47)/(1+F47)</f>
        <v>0</v>
      </c>
      <c r="L47" s="28"/>
      <c r="M47" s="32">
        <f t="shared" si="0"/>
        <v>0</v>
      </c>
      <c r="N47" s="53">
        <f>N46+H48*PRODUCT($G$8:G47)^-1*PRODUCT($E$8:E46)*D47</f>
        <v>1.0741190283052933E-2</v>
      </c>
      <c r="O47" s="53"/>
      <c r="P47" s="52">
        <f>P46+J47*PRODUCT($E$8:E46)*PRODUCT($G$8:G46)^-1</f>
        <v>18.577090050292469</v>
      </c>
      <c r="Q47" s="52">
        <f>((O46+N46)*PRODUCT($G$8:G46))/PRODUCT($E$8:E46)</f>
        <v>1.5688482024912669E-2</v>
      </c>
      <c r="R47" s="52">
        <f>((P46)*PRODUCT($G$8:G46))/PRODUCT($E$8:E46)</f>
        <v>27.133523906473478</v>
      </c>
      <c r="S47" s="11">
        <f t="shared" si="1"/>
        <v>0</v>
      </c>
      <c r="T47" s="32">
        <f t="shared" si="6"/>
        <v>0</v>
      </c>
      <c r="U47" s="41">
        <f t="shared" si="2"/>
        <v>0</v>
      </c>
      <c r="V47" s="52">
        <f t="shared" si="8"/>
        <v>124291.56309149056</v>
      </c>
      <c r="W47" s="41">
        <f t="shared" si="3"/>
        <v>0</v>
      </c>
      <c r="X47" s="41">
        <f>((F47+1)^-1)*D47*(H48-U48)</f>
        <v>0</v>
      </c>
      <c r="Y47" s="49"/>
    </row>
    <row r="48" spans="1:25" x14ac:dyDescent="0.2">
      <c r="A48" s="11">
        <f t="shared" si="10"/>
        <v>40</v>
      </c>
      <c r="B48" s="11">
        <f t="shared" si="10"/>
        <v>65</v>
      </c>
      <c r="C48" s="12">
        <f>IF(B48&lt;121,INDEX(Frauen!C$2:C$122,B48+1,1),0)</f>
        <v>10.025</v>
      </c>
      <c r="D48" s="20">
        <f t="shared" si="4"/>
        <v>1.0025000000000001E-2</v>
      </c>
      <c r="E48" s="20">
        <f>IF(B48&lt;121,1-D48,0)</f>
        <v>0.98997500000000005</v>
      </c>
      <c r="F48" s="79">
        <f>IF(B48&lt;121,IF($D$1="konstant",$D$3,Zins!G42),0)</f>
        <v>7.4999999999999997E-3</v>
      </c>
      <c r="G48" s="39">
        <f t="shared" si="5"/>
        <v>1.0075000000000001</v>
      </c>
      <c r="H48" s="11"/>
      <c r="I48" s="11"/>
      <c r="J48" s="11"/>
      <c r="K48" s="28">
        <f>(K49*E48+H49*D48)/(1+F48)</f>
        <v>0</v>
      </c>
      <c r="L48" s="28"/>
      <c r="M48" s="32">
        <f t="shared" si="0"/>
        <v>0</v>
      </c>
      <c r="N48" s="53">
        <f>N47+H49*PRODUCT($G$8:G48)^-1*PRODUCT($E$8:E47)*D48</f>
        <v>1.0741190283052933E-2</v>
      </c>
      <c r="O48" s="53"/>
      <c r="P48" s="52">
        <f>P47+J48*PRODUCT($E$8:E47)*PRODUCT($G$8:G47)^-1</f>
        <v>18.577090050292469</v>
      </c>
      <c r="Q48" s="52">
        <f>((O47+N47)*PRODUCT($G$8:G47))/PRODUCT($E$8:E47)</f>
        <v>1.5948051401469793E-2</v>
      </c>
      <c r="R48" s="52">
        <f>((P47)*PRODUCT($G$8:G47))/PRODUCT($E$8:E47)</f>
        <v>27.582454011566952</v>
      </c>
      <c r="S48" s="11">
        <f t="shared" si="1"/>
        <v>0</v>
      </c>
      <c r="T48" s="32">
        <f t="shared" si="6"/>
        <v>0</v>
      </c>
      <c r="U48" s="41">
        <f t="shared" si="2"/>
        <v>0</v>
      </c>
      <c r="V48" s="52">
        <f t="shared" si="8"/>
        <v>126347.99426767048</v>
      </c>
      <c r="W48" s="41">
        <f t="shared" si="3"/>
        <v>0</v>
      </c>
      <c r="X48" s="41">
        <f>((F48+1)^-1)*D48*(H49-U49)</f>
        <v>0</v>
      </c>
      <c r="Y48" s="49"/>
    </row>
    <row r="49" spans="1:25" x14ac:dyDescent="0.2">
      <c r="A49" s="11">
        <f t="shared" si="10"/>
        <v>41</v>
      </c>
      <c r="B49" s="11">
        <f t="shared" si="10"/>
        <v>66</v>
      </c>
      <c r="C49" s="12">
        <f>IF(B49&lt;121,INDEX(Frauen!C$2:C$122,B49+1,1),0)</f>
        <v>11.323</v>
      </c>
      <c r="D49" s="20">
        <f t="shared" si="4"/>
        <v>1.1323E-2</v>
      </c>
      <c r="E49" s="20">
        <f>IF(B49&lt;121,1-D49,0)</f>
        <v>0.98867700000000003</v>
      </c>
      <c r="F49" s="79">
        <f>IF(B49&lt;121,IF($D$1="konstant",$D$3,Zins!G43),0)</f>
        <v>7.4999999999999997E-3</v>
      </c>
      <c r="G49" s="39">
        <f t="shared" si="5"/>
        <v>1.0075000000000001</v>
      </c>
      <c r="H49" s="11"/>
      <c r="I49" s="11"/>
      <c r="J49" s="11"/>
      <c r="K49" s="28">
        <f>(K50*E49+H50*D49)/(1+F49)</f>
        <v>0</v>
      </c>
      <c r="L49" s="28"/>
      <c r="M49" s="32">
        <f t="shared" si="0"/>
        <v>0</v>
      </c>
      <c r="N49" s="53">
        <f>N48+H50*PRODUCT($G$8:G49)^-1*PRODUCT($E$8:E48)*D49</f>
        <v>1.0741190283052933E-2</v>
      </c>
      <c r="O49" s="53"/>
      <c r="P49" s="52">
        <f>P48+J49*PRODUCT($E$8:E48)*PRODUCT($G$8:G48)^-1</f>
        <v>18.577090050292469</v>
      </c>
      <c r="Q49" s="52">
        <f>((O48+N48)*PRODUCT($G$8:G48))/PRODUCT($E$8:E48)</f>
        <v>1.6230371258850795E-2</v>
      </c>
      <c r="R49" s="52">
        <f>((P48)*PRODUCT($G$8:G48))/PRODUCT($E$8:E48)</f>
        <v>28.070731499940607</v>
      </c>
      <c r="S49" s="11">
        <f t="shared" si="1"/>
        <v>0</v>
      </c>
      <c r="T49" s="32">
        <f t="shared" si="6"/>
        <v>0</v>
      </c>
      <c r="U49" s="41">
        <f t="shared" si="2"/>
        <v>0</v>
      </c>
      <c r="V49" s="52">
        <f t="shared" si="8"/>
        <v>128584.66549627819</v>
      </c>
      <c r="W49" s="41">
        <f t="shared" si="3"/>
        <v>0</v>
      </c>
      <c r="X49" s="41">
        <f>((F49+1)^-1)*D49*(H50-U50)</f>
        <v>0</v>
      </c>
      <c r="Y49" s="49"/>
    </row>
    <row r="50" spans="1:25" x14ac:dyDescent="0.2">
      <c r="A50" s="11">
        <f t="shared" si="10"/>
        <v>42</v>
      </c>
      <c r="B50" s="11">
        <f t="shared" si="10"/>
        <v>67</v>
      </c>
      <c r="C50" s="12">
        <f>IF(B50&lt;121,INDEX(Frauen!C$2:C$122,B50+1,1),0)</f>
        <v>12.797000000000001</v>
      </c>
      <c r="D50" s="20">
        <f t="shared" si="4"/>
        <v>1.2797000000000001E-2</v>
      </c>
      <c r="E50" s="20">
        <f>IF(B50&lt;121,1-D50,0)</f>
        <v>0.98720300000000005</v>
      </c>
      <c r="F50" s="79">
        <f>IF(B50&lt;121,IF($D$1="konstant",$D$3,Zins!G44),0)</f>
        <v>7.4999999999999997E-3</v>
      </c>
      <c r="G50" s="39">
        <f t="shared" si="5"/>
        <v>1.0075000000000001</v>
      </c>
      <c r="H50" s="11"/>
      <c r="I50" s="11"/>
      <c r="J50" s="11"/>
      <c r="K50" s="28">
        <f>(K51*E50+H51*D50)/(1+F50)</f>
        <v>0</v>
      </c>
      <c r="L50" s="28"/>
      <c r="M50" s="32">
        <f t="shared" si="0"/>
        <v>0</v>
      </c>
      <c r="N50" s="53">
        <f>N49+H51*PRODUCT($G$8:G50)^-1*PRODUCT($E$8:E49)*D50</f>
        <v>1.0741190283052933E-2</v>
      </c>
      <c r="O50" s="53"/>
      <c r="P50" s="52">
        <f>P49+J50*PRODUCT($E$8:E49)*PRODUCT($G$8:G49)^-1</f>
        <v>18.577090050292469</v>
      </c>
      <c r="Q50" s="52">
        <f>((O49+N49)*PRODUCT($G$8:G49))/PRODUCT($E$8:E49)</f>
        <v>1.6539374379390008E-2</v>
      </c>
      <c r="R50" s="52">
        <f>((P49)*PRODUCT($G$8:G49))/PRODUCT($E$8:E49)</f>
        <v>28.60515819240274</v>
      </c>
      <c r="S50" s="11">
        <f t="shared" si="1"/>
        <v>0</v>
      </c>
      <c r="T50" s="32">
        <f t="shared" si="6"/>
        <v>0</v>
      </c>
      <c r="U50" s="41">
        <f t="shared" si="2"/>
        <v>0</v>
      </c>
      <c r="V50" s="52">
        <f t="shared" si="8"/>
        <v>131032.7341361236</v>
      </c>
      <c r="W50" s="41">
        <f t="shared" si="3"/>
        <v>0</v>
      </c>
      <c r="X50" s="41">
        <f>((F50+1)^-1)*D50*(H51-U51)</f>
        <v>0</v>
      </c>
      <c r="Y50" s="49"/>
    </row>
    <row r="51" spans="1:25" x14ac:dyDescent="0.2">
      <c r="A51" s="11">
        <f t="shared" si="10"/>
        <v>43</v>
      </c>
      <c r="B51" s="11">
        <f t="shared" si="10"/>
        <v>68</v>
      </c>
      <c r="C51" s="12">
        <f>IF(B51&lt;121,INDEX(Frauen!C$2:C$122,B51+1,1),0)</f>
        <v>14.46</v>
      </c>
      <c r="D51" s="20">
        <f t="shared" si="4"/>
        <v>1.4460000000000001E-2</v>
      </c>
      <c r="E51" s="20">
        <f>IF(B51&lt;121,1-D51,0)</f>
        <v>0.98553999999999997</v>
      </c>
      <c r="F51" s="79">
        <f>IF(B51&lt;121,IF($D$1="konstant",$D$3,Zins!G45),0)</f>
        <v>7.4999999999999997E-3</v>
      </c>
      <c r="G51" s="39">
        <f t="shared" si="5"/>
        <v>1.0075000000000001</v>
      </c>
      <c r="H51" s="11"/>
      <c r="I51" s="11"/>
      <c r="J51" s="11"/>
      <c r="K51" s="28">
        <f>(K52*E51+H52*D51)/(1+F51)</f>
        <v>0</v>
      </c>
      <c r="L51" s="28"/>
      <c r="M51" s="32">
        <f t="shared" si="0"/>
        <v>0</v>
      </c>
      <c r="N51" s="53">
        <f>N50+H52*PRODUCT($G$8:G51)^-1*PRODUCT($E$8:E50)*D51</f>
        <v>1.0741190283052933E-2</v>
      </c>
      <c r="O51" s="53"/>
      <c r="P51" s="52">
        <f>P50+J51*PRODUCT($E$8:E50)*PRODUCT($G$8:G50)^-1</f>
        <v>18.577090050292469</v>
      </c>
      <c r="Q51" s="52">
        <f>((O50+N50)*PRODUCT($G$8:G50))/PRODUCT($E$8:E50)</f>
        <v>1.6879425697891352E-2</v>
      </c>
      <c r="R51" s="52">
        <f>((P50)*PRODUCT($G$8:G50))/PRODUCT($E$8:E50)</f>
        <v>29.193283325562991</v>
      </c>
      <c r="S51" s="11">
        <f t="shared" si="1"/>
        <v>0</v>
      </c>
      <c r="T51" s="32">
        <f t="shared" si="6"/>
        <v>0</v>
      </c>
      <c r="U51" s="41">
        <f t="shared" si="2"/>
        <v>0</v>
      </c>
      <c r="V51" s="52">
        <f t="shared" si="8"/>
        <v>133726.78126195376</v>
      </c>
      <c r="W51" s="41">
        <f t="shared" si="3"/>
        <v>0</v>
      </c>
      <c r="X51" s="41">
        <f>((F51+1)^-1)*D51*(H52-U52)</f>
        <v>0</v>
      </c>
      <c r="Y51" s="49"/>
    </row>
    <row r="52" spans="1:25" x14ac:dyDescent="0.2">
      <c r="A52" s="11">
        <f t="shared" si="10"/>
        <v>44</v>
      </c>
      <c r="B52" s="11">
        <f t="shared" si="10"/>
        <v>69</v>
      </c>
      <c r="C52" s="12">
        <f>IF(B52&lt;121,INDEX(Frauen!C$2:C$122,B52+1,1),0)</f>
        <v>16.332000000000001</v>
      </c>
      <c r="D52" s="20">
        <f t="shared" si="4"/>
        <v>1.6331999999999999E-2</v>
      </c>
      <c r="E52" s="20">
        <f>IF(B52&lt;121,1-D52,0)</f>
        <v>0.98366799999999999</v>
      </c>
      <c r="F52" s="79">
        <f>IF(B52&lt;121,IF($D$1="konstant",$D$3,Zins!G46),0)</f>
        <v>7.4999999999999997E-3</v>
      </c>
      <c r="G52" s="39">
        <f t="shared" si="5"/>
        <v>1.0075000000000001</v>
      </c>
      <c r="H52" s="11"/>
      <c r="I52" s="11"/>
      <c r="J52" s="11"/>
      <c r="K52" s="28">
        <f>(K53*E52+H53*D52)/(1+F52)</f>
        <v>0</v>
      </c>
      <c r="L52" s="28"/>
      <c r="M52" s="32">
        <f t="shared" si="0"/>
        <v>0</v>
      </c>
      <c r="N52" s="53">
        <f>N51+H53*PRODUCT($G$8:G52)^-1*PRODUCT($E$8:E51)*D52</f>
        <v>1.0741190283052933E-2</v>
      </c>
      <c r="O52" s="53"/>
      <c r="P52" s="52">
        <f>P51+J52*PRODUCT($E$8:E51)*PRODUCT($G$8:G51)^-1</f>
        <v>18.577090050292469</v>
      </c>
      <c r="Q52" s="52">
        <f>((O51+N51)*PRODUCT($G$8:G51))/PRODUCT($E$8:E51)</f>
        <v>1.7255536447658679E-2</v>
      </c>
      <c r="R52" s="52">
        <f>((P51)*PRODUCT($G$8:G51))/PRODUCT($E$8:E51)</f>
        <v>29.843773921408278</v>
      </c>
      <c r="S52" s="11">
        <f t="shared" si="1"/>
        <v>0</v>
      </c>
      <c r="T52" s="32">
        <f t="shared" si="6"/>
        <v>0</v>
      </c>
      <c r="U52" s="41">
        <f t="shared" si="2"/>
        <v>0</v>
      </c>
      <c r="V52" s="52">
        <f t="shared" si="8"/>
        <v>136706.50823043045</v>
      </c>
      <c r="W52" s="41">
        <f t="shared" si="3"/>
        <v>0</v>
      </c>
      <c r="X52" s="41">
        <f>((F52+1)^-1)*D52*(H53-U53)</f>
        <v>0</v>
      </c>
      <c r="Y52" s="49"/>
    </row>
    <row r="53" spans="1:25" x14ac:dyDescent="0.2">
      <c r="A53" s="11">
        <f t="shared" si="10"/>
        <v>45</v>
      </c>
      <c r="B53" s="11">
        <f t="shared" si="10"/>
        <v>70</v>
      </c>
      <c r="C53" s="12">
        <f>IF(B53&lt;121,INDEX(Frauen!C$2:C$122,B53+1,1),0)</f>
        <v>18.440000000000001</v>
      </c>
      <c r="D53" s="20">
        <f t="shared" si="4"/>
        <v>1.8440000000000002E-2</v>
      </c>
      <c r="E53" s="20">
        <f>IF(B53&lt;121,1-D53,0)</f>
        <v>0.98155999999999999</v>
      </c>
      <c r="F53" s="79">
        <f>IF(B53&lt;121,IF($D$1="konstant",$D$3,Zins!G47),0)</f>
        <v>7.4999999999999997E-3</v>
      </c>
      <c r="G53" s="39">
        <f t="shared" si="5"/>
        <v>1.0075000000000001</v>
      </c>
      <c r="H53" s="11"/>
      <c r="I53" s="11"/>
      <c r="J53" s="11"/>
      <c r="K53" s="28">
        <f>(K54*E53+H54*D53)/(1+F53)</f>
        <v>0</v>
      </c>
      <c r="L53" s="28"/>
      <c r="M53" s="32">
        <f t="shared" si="0"/>
        <v>0</v>
      </c>
      <c r="N53" s="53">
        <f>N52+H54*PRODUCT($G$8:G53)^-1*PRODUCT($E$8:E52)*D53</f>
        <v>1.0741190283052933E-2</v>
      </c>
      <c r="O53" s="53"/>
      <c r="P53" s="52">
        <f>P52+J53*PRODUCT($E$8:E52)*PRODUCT($G$8:G52)^-1</f>
        <v>18.577090050292469</v>
      </c>
      <c r="Q53" s="52">
        <f>((O52+N52)*PRODUCT($G$8:G52))/PRODUCT($E$8:E52)</f>
        <v>1.7673598176433634E-2</v>
      </c>
      <c r="R53" s="52">
        <f>((P52)*PRODUCT($G$8:G52))/PRODUCT($E$8:E52)</f>
        <v>30.566819522256331</v>
      </c>
      <c r="S53" s="11">
        <f t="shared" si="1"/>
        <v>0</v>
      </c>
      <c r="T53" s="32">
        <f t="shared" si="6"/>
        <v>0</v>
      </c>
      <c r="U53" s="41">
        <f t="shared" si="2"/>
        <v>0</v>
      </c>
      <c r="V53" s="52">
        <f t="shared" si="8"/>
        <v>140018.59066489781</v>
      </c>
      <c r="W53" s="41">
        <f t="shared" si="3"/>
        <v>0</v>
      </c>
      <c r="X53" s="41">
        <f>((F53+1)^-1)*D53*(H54-U54)</f>
        <v>0</v>
      </c>
      <c r="Y53" s="49"/>
    </row>
    <row r="54" spans="1:25" x14ac:dyDescent="0.2">
      <c r="A54" s="11">
        <f t="shared" si="10"/>
        <v>46</v>
      </c>
      <c r="B54" s="11">
        <f t="shared" si="10"/>
        <v>71</v>
      </c>
      <c r="C54" s="12">
        <f>IF(B54&lt;121,INDEX(Frauen!C$2:C$122,B54+1,1),0)</f>
        <v>20.812999999999999</v>
      </c>
      <c r="D54" s="20">
        <f t="shared" si="4"/>
        <v>2.0812999999999998E-2</v>
      </c>
      <c r="E54" s="20">
        <f>IF(B54&lt;121,1-D54,0)</f>
        <v>0.97918700000000003</v>
      </c>
      <c r="F54" s="79">
        <f>IF(B54&lt;121,IF($D$1="konstant",$D$3,Zins!G48),0)</f>
        <v>7.4999999999999997E-3</v>
      </c>
      <c r="G54" s="39">
        <f t="shared" si="5"/>
        <v>1.0075000000000001</v>
      </c>
      <c r="H54" s="11"/>
      <c r="I54" s="11"/>
      <c r="J54" s="11"/>
      <c r="K54" s="28">
        <f>(K55*E54+H55*D54)/(1+F54)</f>
        <v>0</v>
      </c>
      <c r="L54" s="28"/>
      <c r="M54" s="32">
        <f t="shared" si="0"/>
        <v>0</v>
      </c>
      <c r="N54" s="53">
        <f>N53+H55*PRODUCT($G$8:G54)^-1*PRODUCT($E$8:E53)*D54</f>
        <v>1.0741190283052933E-2</v>
      </c>
      <c r="O54" s="53"/>
      <c r="P54" s="52">
        <f>P53+J54*PRODUCT($E$8:E53)*PRODUCT($G$8:G53)^-1</f>
        <v>18.577090050292469</v>
      </c>
      <c r="Q54" s="52">
        <f>((O53+N53)*PRODUCT($G$8:G53))/PRODUCT($E$8:E53)</f>
        <v>1.8140664007046833E-2</v>
      </c>
      <c r="R54" s="52">
        <f>((P53)*PRODUCT($G$8:G53))/PRODUCT($E$8:E53)</f>
        <v>31.374618636327131</v>
      </c>
      <c r="S54" s="11">
        <f t="shared" si="1"/>
        <v>0</v>
      </c>
      <c r="T54" s="32">
        <f t="shared" si="6"/>
        <v>0</v>
      </c>
      <c r="U54" s="41">
        <f t="shared" si="2"/>
        <v>0</v>
      </c>
      <c r="V54" s="52">
        <f t="shared" si="8"/>
        <v>143718.90673507942</v>
      </c>
      <c r="W54" s="41">
        <f t="shared" si="3"/>
        <v>0</v>
      </c>
      <c r="X54" s="41">
        <f>((F54+1)^-1)*D54*(H55-U55)</f>
        <v>0</v>
      </c>
      <c r="Y54" s="49"/>
    </row>
    <row r="55" spans="1:25" x14ac:dyDescent="0.2">
      <c r="A55" s="11">
        <f t="shared" si="10"/>
        <v>47</v>
      </c>
      <c r="B55" s="11">
        <f t="shared" si="10"/>
        <v>72</v>
      </c>
      <c r="C55" s="12">
        <f>IF(B55&lt;121,INDEX(Frauen!C$2:C$122,B55+1,1),0)</f>
        <v>23.475000000000001</v>
      </c>
      <c r="D55" s="20">
        <f t="shared" si="4"/>
        <v>2.3475000000000003E-2</v>
      </c>
      <c r="E55" s="20">
        <f>IF(B55&lt;121,1-D55,0)</f>
        <v>0.97652499999999998</v>
      </c>
      <c r="F55" s="79">
        <f>IF(B55&lt;121,IF($D$1="konstant",$D$3,Zins!G49),0)</f>
        <v>7.4999999999999997E-3</v>
      </c>
      <c r="G55" s="39">
        <f t="shared" si="5"/>
        <v>1.0075000000000001</v>
      </c>
      <c r="H55" s="11"/>
      <c r="I55" s="11"/>
      <c r="J55" s="11"/>
      <c r="K55" s="28">
        <f>(K56*E55+H56*D55)/(1+F55)</f>
        <v>0</v>
      </c>
      <c r="L55" s="28"/>
      <c r="M55" s="32">
        <f t="shared" si="0"/>
        <v>0</v>
      </c>
      <c r="N55" s="53">
        <f>N54+H56*PRODUCT($G$8:G55)^-1*PRODUCT($E$8:E54)*D55</f>
        <v>1.0741190283052933E-2</v>
      </c>
      <c r="O55" s="53"/>
      <c r="P55" s="52">
        <f>P54+J55*PRODUCT($E$8:E54)*PRODUCT($G$8:G54)^-1</f>
        <v>18.577090050292469</v>
      </c>
      <c r="Q55" s="52">
        <f>((O54+N54)*PRODUCT($G$8:G54))/PRODUCT($E$8:E54)</f>
        <v>1.8665197747825168E-2</v>
      </c>
      <c r="R55" s="52">
        <f>((P54)*PRODUCT($G$8:G54))/PRODUCT($E$8:E54)</f>
        <v>32.28180957886449</v>
      </c>
      <c r="S55" s="11">
        <f t="shared" si="1"/>
        <v>0</v>
      </c>
      <c r="T55" s="32">
        <f t="shared" si="6"/>
        <v>0</v>
      </c>
      <c r="U55" s="41">
        <f t="shared" si="2"/>
        <v>0</v>
      </c>
      <c r="V55" s="52">
        <f t="shared" si="8"/>
        <v>147874.51072736108</v>
      </c>
      <c r="W55" s="41">
        <f t="shared" si="3"/>
        <v>0</v>
      </c>
      <c r="X55" s="41">
        <f>((F55+1)^-1)*D55*(H56-U56)</f>
        <v>0</v>
      </c>
      <c r="Y55" s="49"/>
    </row>
    <row r="56" spans="1:25" x14ac:dyDescent="0.2">
      <c r="A56" s="11">
        <f t="shared" si="10"/>
        <v>48</v>
      </c>
      <c r="B56" s="11">
        <f t="shared" si="10"/>
        <v>73</v>
      </c>
      <c r="C56" s="12">
        <f>IF(B56&lt;121,INDEX(Frauen!C$2:C$122,B56+1,1),0)</f>
        <v>27.035</v>
      </c>
      <c r="D56" s="20">
        <f t="shared" si="4"/>
        <v>2.7035E-2</v>
      </c>
      <c r="E56" s="20">
        <f>IF(B56&lt;121,1-D56,0)</f>
        <v>0.97296499999999997</v>
      </c>
      <c r="F56" s="79">
        <f>IF(B56&lt;121,IF($D$1="konstant",$D$3,Zins!G50),0)</f>
        <v>7.4999999999999997E-3</v>
      </c>
      <c r="G56" s="39">
        <f t="shared" si="5"/>
        <v>1.0075000000000001</v>
      </c>
      <c r="H56" s="11"/>
      <c r="I56" s="11"/>
      <c r="J56" s="11"/>
      <c r="K56" s="28">
        <f>(K57*E56+H57*D56)/(1+F56)</f>
        <v>0</v>
      </c>
      <c r="L56" s="28"/>
      <c r="M56" s="32">
        <f t="shared" si="0"/>
        <v>0</v>
      </c>
      <c r="N56" s="53">
        <f>N55+H57*PRODUCT($G$8:G56)^-1*PRODUCT($E$8:E55)*D56</f>
        <v>1.0741190283052933E-2</v>
      </c>
      <c r="O56" s="53"/>
      <c r="P56" s="52">
        <f>P55+J56*PRODUCT($E$8:E55)*PRODUCT($G$8:G55)^-1</f>
        <v>18.577090050292469</v>
      </c>
      <c r="Q56" s="52">
        <f>((O55+N55)*PRODUCT($G$8:G55))/PRODUCT($E$8:E55)</f>
        <v>1.9257250690902804E-2</v>
      </c>
      <c r="R56" s="52">
        <f>((P55)*PRODUCT($G$8:G55))/PRODUCT($E$8:E55)</f>
        <v>33.305776248130847</v>
      </c>
      <c r="S56" s="11">
        <f t="shared" si="1"/>
        <v>0</v>
      </c>
      <c r="T56" s="32">
        <f t="shared" si="6"/>
        <v>0</v>
      </c>
      <c r="U56" s="41">
        <f t="shared" si="2"/>
        <v>0</v>
      </c>
      <c r="V56" s="52">
        <f t="shared" si="8"/>
        <v>152565.03372449891</v>
      </c>
      <c r="W56" s="41">
        <f t="shared" si="3"/>
        <v>0</v>
      </c>
      <c r="X56" s="41">
        <f>((F56+1)^-1)*D56*(H57-U57)</f>
        <v>0</v>
      </c>
      <c r="Y56" s="49"/>
    </row>
    <row r="57" spans="1:25" x14ac:dyDescent="0.2">
      <c r="A57" s="11">
        <f t="shared" si="10"/>
        <v>49</v>
      </c>
      <c r="B57" s="11">
        <f t="shared" si="10"/>
        <v>74</v>
      </c>
      <c r="C57" s="12">
        <f>IF(B57&lt;121,INDEX(Frauen!C$2:C$122,B57+1,1),0)</f>
        <v>30.413</v>
      </c>
      <c r="D57" s="20">
        <f t="shared" si="4"/>
        <v>3.0412999999999999E-2</v>
      </c>
      <c r="E57" s="20">
        <f>IF(B57&lt;121,1-D57,0)</f>
        <v>0.96958699999999998</v>
      </c>
      <c r="F57" s="79">
        <f>IF(B57&lt;121,IF($D$1="konstant",$D$3,Zins!G51),0)</f>
        <v>7.4999999999999997E-3</v>
      </c>
      <c r="G57" s="39">
        <f t="shared" si="5"/>
        <v>1.0075000000000001</v>
      </c>
      <c r="H57" s="11"/>
      <c r="I57" s="11"/>
      <c r="J57" s="11"/>
      <c r="K57" s="28">
        <f>(K58*E57+H58*D57)/(1+F57)</f>
        <v>0</v>
      </c>
      <c r="L57" s="28"/>
      <c r="M57" s="32">
        <f t="shared" si="0"/>
        <v>0</v>
      </c>
      <c r="N57" s="53">
        <f>N56+H58*PRODUCT($G$8:G57)^-1*PRODUCT($E$8:E56)*D57</f>
        <v>1.0741190283052933E-2</v>
      </c>
      <c r="O57" s="53"/>
      <c r="P57" s="52">
        <f>P56+J57*PRODUCT($E$8:E56)*PRODUCT($G$8:G56)^-1</f>
        <v>18.577090050292469</v>
      </c>
      <c r="Q57" s="52">
        <f>((O56+N56)*PRODUCT($G$8:G56))/PRODUCT($E$8:E56)</f>
        <v>1.9940779032220659E-2</v>
      </c>
      <c r="R57" s="52">
        <f>((P56)*PRODUCT($G$8:G56))/PRODUCT($E$8:E56)</f>
        <v>34.487951334315042</v>
      </c>
      <c r="S57" s="11">
        <f t="shared" si="1"/>
        <v>0</v>
      </c>
      <c r="T57" s="32">
        <f t="shared" si="6"/>
        <v>0</v>
      </c>
      <c r="U57" s="41">
        <f t="shared" si="2"/>
        <v>0</v>
      </c>
      <c r="V57" s="52">
        <f t="shared" si="8"/>
        <v>157980.26802344655</v>
      </c>
      <c r="W57" s="41">
        <f t="shared" si="3"/>
        <v>0</v>
      </c>
      <c r="X57" s="41">
        <f>((F57+1)^-1)*D57*(H58-U58)</f>
        <v>0</v>
      </c>
      <c r="Y57" s="49"/>
    </row>
    <row r="58" spans="1:25" x14ac:dyDescent="0.2">
      <c r="A58" s="11">
        <f t="shared" ref="A58:B73" si="11">IF(A57&lt;121,A57+1,"")</f>
        <v>50</v>
      </c>
      <c r="B58" s="11">
        <f t="shared" si="11"/>
        <v>75</v>
      </c>
      <c r="C58" s="12">
        <f>IF(B58&lt;121,INDEX(Frauen!C$2:C$122,B58+1,1),0)</f>
        <v>34.286999999999999</v>
      </c>
      <c r="D58" s="20">
        <f t="shared" si="4"/>
        <v>3.4286999999999998E-2</v>
      </c>
      <c r="E58" s="20">
        <f>IF(B58&lt;121,1-D58,0)</f>
        <v>0.96571300000000004</v>
      </c>
      <c r="F58" s="79">
        <f>IF(B58&lt;121,IF($D$1="konstant",$D$3,Zins!G52),0)</f>
        <v>7.4999999999999997E-3</v>
      </c>
      <c r="G58" s="39">
        <f t="shared" si="5"/>
        <v>1.0075000000000001</v>
      </c>
      <c r="H58" s="11"/>
      <c r="I58" s="11"/>
      <c r="J58" s="11"/>
      <c r="K58" s="28">
        <f>(K59*E58+H59*D58)/(1+F58)</f>
        <v>0</v>
      </c>
      <c r="L58" s="28"/>
      <c r="M58" s="32">
        <f t="shared" si="0"/>
        <v>0</v>
      </c>
      <c r="N58" s="53">
        <f>N57+H59*PRODUCT($G$8:G58)^-1*PRODUCT($E$8:E57)*D58</f>
        <v>1.0741190283052933E-2</v>
      </c>
      <c r="O58" s="53"/>
      <c r="P58" s="52">
        <f>P57+J58*PRODUCT($E$8:E57)*PRODUCT($G$8:G57)^-1</f>
        <v>18.577090050292469</v>
      </c>
      <c r="Q58" s="52">
        <f>((O57+N57)*PRODUCT($G$8:G57))/PRODUCT($E$8:E57)</f>
        <v>2.0720507674878395E-2</v>
      </c>
      <c r="R58" s="52">
        <f>((P57)*PRODUCT($G$8:G57))/PRODUCT($E$8:E57)</f>
        <v>35.836506645945548</v>
      </c>
      <c r="S58" s="11">
        <f t="shared" si="1"/>
        <v>0</v>
      </c>
      <c r="T58" s="32">
        <f t="shared" si="6"/>
        <v>0</v>
      </c>
      <c r="U58" s="41">
        <f t="shared" si="2"/>
        <v>0</v>
      </c>
      <c r="V58" s="52">
        <f t="shared" si="8"/>
        <v>164157.64653777576</v>
      </c>
      <c r="W58" s="41">
        <f t="shared" si="3"/>
        <v>0</v>
      </c>
      <c r="X58" s="41">
        <f>((F58+1)^-1)*D58*(H59-U59)</f>
        <v>0</v>
      </c>
      <c r="Y58" s="49"/>
    </row>
    <row r="59" spans="1:25" x14ac:dyDescent="0.2">
      <c r="A59" s="11">
        <f t="shared" si="11"/>
        <v>51</v>
      </c>
      <c r="B59" s="11">
        <f t="shared" si="11"/>
        <v>76</v>
      </c>
      <c r="C59" s="12">
        <f>IF(B59&lt;121,INDEX(Frauen!C$2:C$122,B59+1,1),0)</f>
        <v>38.749000000000002</v>
      </c>
      <c r="D59" s="20">
        <f t="shared" si="4"/>
        <v>3.8749000000000006E-2</v>
      </c>
      <c r="E59" s="20">
        <f>IF(B59&lt;121,1-D59,0)</f>
        <v>0.96125099999999997</v>
      </c>
      <c r="F59" s="79">
        <f>IF(B59&lt;121,IF($D$1="konstant",$D$3,Zins!G53),0)</f>
        <v>7.4999999999999997E-3</v>
      </c>
      <c r="G59" s="39">
        <f t="shared" si="5"/>
        <v>1.0075000000000001</v>
      </c>
      <c r="H59" s="11"/>
      <c r="I59" s="11"/>
      <c r="J59" s="11"/>
      <c r="K59" s="28">
        <f>(K60*E59+H60*D59)/(1+F59)</f>
        <v>0</v>
      </c>
      <c r="L59" s="28"/>
      <c r="M59" s="32">
        <f t="shared" si="0"/>
        <v>0</v>
      </c>
      <c r="N59" s="53">
        <f>N58+H60*PRODUCT($G$8:G59)^-1*PRODUCT($E$8:E58)*D59</f>
        <v>1.0741190283052933E-2</v>
      </c>
      <c r="O59" s="53"/>
      <c r="P59" s="52">
        <f>P58+J59*PRODUCT($E$8:E58)*PRODUCT($G$8:G58)^-1</f>
        <v>18.577090050292469</v>
      </c>
      <c r="Q59" s="52">
        <f>((O58+N58)*PRODUCT($G$8:G58))/PRODUCT($E$8:E58)</f>
        <v>2.1617096883276898E-2</v>
      </c>
      <c r="R59" s="52">
        <f>((P58)*PRODUCT($G$8:G58))/PRODUCT($E$8:E58)</f>
        <v>37.387174497796074</v>
      </c>
      <c r="S59" s="11">
        <f t="shared" si="1"/>
        <v>0</v>
      </c>
      <c r="T59" s="32">
        <f t="shared" si="6"/>
        <v>0</v>
      </c>
      <c r="U59" s="41">
        <f t="shared" si="2"/>
        <v>0</v>
      </c>
      <c r="V59" s="52">
        <f t="shared" si="8"/>
        <v>171260.84963835953</v>
      </c>
      <c r="W59" s="41">
        <f t="shared" si="3"/>
        <v>0</v>
      </c>
      <c r="X59" s="41">
        <f>((F59+1)^-1)*D59*(H60-U60)</f>
        <v>0</v>
      </c>
      <c r="Y59" s="49"/>
    </row>
    <row r="60" spans="1:25" x14ac:dyDescent="0.2">
      <c r="A60" s="11">
        <f t="shared" si="11"/>
        <v>52</v>
      </c>
      <c r="B60" s="11">
        <f t="shared" si="11"/>
        <v>77</v>
      </c>
      <c r="C60" s="12">
        <f>IF(B60&lt;121,INDEX(Frauen!C$2:C$122,B60+1,1),0)</f>
        <v>43.396999999999998</v>
      </c>
      <c r="D60" s="20">
        <f t="shared" si="4"/>
        <v>4.3396999999999998E-2</v>
      </c>
      <c r="E60" s="20">
        <f>IF(B60&lt;121,1-D60,0)</f>
        <v>0.95660299999999998</v>
      </c>
      <c r="F60" s="79">
        <f>IF(B60&lt;121,IF($D$1="konstant",$D$3,Zins!G54),0)</f>
        <v>7.4999999999999997E-3</v>
      </c>
      <c r="G60" s="39">
        <f t="shared" si="5"/>
        <v>1.0075000000000001</v>
      </c>
      <c r="H60" s="11"/>
      <c r="I60" s="11"/>
      <c r="J60" s="11"/>
      <c r="K60" s="28">
        <f>(K61*E60+H61*D60)/(1+F60)</f>
        <v>0</v>
      </c>
      <c r="L60" s="28"/>
      <c r="M60" s="32">
        <f t="shared" si="0"/>
        <v>0</v>
      </c>
      <c r="N60" s="53">
        <f>N59+H61*PRODUCT($G$8:G60)^-1*PRODUCT($E$8:E59)*D60</f>
        <v>1.0741190283052933E-2</v>
      </c>
      <c r="O60" s="53"/>
      <c r="P60" s="52">
        <f>P59+J60*PRODUCT($E$8:E59)*PRODUCT($G$8:G59)^-1</f>
        <v>18.577090050292469</v>
      </c>
      <c r="Q60" s="52">
        <f>((O59+N59)*PRODUCT($G$8:G59))/PRODUCT($E$8:E59)</f>
        <v>2.2657167701153471E-2</v>
      </c>
      <c r="R60" s="52">
        <f>((P59)*PRODUCT($G$8:G59))/PRODUCT($E$8:E59)</f>
        <v>39.185996484299679</v>
      </c>
      <c r="S60" s="11">
        <f t="shared" si="1"/>
        <v>0</v>
      </c>
      <c r="T60" s="32">
        <f t="shared" si="6"/>
        <v>0</v>
      </c>
      <c r="U60" s="41">
        <f t="shared" si="2"/>
        <v>0</v>
      </c>
      <c r="V60" s="52">
        <f t="shared" si="8"/>
        <v>179500.78180480152</v>
      </c>
      <c r="W60" s="41">
        <f t="shared" si="3"/>
        <v>0</v>
      </c>
      <c r="X60" s="41">
        <f>((F60+1)^-1)*D60*(H61-U61)</f>
        <v>0</v>
      </c>
      <c r="Y60" s="49"/>
    </row>
    <row r="61" spans="1:25" x14ac:dyDescent="0.2">
      <c r="A61" s="11">
        <f t="shared" si="11"/>
        <v>53</v>
      </c>
      <c r="B61" s="11">
        <f t="shared" si="11"/>
        <v>78</v>
      </c>
      <c r="C61" s="12">
        <f>IF(B61&lt;121,INDEX(Frauen!C$2:C$122,B61+1,1),0)</f>
        <v>49.993000000000002</v>
      </c>
      <c r="D61" s="20">
        <f t="shared" si="4"/>
        <v>4.9993000000000003E-2</v>
      </c>
      <c r="E61" s="20">
        <f>IF(B61&lt;121,1-D61,0)</f>
        <v>0.95000700000000005</v>
      </c>
      <c r="F61" s="79">
        <f>IF(B61&lt;121,IF($D$1="konstant",$D$3,Zins!G55),0)</f>
        <v>7.4999999999999997E-3</v>
      </c>
      <c r="G61" s="39">
        <f t="shared" si="5"/>
        <v>1.0075000000000001</v>
      </c>
      <c r="H61" s="11"/>
      <c r="I61" s="11"/>
      <c r="J61" s="11"/>
      <c r="K61" s="28">
        <f>(K62*E61+H62*D61)/(1+F61)</f>
        <v>0</v>
      </c>
      <c r="L61" s="28"/>
      <c r="M61" s="32">
        <f t="shared" si="0"/>
        <v>0</v>
      </c>
      <c r="N61" s="53">
        <f>N60+H62*PRODUCT($G$8:G61)^-1*PRODUCT($E$8:E60)*D61</f>
        <v>1.0741190283052933E-2</v>
      </c>
      <c r="O61" s="53"/>
      <c r="P61" s="52">
        <f>P60+J61*PRODUCT($E$8:E60)*PRODUCT($G$8:G60)^-1</f>
        <v>18.577090050292469</v>
      </c>
      <c r="Q61" s="52">
        <f>((O60+N60)*PRODUCT($G$8:G60))/PRODUCT($E$8:E60)</f>
        <v>2.3862664510682204E-2</v>
      </c>
      <c r="R61" s="52">
        <f>((P60)*PRODUCT($G$8:G60))/PRODUCT($E$8:E60)</f>
        <v>41.270925826002987</v>
      </c>
      <c r="S61" s="11">
        <f t="shared" si="1"/>
        <v>0</v>
      </c>
      <c r="T61" s="32">
        <f t="shared" si="6"/>
        <v>0</v>
      </c>
      <c r="U61" s="41">
        <f t="shared" si="2"/>
        <v>0</v>
      </c>
      <c r="V61" s="52">
        <f t="shared" si="8"/>
        <v>189051.29679536607</v>
      </c>
      <c r="W61" s="41">
        <f t="shared" si="3"/>
        <v>0</v>
      </c>
      <c r="X61" s="41">
        <f>((F61+1)^-1)*D61*(H62-U62)</f>
        <v>0</v>
      </c>
      <c r="Y61" s="49"/>
    </row>
    <row r="62" spans="1:25" x14ac:dyDescent="0.2">
      <c r="A62" s="11">
        <f t="shared" si="11"/>
        <v>54</v>
      </c>
      <c r="B62" s="11">
        <f t="shared" si="11"/>
        <v>79</v>
      </c>
      <c r="C62" s="12">
        <f>IF(B62&lt;121,INDEX(Frauen!C$2:C$122,B62+1,1),0)</f>
        <v>57.024000000000001</v>
      </c>
      <c r="D62" s="20">
        <f t="shared" si="4"/>
        <v>5.7023999999999998E-2</v>
      </c>
      <c r="E62" s="20">
        <f>IF(B62&lt;121,1-D62,0)</f>
        <v>0.94297600000000004</v>
      </c>
      <c r="F62" s="79">
        <f>IF(B62&lt;121,IF($D$1="konstant",$D$3,Zins!G56),0)</f>
        <v>7.4999999999999997E-3</v>
      </c>
      <c r="G62" s="39">
        <f t="shared" si="5"/>
        <v>1.0075000000000001</v>
      </c>
      <c r="H62" s="11"/>
      <c r="I62" s="11"/>
      <c r="J62" s="11"/>
      <c r="K62" s="28">
        <f>(K63*E62+H63*D62)/(1+F62)</f>
        <v>0</v>
      </c>
      <c r="L62" s="28"/>
      <c r="M62" s="32">
        <f t="shared" si="0"/>
        <v>0</v>
      </c>
      <c r="N62" s="53">
        <f>N61+H63*PRODUCT($G$8:G62)^-1*PRODUCT($E$8:E61)*D62</f>
        <v>1.0741190283052933E-2</v>
      </c>
      <c r="O62" s="53"/>
      <c r="P62" s="52">
        <f>P61+J62*PRODUCT($E$8:E61)*PRODUCT($G$8:G61)^-1</f>
        <v>18.577090050292469</v>
      </c>
      <c r="Q62" s="52">
        <f>((O61+N61)*PRODUCT($G$8:G61))/PRODUCT($E$8:E61)</f>
        <v>2.5306797207296703E-2</v>
      </c>
      <c r="R62" s="52">
        <f>((P61)*PRODUCT($G$8:G61))/PRODUCT($E$8:E61)</f>
        <v>43.768580410142249</v>
      </c>
      <c r="S62" s="11">
        <f t="shared" si="1"/>
        <v>0</v>
      </c>
      <c r="T62" s="32">
        <f t="shared" si="6"/>
        <v>0</v>
      </c>
      <c r="U62" s="41">
        <f t="shared" si="2"/>
        <v>0</v>
      </c>
      <c r="V62" s="52">
        <f t="shared" si="8"/>
        <v>200492.39797320578</v>
      </c>
      <c r="W62" s="41">
        <f t="shared" si="3"/>
        <v>0</v>
      </c>
      <c r="X62" s="41">
        <f>((F62+1)^-1)*D62*(H63-U63)</f>
        <v>0</v>
      </c>
      <c r="Y62" s="49"/>
    </row>
    <row r="63" spans="1:25" x14ac:dyDescent="0.2">
      <c r="A63" s="11">
        <f t="shared" si="11"/>
        <v>55</v>
      </c>
      <c r="B63" s="11">
        <f t="shared" si="11"/>
        <v>80</v>
      </c>
      <c r="C63" s="12">
        <f>IF(B63&lt;121,INDEX(Frauen!C$2:C$122,B63+1,1),0)</f>
        <v>65.113</v>
      </c>
      <c r="D63" s="20">
        <f t="shared" si="4"/>
        <v>6.5113000000000004E-2</v>
      </c>
      <c r="E63" s="20">
        <f>IF(B63&lt;121,1-D63,0)</f>
        <v>0.93488700000000002</v>
      </c>
      <c r="F63" s="79">
        <f>IF(B63&lt;121,IF($D$1="konstant",$D$3,Zins!G57),0)</f>
        <v>7.4999999999999997E-3</v>
      </c>
      <c r="G63" s="39">
        <f t="shared" si="5"/>
        <v>1.0075000000000001</v>
      </c>
      <c r="H63" s="11"/>
      <c r="I63" s="11"/>
      <c r="J63" s="11"/>
      <c r="K63" s="28">
        <f>(K64*E63+H64*D63)/(1+F63)</f>
        <v>0</v>
      </c>
      <c r="L63" s="28"/>
      <c r="M63" s="32">
        <f t="shared" si="0"/>
        <v>0</v>
      </c>
      <c r="N63" s="53">
        <f>N62+H64*PRODUCT($G$8:G63)^-1*PRODUCT($E$8:E62)*D63</f>
        <v>1.0741190283052933E-2</v>
      </c>
      <c r="O63" s="53"/>
      <c r="P63" s="52">
        <f>P62+J63*PRODUCT($E$8:E62)*PRODUCT($G$8:G62)^-1</f>
        <v>18.577090050292469</v>
      </c>
      <c r="Q63" s="52">
        <f>((O62+N62)*PRODUCT($G$8:G62))/PRODUCT($E$8:E62)</f>
        <v>2.7038438079390603E-2</v>
      </c>
      <c r="R63" s="52">
        <f>((P62)*PRODUCT($G$8:G62))/PRODUCT($E$8:E62)</f>
        <v>46.76348577611553</v>
      </c>
      <c r="S63" s="11">
        <f t="shared" si="1"/>
        <v>0</v>
      </c>
      <c r="T63" s="32">
        <f t="shared" si="6"/>
        <v>0</v>
      </c>
      <c r="U63" s="41">
        <f t="shared" si="2"/>
        <v>0</v>
      </c>
      <c r="V63" s="52">
        <f t="shared" si="8"/>
        <v>214211.2746856811</v>
      </c>
      <c r="W63" s="41">
        <f t="shared" si="3"/>
        <v>0</v>
      </c>
      <c r="X63" s="41">
        <f>((F63+1)^-1)*D63*(H64-U64)</f>
        <v>0</v>
      </c>
      <c r="Y63" s="49"/>
    </row>
    <row r="64" spans="1:25" x14ac:dyDescent="0.2">
      <c r="A64" s="11">
        <f t="shared" si="11"/>
        <v>56</v>
      </c>
      <c r="B64" s="11">
        <f t="shared" si="11"/>
        <v>81</v>
      </c>
      <c r="C64" s="12">
        <f>IF(B64&lt;121,INDEX(Frauen!C$2:C$122,B64+1,1),0)</f>
        <v>74.287999999999997</v>
      </c>
      <c r="D64" s="20">
        <f t="shared" si="4"/>
        <v>7.4287999999999993E-2</v>
      </c>
      <c r="E64" s="20">
        <f>IF(B64&lt;121,1-D64,0)</f>
        <v>0.92571199999999998</v>
      </c>
      <c r="F64" s="79">
        <f>IF(B64&lt;121,IF($D$1="konstant",$D$3,Zins!G58),0)</f>
        <v>7.4999999999999997E-3</v>
      </c>
      <c r="G64" s="39">
        <f t="shared" si="5"/>
        <v>1.0075000000000001</v>
      </c>
      <c r="H64" s="11"/>
      <c r="I64" s="11"/>
      <c r="J64" s="11"/>
      <c r="K64" s="28">
        <f>(K65*E64+H65*D64)/(1+F64)</f>
        <v>0</v>
      </c>
      <c r="L64" s="28"/>
      <c r="M64" s="32">
        <f t="shared" si="0"/>
        <v>0</v>
      </c>
      <c r="N64" s="53">
        <f>N63+H65*PRODUCT($G$8:G64)^-1*PRODUCT($E$8:E63)*D64</f>
        <v>1.0741190283052933E-2</v>
      </c>
      <c r="O64" s="53"/>
      <c r="P64" s="52">
        <f>P63+J64*PRODUCT($E$8:E63)*PRODUCT($G$8:G63)^-1</f>
        <v>18.577090050292469</v>
      </c>
      <c r="Q64" s="52">
        <f>((O63+N63)*PRODUCT($G$8:G63))/PRODUCT($E$8:E63)</f>
        <v>2.913852301399638E-2</v>
      </c>
      <c r="R64" s="52">
        <f>((P63)*PRODUCT($G$8:G63))/PRODUCT($E$8:E63)</f>
        <v>50.395622058533704</v>
      </c>
      <c r="S64" s="11">
        <f t="shared" si="1"/>
        <v>0</v>
      </c>
      <c r="T64" s="32">
        <f t="shared" si="6"/>
        <v>0</v>
      </c>
      <c r="U64" s="41">
        <f t="shared" si="2"/>
        <v>0</v>
      </c>
      <c r="V64" s="52">
        <f t="shared" si="8"/>
        <v>230849.13924979567</v>
      </c>
      <c r="W64" s="41">
        <f t="shared" si="3"/>
        <v>0</v>
      </c>
      <c r="X64" s="41">
        <f>((F64+1)^-1)*D64*(H65-U65)</f>
        <v>0</v>
      </c>
      <c r="Y64" s="49"/>
    </row>
    <row r="65" spans="1:25" x14ac:dyDescent="0.2">
      <c r="A65" s="11">
        <f t="shared" si="11"/>
        <v>57</v>
      </c>
      <c r="B65" s="11">
        <f t="shared" si="11"/>
        <v>82</v>
      </c>
      <c r="C65" s="12">
        <f>IF(B65&lt;121,INDEX(Frauen!C$2:C$122,B65+1,1),0)</f>
        <v>84.59</v>
      </c>
      <c r="D65" s="20">
        <f t="shared" si="4"/>
        <v>8.4589999999999999E-2</v>
      </c>
      <c r="E65" s="20">
        <f>IF(B65&lt;121,1-D65,0)</f>
        <v>0.91541000000000006</v>
      </c>
      <c r="F65" s="79">
        <f>IF(B65&lt;121,IF($D$1="konstant",$D$3,Zins!G59),0)</f>
        <v>7.4999999999999997E-3</v>
      </c>
      <c r="G65" s="39">
        <f t="shared" si="5"/>
        <v>1.0075000000000001</v>
      </c>
      <c r="H65" s="11"/>
      <c r="I65" s="11"/>
      <c r="J65" s="11"/>
      <c r="K65" s="28">
        <f>(K66*E65+H66*D65)/(1+F65)</f>
        <v>0</v>
      </c>
      <c r="L65" s="28"/>
      <c r="M65" s="32">
        <f t="shared" si="0"/>
        <v>0</v>
      </c>
      <c r="N65" s="53">
        <f>N64+H66*PRODUCT($G$8:G65)^-1*PRODUCT($E$8:E64)*D65</f>
        <v>1.0741190283052933E-2</v>
      </c>
      <c r="O65" s="53"/>
      <c r="P65" s="52">
        <f>P64+J65*PRODUCT($E$8:E64)*PRODUCT($G$8:G64)^-1</f>
        <v>18.577090050292469</v>
      </c>
      <c r="Q65" s="52">
        <f>((O64+N64)*PRODUCT($G$8:G64))/PRODUCT($E$8:E64)</f>
        <v>3.1712953852387524E-2</v>
      </c>
      <c r="R65" s="52">
        <f>((P64)*PRODUCT($G$8:G64))/PRODUCT($E$8:E64)</f>
        <v>54.848148478114915</v>
      </c>
      <c r="S65" s="11">
        <f t="shared" si="1"/>
        <v>0</v>
      </c>
      <c r="T65" s="32">
        <f t="shared" si="6"/>
        <v>0</v>
      </c>
      <c r="U65" s="41">
        <f t="shared" si="2"/>
        <v>0</v>
      </c>
      <c r="V65" s="52">
        <f t="shared" si="8"/>
        <v>251244.99606159277</v>
      </c>
      <c r="W65" s="41">
        <f t="shared" si="3"/>
        <v>0</v>
      </c>
      <c r="X65" s="41">
        <f>((F65+1)^-1)*D65*(H66-U66)</f>
        <v>0</v>
      </c>
      <c r="Y65" s="49"/>
    </row>
    <row r="66" spans="1:25" x14ac:dyDescent="0.2">
      <c r="A66" s="11">
        <f t="shared" si="11"/>
        <v>58</v>
      </c>
      <c r="B66" s="11">
        <f t="shared" si="11"/>
        <v>83</v>
      </c>
      <c r="C66" s="12">
        <f>IF(B66&lt;121,INDEX(Frauen!C$2:C$122,B66+1,1),0)</f>
        <v>96.094999999999999</v>
      </c>
      <c r="D66" s="20">
        <f t="shared" si="4"/>
        <v>9.6095E-2</v>
      </c>
      <c r="E66" s="20">
        <f>IF(B66&lt;121,1-D66,0)</f>
        <v>0.90390499999999996</v>
      </c>
      <c r="F66" s="79">
        <f>IF(B66&lt;121,IF($D$1="konstant",$D$3,Zins!G60),0)</f>
        <v>7.4999999999999997E-3</v>
      </c>
      <c r="G66" s="39">
        <f t="shared" si="5"/>
        <v>1.0075000000000001</v>
      </c>
      <c r="H66" s="11"/>
      <c r="I66" s="11"/>
      <c r="J66" s="11"/>
      <c r="K66" s="28">
        <f>(K67*E66+H67*D66)/(1+F66)</f>
        <v>0</v>
      </c>
      <c r="L66" s="28"/>
      <c r="M66" s="32">
        <f t="shared" si="0"/>
        <v>0</v>
      </c>
      <c r="N66" s="53">
        <f>N65+H67*PRODUCT($G$8:G66)^-1*PRODUCT($E$8:E65)*D66</f>
        <v>1.0741190283052933E-2</v>
      </c>
      <c r="O66" s="53"/>
      <c r="P66" s="52">
        <f>P65+J66*PRODUCT($E$8:E65)*PRODUCT($G$8:G65)^-1</f>
        <v>18.577090050292469</v>
      </c>
      <c r="Q66" s="52">
        <f>((O65+N65)*PRODUCT($G$8:G65))/PRODUCT($E$8:E65)</f>
        <v>3.490326848765081E-2</v>
      </c>
      <c r="R66" s="52">
        <f>((P65)*PRODUCT($G$8:G65))/PRODUCT($E$8:E65)</f>
        <v>60.365857475558244</v>
      </c>
      <c r="S66" s="11">
        <f t="shared" si="1"/>
        <v>0</v>
      </c>
      <c r="T66" s="32">
        <f t="shared" si="6"/>
        <v>0</v>
      </c>
      <c r="U66" s="41">
        <f t="shared" si="2"/>
        <v>0</v>
      </c>
      <c r="V66" s="52">
        <f t="shared" si="8"/>
        <v>276520.17514780775</v>
      </c>
      <c r="W66" s="41">
        <f t="shared" si="3"/>
        <v>0</v>
      </c>
      <c r="X66" s="41">
        <f>((F66+1)^-1)*D66*(H67-U67)</f>
        <v>0</v>
      </c>
      <c r="Y66" s="49"/>
    </row>
    <row r="67" spans="1:25" x14ac:dyDescent="0.2">
      <c r="A67" s="11">
        <f t="shared" si="11"/>
        <v>59</v>
      </c>
      <c r="B67" s="11">
        <f t="shared" si="11"/>
        <v>84</v>
      </c>
      <c r="C67" s="12">
        <f>IF(B67&lt;121,INDEX(Frauen!C$2:C$122,B67+1,1),0)</f>
        <v>109.02800000000001</v>
      </c>
      <c r="D67" s="20">
        <f t="shared" si="4"/>
        <v>0.109028</v>
      </c>
      <c r="E67" s="20">
        <f>IF(B67&lt;121,1-D67,0)</f>
        <v>0.89097199999999999</v>
      </c>
      <c r="F67" s="79">
        <f>IF(B67&lt;121,IF($D$1="konstant",$D$3,Zins!G61),0)</f>
        <v>7.4999999999999997E-3</v>
      </c>
      <c r="G67" s="39">
        <f t="shared" si="5"/>
        <v>1.0075000000000001</v>
      </c>
      <c r="H67" s="11"/>
      <c r="I67" s="11"/>
      <c r="J67" s="11"/>
      <c r="K67" s="28">
        <f>(K68*E67+H68*D67)/(1+F67)</f>
        <v>0</v>
      </c>
      <c r="L67" s="28"/>
      <c r="M67" s="32">
        <f t="shared" si="0"/>
        <v>0</v>
      </c>
      <c r="N67" s="53">
        <f>N66+H68*PRODUCT($G$8:G67)^-1*PRODUCT($E$8:E66)*D67</f>
        <v>1.0741190283052933E-2</v>
      </c>
      <c r="O67" s="53"/>
      <c r="P67" s="52">
        <f>P66+J67*PRODUCT($E$8:E66)*PRODUCT($G$8:G66)^-1</f>
        <v>18.577090050292469</v>
      </c>
      <c r="Q67" s="52">
        <f>((O66+N66)*PRODUCT($G$8:G66))/PRODUCT($E$8:E66)</f>
        <v>3.8903472158366412E-2</v>
      </c>
      <c r="R67" s="52">
        <f>((P66)*PRODUCT($G$8:G66))/PRODUCT($E$8:E66)</f>
        <v>67.28428474964177</v>
      </c>
      <c r="S67" s="11">
        <f t="shared" si="1"/>
        <v>0</v>
      </c>
      <c r="T67" s="32">
        <f t="shared" si="6"/>
        <v>0</v>
      </c>
      <c r="U67" s="41">
        <f t="shared" si="2"/>
        <v>0</v>
      </c>
      <c r="V67" s="52">
        <f t="shared" si="8"/>
        <v>308211.67762255593</v>
      </c>
      <c r="W67" s="41">
        <f t="shared" si="3"/>
        <v>0</v>
      </c>
      <c r="X67" s="41">
        <f>((F67+1)^-1)*D67*(H68-U68)</f>
        <v>0</v>
      </c>
      <c r="Y67" s="49"/>
    </row>
    <row r="68" spans="1:25" x14ac:dyDescent="0.2">
      <c r="A68" s="11">
        <f t="shared" si="11"/>
        <v>60</v>
      </c>
      <c r="B68" s="11">
        <f t="shared" si="11"/>
        <v>85</v>
      </c>
      <c r="C68" s="12">
        <f>IF(B68&lt;121,INDEX(Frauen!C$2:C$122,B68+1,1),0)</f>
        <v>123.611</v>
      </c>
      <c r="D68" s="20">
        <f t="shared" si="4"/>
        <v>0.123611</v>
      </c>
      <c r="E68" s="20">
        <f>IF(B68&lt;121,1-D68,0)</f>
        <v>0.87638899999999997</v>
      </c>
      <c r="F68" s="79">
        <f>IF(B68&lt;121,IF($D$1="konstant",$D$3,Zins!G62),0)</f>
        <v>7.4999999999999997E-3</v>
      </c>
      <c r="G68" s="39">
        <f t="shared" si="5"/>
        <v>1.0075000000000001</v>
      </c>
      <c r="H68" s="11"/>
      <c r="I68" s="11"/>
      <c r="J68" s="11"/>
      <c r="K68" s="28">
        <f>(K69*E68+H69*D68)/(1+F68)</f>
        <v>0</v>
      </c>
      <c r="L68" s="28"/>
      <c r="M68" s="32">
        <f t="shared" si="0"/>
        <v>0</v>
      </c>
      <c r="N68" s="53">
        <f>N67+H69*PRODUCT($G$8:G68)^-1*PRODUCT($E$8:E67)*D68</f>
        <v>1.0741190283052933E-2</v>
      </c>
      <c r="O68" s="53"/>
      <c r="P68" s="52">
        <f>P67+J68*PRODUCT($E$8:E67)*PRODUCT($G$8:G67)^-1</f>
        <v>18.577090050292469</v>
      </c>
      <c r="Q68" s="52">
        <f>((O67+N67)*PRODUCT($G$8:G67))/PRODUCT($E$8:E67)</f>
        <v>4.3991560003629943E-2</v>
      </c>
      <c r="R68" s="52">
        <f>((P67)*PRODUCT($G$8:G67))/PRODUCT($E$8:E67)</f>
        <v>76.08422810735253</v>
      </c>
      <c r="S68" s="11">
        <f t="shared" si="1"/>
        <v>0</v>
      </c>
      <c r="T68" s="32">
        <f t="shared" si="6"/>
        <v>0</v>
      </c>
      <c r="U68" s="41">
        <f t="shared" si="2"/>
        <v>0</v>
      </c>
      <c r="V68" s="52">
        <f t="shared" si="8"/>
        <v>348521.91225394863</v>
      </c>
      <c r="W68" s="41">
        <f t="shared" si="3"/>
        <v>0</v>
      </c>
      <c r="X68" s="41">
        <f>((F68+1)^-1)*D68*(H69-U69)</f>
        <v>0</v>
      </c>
      <c r="Y68" s="49"/>
    </row>
    <row r="69" spans="1:25" x14ac:dyDescent="0.2">
      <c r="A69" s="11">
        <f t="shared" si="11"/>
        <v>61</v>
      </c>
      <c r="B69" s="11">
        <f t="shared" si="11"/>
        <v>86</v>
      </c>
      <c r="C69" s="12">
        <f>IF(B69&lt;121,INDEX(Frauen!C$2:C$122,B69+1,1),0)</f>
        <v>140.02199999999999</v>
      </c>
      <c r="D69" s="20">
        <f t="shared" si="4"/>
        <v>0.14002199999999998</v>
      </c>
      <c r="E69" s="20">
        <f>IF(B69&lt;121,1-D69,0)</f>
        <v>0.85997800000000002</v>
      </c>
      <c r="F69" s="79">
        <f>IF(B69&lt;121,IF($D$1="konstant",$D$3,Zins!G63),0)</f>
        <v>7.4999999999999997E-3</v>
      </c>
      <c r="G69" s="39">
        <f t="shared" si="5"/>
        <v>1.0075000000000001</v>
      </c>
      <c r="H69" s="11"/>
      <c r="I69" s="11"/>
      <c r="J69" s="11"/>
      <c r="K69" s="28">
        <f>(K70*E69+H70*D69)/(1+F69)</f>
        <v>0</v>
      </c>
      <c r="L69" s="28"/>
      <c r="M69" s="32">
        <f t="shared" si="0"/>
        <v>0</v>
      </c>
      <c r="N69" s="53">
        <f>N68+H70*PRODUCT($G$8:G69)^-1*PRODUCT($E$8:E68)*D69</f>
        <v>1.0741190283052933E-2</v>
      </c>
      <c r="O69" s="53"/>
      <c r="P69" s="52">
        <f>P68+J69*PRODUCT($E$8:E68)*PRODUCT($G$8:G68)^-1</f>
        <v>18.577090050292469</v>
      </c>
      <c r="Q69" s="52">
        <f>((O68+N68)*PRODUCT($G$8:G68))/PRODUCT($E$8:E68)</f>
        <v>5.0572858289706014E-2</v>
      </c>
      <c r="R69" s="52">
        <f>((P68)*PRODUCT($G$8:G68))/PRODUCT($E$8:E68)</f>
        <v>87.466706928267797</v>
      </c>
      <c r="S69" s="11">
        <f t="shared" si="1"/>
        <v>0</v>
      </c>
      <c r="T69" s="32">
        <f t="shared" si="6"/>
        <v>0</v>
      </c>
      <c r="U69" s="41">
        <f t="shared" si="2"/>
        <v>0</v>
      </c>
      <c r="V69" s="52">
        <f t="shared" si="8"/>
        <v>400662.06512844557</v>
      </c>
      <c r="W69" s="41">
        <f t="shared" si="3"/>
        <v>0</v>
      </c>
      <c r="X69" s="41">
        <f>((F69+1)^-1)*D69*(H70-U70)</f>
        <v>0</v>
      </c>
      <c r="Y69" s="49"/>
    </row>
    <row r="70" spans="1:25" x14ac:dyDescent="0.2">
      <c r="A70" s="11">
        <f t="shared" si="11"/>
        <v>62</v>
      </c>
      <c r="B70" s="11">
        <f t="shared" si="11"/>
        <v>87</v>
      </c>
      <c r="C70" s="12">
        <f>IF(B70&lt;121,INDEX(Frauen!C$2:C$122,B70+1,1),0)</f>
        <v>158.25700000000001</v>
      </c>
      <c r="D70" s="20">
        <f t="shared" si="4"/>
        <v>0.15825700000000001</v>
      </c>
      <c r="E70" s="20">
        <f>IF(B70&lt;121,1-D70,0)</f>
        <v>0.84174300000000002</v>
      </c>
      <c r="F70" s="79">
        <f>IF(B70&lt;121,IF($D$1="konstant",$D$3,Zins!G64),0)</f>
        <v>7.4999999999999997E-3</v>
      </c>
      <c r="G70" s="39">
        <f t="shared" si="5"/>
        <v>1.0075000000000001</v>
      </c>
      <c r="H70" s="11"/>
      <c r="I70" s="11"/>
      <c r="J70" s="11"/>
      <c r="K70" s="28">
        <f>(K71*E70+H71*D70)/(1+F70)</f>
        <v>0</v>
      </c>
      <c r="L70" s="28"/>
      <c r="M70" s="32">
        <f t="shared" si="0"/>
        <v>0</v>
      </c>
      <c r="N70" s="53">
        <f>N69+H71*PRODUCT($G$8:G70)^-1*PRODUCT($E$8:E69)*D70</f>
        <v>1.0741190283052933E-2</v>
      </c>
      <c r="O70" s="53"/>
      <c r="P70" s="52">
        <f>P69+J70*PRODUCT($E$8:E69)*PRODUCT($G$8:G69)^-1</f>
        <v>18.577090050292469</v>
      </c>
      <c r="Q70" s="52">
        <f>((O69+N69)*PRODUCT($G$8:G69))/PRODUCT($E$8:E69)</f>
        <v>5.92482071946943E-2</v>
      </c>
      <c r="R70" s="52">
        <f>((P69)*PRODUCT($G$8:G69))/PRODUCT($E$8:E69)</f>
        <v>102.47088556943294</v>
      </c>
      <c r="S70" s="11">
        <f t="shared" si="1"/>
        <v>0</v>
      </c>
      <c r="T70" s="32">
        <f t="shared" si="6"/>
        <v>0</v>
      </c>
      <c r="U70" s="41">
        <f t="shared" si="2"/>
        <v>0</v>
      </c>
      <c r="V70" s="52">
        <f t="shared" si="8"/>
        <v>469392.27586857905</v>
      </c>
      <c r="W70" s="41">
        <f t="shared" si="3"/>
        <v>0</v>
      </c>
      <c r="X70" s="41">
        <f>((F70+1)^-1)*D70*(H71-U71)</f>
        <v>0</v>
      </c>
      <c r="Y70" s="49"/>
    </row>
    <row r="71" spans="1:25" x14ac:dyDescent="0.2">
      <c r="A71" s="11">
        <f t="shared" si="11"/>
        <v>63</v>
      </c>
      <c r="B71" s="11">
        <f t="shared" si="11"/>
        <v>88</v>
      </c>
      <c r="C71" s="12">
        <f>IF(B71&lt;121,INDEX(Frauen!C$2:C$122,B71+1,1),0)</f>
        <v>178.185</v>
      </c>
      <c r="D71" s="20">
        <f t="shared" si="4"/>
        <v>0.17818500000000001</v>
      </c>
      <c r="E71" s="20">
        <f>IF(B71&lt;121,1-D71,0)</f>
        <v>0.82181499999999996</v>
      </c>
      <c r="F71" s="79">
        <f>IF(B71&lt;121,IF($D$1="konstant",$D$3,Zins!G65),0)</f>
        <v>7.4999999999999997E-3</v>
      </c>
      <c r="G71" s="39">
        <f t="shared" si="5"/>
        <v>1.0075000000000001</v>
      </c>
      <c r="H71" s="11"/>
      <c r="I71" s="11"/>
      <c r="J71" s="11"/>
      <c r="K71" s="28">
        <f>(K72*E71+H72*D71)/(1+F71)</f>
        <v>0</v>
      </c>
      <c r="L71" s="28"/>
      <c r="M71" s="32">
        <f t="shared" si="0"/>
        <v>0</v>
      </c>
      <c r="N71" s="53">
        <f>N70+H72*PRODUCT($G$8:G71)^-1*PRODUCT($E$8:E70)*D71</f>
        <v>1.0741190283052933E-2</v>
      </c>
      <c r="O71" s="53"/>
      <c r="P71" s="52">
        <f>P70+J71*PRODUCT($E$8:E70)*PRODUCT($G$8:G70)^-1</f>
        <v>18.577090050292469</v>
      </c>
      <c r="Q71" s="52">
        <f>((O70+N70)*PRODUCT($G$8:G70))/PRODUCT($E$8:E70)</f>
        <v>7.0915432321569064E-2</v>
      </c>
      <c r="R71" s="52">
        <f>((P70)*PRODUCT($G$8:G70))/PRODUCT($E$8:E70)</f>
        <v>122.64957025030644</v>
      </c>
      <c r="S71" s="11">
        <f t="shared" si="1"/>
        <v>0</v>
      </c>
      <c r="T71" s="32">
        <f t="shared" si="6"/>
        <v>0</v>
      </c>
      <c r="U71" s="41">
        <f t="shared" si="2"/>
        <v>0</v>
      </c>
      <c r="V71" s="52">
        <f t="shared" si="8"/>
        <v>561825.54287661845</v>
      </c>
      <c r="W71" s="41">
        <f t="shared" si="3"/>
        <v>0</v>
      </c>
      <c r="X71" s="41">
        <f>((F71+1)^-1)*D71*(H72-U72)</f>
        <v>0</v>
      </c>
      <c r="Y71" s="49"/>
    </row>
    <row r="72" spans="1:25" x14ac:dyDescent="0.2">
      <c r="A72" s="11">
        <f t="shared" si="11"/>
        <v>64</v>
      </c>
      <c r="B72" s="11">
        <f t="shared" si="11"/>
        <v>89</v>
      </c>
      <c r="C72" s="12">
        <f>IF(B72&lt;121,INDEX(Frauen!C$2:C$122,B72+1,1),0)</f>
        <v>199.66900000000001</v>
      </c>
      <c r="D72" s="20">
        <f t="shared" si="4"/>
        <v>0.19966900000000001</v>
      </c>
      <c r="E72" s="20">
        <f>IF(B72&lt;121,1-D72,0)</f>
        <v>0.80033100000000001</v>
      </c>
      <c r="F72" s="79">
        <f>IF(B72&lt;121,IF($D$1="konstant",$D$3,Zins!G66),0)</f>
        <v>7.4999999999999997E-3</v>
      </c>
      <c r="G72" s="39">
        <f t="shared" si="5"/>
        <v>1.0075000000000001</v>
      </c>
      <c r="H72" s="11"/>
      <c r="I72" s="11"/>
      <c r="J72" s="11"/>
      <c r="K72" s="28">
        <f>(K73*E72+H73*D72)/(1+F72)</f>
        <v>0</v>
      </c>
      <c r="L72" s="28"/>
      <c r="M72" s="32">
        <f t="shared" ref="M72:M127" si="12">M73/(1+F72)*E72+I72</f>
        <v>0</v>
      </c>
      <c r="N72" s="53">
        <f>N71+H73*PRODUCT($G$8:G72)^-1*PRODUCT($E$8:E71)*D72</f>
        <v>1.0741190283052933E-2</v>
      </c>
      <c r="O72" s="53"/>
      <c r="P72" s="52">
        <f>P71+J72*PRODUCT($E$8:E71)*PRODUCT($G$8:G71)^-1</f>
        <v>18.577090050292469</v>
      </c>
      <c r="Q72" s="52">
        <f>((O71+N71)*PRODUCT($G$8:G71))/PRODUCT($E$8:E71)</f>
        <v>8.6938420525277393E-2</v>
      </c>
      <c r="R72" s="52">
        <f>((P71)*PRODUCT($G$8:G71))/PRODUCT($E$8:E71)</f>
        <v>150.36162886681765</v>
      </c>
      <c r="S72" s="11">
        <f t="shared" ref="S72:S129" si="13">K72+M72</f>
        <v>0</v>
      </c>
      <c r="T72" s="32">
        <f t="shared" ref="T72:T127" si="14">T73/(1+F72)*E72+J72</f>
        <v>0</v>
      </c>
      <c r="U72" s="41">
        <f t="shared" ref="U72:U129" si="15">S72-$K$3*T72</f>
        <v>0</v>
      </c>
      <c r="V72" s="52">
        <f t="shared" si="8"/>
        <v>688767.22187863826</v>
      </c>
      <c r="W72" s="41">
        <f t="shared" ref="W72:W129" si="16">I72+((1+F72)^-1)*U73-U72</f>
        <v>0</v>
      </c>
      <c r="X72" s="41">
        <f>((F72+1)^-1)*D72*(H73-U73)</f>
        <v>0</v>
      </c>
      <c r="Y72" s="49"/>
    </row>
    <row r="73" spans="1:25" x14ac:dyDescent="0.2">
      <c r="A73" s="11">
        <f t="shared" si="11"/>
        <v>65</v>
      </c>
      <c r="B73" s="11">
        <f t="shared" si="11"/>
        <v>90</v>
      </c>
      <c r="C73" s="12">
        <f>IF(B73&lt;121,INDEX(Frauen!C$2:C$122,B73+1,1),0)</f>
        <v>222.50399999999999</v>
      </c>
      <c r="D73" s="20">
        <f t="shared" ref="D73:D129" si="17">IF(B73&lt;121,C73/1000,0)</f>
        <v>0.22250399999999998</v>
      </c>
      <c r="E73" s="20">
        <f>IF(B73&lt;121,1-D73,0)</f>
        <v>0.77749599999999996</v>
      </c>
      <c r="F73" s="79">
        <f>IF(B73&lt;121,IF($D$1="konstant",$D$3,Zins!G67),0)</f>
        <v>7.4999999999999997E-3</v>
      </c>
      <c r="G73" s="39">
        <f t="shared" ref="G73:G129" si="18">1+F73</f>
        <v>1.0075000000000001</v>
      </c>
      <c r="H73" s="11"/>
      <c r="I73" s="11"/>
      <c r="J73" s="11"/>
      <c r="K73" s="28">
        <f>(K74*E73+H74*D73)/(1+F73)</f>
        <v>0</v>
      </c>
      <c r="L73" s="28"/>
      <c r="M73" s="32">
        <f t="shared" si="12"/>
        <v>0</v>
      </c>
      <c r="N73" s="53">
        <f>N72+H74*PRODUCT($G$8:G73)^-1*PRODUCT($E$8:E72)*D73</f>
        <v>1.0741190283052933E-2</v>
      </c>
      <c r="O73" s="53"/>
      <c r="P73" s="52">
        <f>P72+J73*PRODUCT($E$8:E72)*PRODUCT($G$8:G72)^-1</f>
        <v>18.577090050292469</v>
      </c>
      <c r="Q73" s="52">
        <f>((O72+N72)*PRODUCT($G$8:G72))/PRODUCT($E$8:E72)</f>
        <v>0.10944279139408192</v>
      </c>
      <c r="R73" s="52">
        <f>((P72)*PRODUCT($G$8:G72))/PRODUCT($E$8:E72)</f>
        <v>189.28336036379798</v>
      </c>
      <c r="S73" s="11">
        <f t="shared" si="13"/>
        <v>0</v>
      </c>
      <c r="T73" s="32">
        <f t="shared" si="14"/>
        <v>0</v>
      </c>
      <c r="U73" s="41">
        <f t="shared" si="15"/>
        <v>0</v>
      </c>
      <c r="V73" s="52">
        <f t="shared" si="8"/>
        <v>867057.47502311936</v>
      </c>
      <c r="W73" s="41">
        <f t="shared" si="16"/>
        <v>0</v>
      </c>
      <c r="X73" s="41">
        <f>((F73+1)^-1)*D73*(H74-U74)</f>
        <v>0</v>
      </c>
      <c r="Y73" s="49"/>
    </row>
    <row r="74" spans="1:25" x14ac:dyDescent="0.2">
      <c r="A74" s="11">
        <f t="shared" ref="A74:B89" si="19">IF(A73&lt;121,A73+1,"")</f>
        <v>66</v>
      </c>
      <c r="B74" s="11">
        <f t="shared" si="19"/>
        <v>91</v>
      </c>
      <c r="C74" s="12">
        <f>IF(B74&lt;121,INDEX(Frauen!C$2:C$122,B74+1,1),0)</f>
        <v>246.453</v>
      </c>
      <c r="D74" s="20">
        <f t="shared" si="17"/>
        <v>0.24645300000000001</v>
      </c>
      <c r="E74" s="20">
        <f>IF(B74&lt;121,1-D74,0)</f>
        <v>0.75354699999999997</v>
      </c>
      <c r="F74" s="79">
        <f>IF(B74&lt;121,IF($D$1="konstant",$D$3,Zins!G68),0)</f>
        <v>7.4999999999999997E-3</v>
      </c>
      <c r="G74" s="39">
        <f t="shared" si="18"/>
        <v>1.0075000000000001</v>
      </c>
      <c r="H74" s="11"/>
      <c r="I74" s="11"/>
      <c r="J74" s="11"/>
      <c r="K74" s="28">
        <f>(K75*E74+H75*D74)/(1+F74)</f>
        <v>0</v>
      </c>
      <c r="L74" s="28"/>
      <c r="M74" s="32">
        <f t="shared" si="12"/>
        <v>0</v>
      </c>
      <c r="N74" s="53">
        <f>N73+H75*PRODUCT($G$8:G74)^-1*PRODUCT($E$8:E73)*D74</f>
        <v>1.0741190283052933E-2</v>
      </c>
      <c r="O74" s="53"/>
      <c r="P74" s="52">
        <f>P73+J74*PRODUCT($E$8:E73)*PRODUCT($G$8:G73)^-1</f>
        <v>18.577090050292469</v>
      </c>
      <c r="Q74" s="52">
        <f>((O73+N73)*PRODUCT($G$8:G73))/PRODUCT($E$8:E73)</f>
        <v>0.14181888052097702</v>
      </c>
      <c r="R74" s="52">
        <f>((P73)*PRODUCT($G$8:G73))/PRODUCT($E$8:E73)</f>
        <v>245.27841373656776</v>
      </c>
      <c r="S74" s="11">
        <f t="shared" si="13"/>
        <v>0</v>
      </c>
      <c r="T74" s="32">
        <f t="shared" si="14"/>
        <v>0</v>
      </c>
      <c r="U74" s="41">
        <f t="shared" si="15"/>
        <v>0</v>
      </c>
      <c r="V74" s="52">
        <f t="shared" ref="V74:V129" si="20">R74*$K$3-Q74</f>
        <v>1123556.1418782771</v>
      </c>
      <c r="W74" s="41">
        <f t="shared" si="16"/>
        <v>0</v>
      </c>
      <c r="X74" s="41">
        <f>((F74+1)^-1)*D74*(H75-U75)</f>
        <v>0</v>
      </c>
      <c r="Y74" s="49"/>
    </row>
    <row r="75" spans="1:25" x14ac:dyDescent="0.2">
      <c r="A75" s="11">
        <f t="shared" si="19"/>
        <v>67</v>
      </c>
      <c r="B75" s="11">
        <f t="shared" si="19"/>
        <v>92</v>
      </c>
      <c r="C75" s="12">
        <f>IF(B75&lt;121,INDEX(Frauen!C$2:C$122,B75+1,1),0)</f>
        <v>271.19499999999999</v>
      </c>
      <c r="D75" s="20">
        <f t="shared" si="17"/>
        <v>0.27119500000000002</v>
      </c>
      <c r="E75" s="20">
        <f>IF(B75&lt;121,1-D75,0)</f>
        <v>0.72880499999999993</v>
      </c>
      <c r="F75" s="79">
        <f>IF(B75&lt;121,IF($D$1="konstant",$D$3,Zins!G69),0)</f>
        <v>7.4999999999999997E-3</v>
      </c>
      <c r="G75" s="39">
        <f t="shared" si="18"/>
        <v>1.0075000000000001</v>
      </c>
      <c r="H75" s="11"/>
      <c r="I75" s="11"/>
      <c r="J75" s="11"/>
      <c r="K75" s="28">
        <f>(K76*E75+H76*D75)/(1+F75)</f>
        <v>0</v>
      </c>
      <c r="L75" s="28"/>
      <c r="M75" s="32">
        <f t="shared" si="12"/>
        <v>0</v>
      </c>
      <c r="N75" s="53">
        <f>N74+H76*PRODUCT($G$8:G75)^-1*PRODUCT($E$8:E74)*D75</f>
        <v>1.0741190283052933E-2</v>
      </c>
      <c r="O75" s="53"/>
      <c r="P75" s="52">
        <f>P74+J75*PRODUCT($E$8:E74)*PRODUCT($G$8:G74)^-1</f>
        <v>18.577090050292469</v>
      </c>
      <c r="Q75" s="52">
        <f>((O74+N74)*PRODUCT($G$8:G74))/PRODUCT($E$8:E74)</f>
        <v>0.18961328507031991</v>
      </c>
      <c r="R75" s="52">
        <f>((P74)*PRODUCT($G$8:G74))/PRODUCT($E$8:E74)</f>
        <v>327.93973280975445</v>
      </c>
      <c r="S75" s="11">
        <f t="shared" si="13"/>
        <v>0</v>
      </c>
      <c r="T75" s="32">
        <f t="shared" si="14"/>
        <v>0</v>
      </c>
      <c r="U75" s="41">
        <f t="shared" si="15"/>
        <v>0</v>
      </c>
      <c r="V75" s="52">
        <f t="shared" si="20"/>
        <v>1502205.9844208315</v>
      </c>
      <c r="W75" s="41">
        <f t="shared" si="16"/>
        <v>0</v>
      </c>
      <c r="X75" s="41">
        <f>((F75+1)^-1)*D75*(H76-U76)</f>
        <v>0</v>
      </c>
      <c r="Y75" s="49"/>
    </row>
    <row r="76" spans="1:25" x14ac:dyDescent="0.2">
      <c r="A76" s="11">
        <f t="shared" si="19"/>
        <v>68</v>
      </c>
      <c r="B76" s="11">
        <f t="shared" si="19"/>
        <v>93</v>
      </c>
      <c r="C76" s="12">
        <f>IF(B76&lt;121,INDEX(Frauen!C$2:C$122,B76+1,1),0)</f>
        <v>295.584</v>
      </c>
      <c r="D76" s="20">
        <f t="shared" si="17"/>
        <v>0.29558400000000001</v>
      </c>
      <c r="E76" s="20">
        <f>IF(B76&lt;121,1-D76,0)</f>
        <v>0.70441599999999993</v>
      </c>
      <c r="F76" s="79">
        <f>IF(B76&lt;121,IF($D$1="konstant",$D$3,Zins!G70),0)</f>
        <v>7.4999999999999997E-3</v>
      </c>
      <c r="G76" s="39">
        <f t="shared" si="18"/>
        <v>1.0075000000000001</v>
      </c>
      <c r="H76" s="11"/>
      <c r="I76" s="11"/>
      <c r="J76" s="11"/>
      <c r="K76" s="28">
        <f>(K77*E76+H77*D76)/(1+F76)</f>
        <v>0</v>
      </c>
      <c r="L76" s="28"/>
      <c r="M76" s="32">
        <f t="shared" si="12"/>
        <v>0</v>
      </c>
      <c r="N76" s="53">
        <f>N75+H77*PRODUCT($G$8:G76)^-1*PRODUCT($E$8:E75)*D76</f>
        <v>1.0741190283052933E-2</v>
      </c>
      <c r="O76" s="53"/>
      <c r="P76" s="52">
        <f>P75+J76*PRODUCT($E$8:E75)*PRODUCT($G$8:G75)^-1</f>
        <v>18.577090050292469</v>
      </c>
      <c r="Q76" s="52">
        <f>((O75+N75)*PRODUCT($G$8:G75))/PRODUCT($E$8:E75)</f>
        <v>0.26212139695576642</v>
      </c>
      <c r="R76" s="52">
        <f>((P75)*PRODUCT($G$8:G75))/PRODUCT($E$8:E75)</f>
        <v>453.34387223719335</v>
      </c>
      <c r="S76" s="11">
        <f t="shared" si="13"/>
        <v>0</v>
      </c>
      <c r="T76" s="32">
        <f t="shared" si="14"/>
        <v>0</v>
      </c>
      <c r="U76" s="41">
        <f t="shared" si="15"/>
        <v>0</v>
      </c>
      <c r="V76" s="52">
        <f t="shared" si="20"/>
        <v>2076649.48690526</v>
      </c>
      <c r="W76" s="41">
        <f t="shared" si="16"/>
        <v>0</v>
      </c>
      <c r="X76" s="41">
        <f>((F76+1)^-1)*D76*(H77-U77)</f>
        <v>0</v>
      </c>
      <c r="Y76" s="49"/>
    </row>
    <row r="77" spans="1:25" x14ac:dyDescent="0.2">
      <c r="A77" s="11">
        <f t="shared" si="19"/>
        <v>69</v>
      </c>
      <c r="B77" s="11">
        <f t="shared" si="19"/>
        <v>94</v>
      </c>
      <c r="C77" s="12">
        <f>IF(B77&lt;121,INDEX(Frauen!C$2:C$122,B77+1,1),0)</f>
        <v>319.36200000000002</v>
      </c>
      <c r="D77" s="20">
        <f t="shared" si="17"/>
        <v>0.31936200000000003</v>
      </c>
      <c r="E77" s="20">
        <f>IF(B77&lt;121,1-D77,0)</f>
        <v>0.68063799999999997</v>
      </c>
      <c r="F77" s="79">
        <f>IF(B77&lt;121,IF($D$1="konstant",$D$3,Zins!G71),0)</f>
        <v>7.4999999999999997E-3</v>
      </c>
      <c r="G77" s="39">
        <f t="shared" si="18"/>
        <v>1.0075000000000001</v>
      </c>
      <c r="H77" s="11"/>
      <c r="I77" s="11"/>
      <c r="J77" s="11"/>
      <c r="K77" s="28">
        <f>(K78*E77+H78*D77)/(1+F77)</f>
        <v>0</v>
      </c>
      <c r="L77" s="28"/>
      <c r="M77" s="32">
        <f t="shared" si="12"/>
        <v>0</v>
      </c>
      <c r="N77" s="53">
        <f>N76+H78*PRODUCT($G$8:G77)^-1*PRODUCT($E$8:E76)*D77</f>
        <v>1.0741190283052933E-2</v>
      </c>
      <c r="O77" s="53"/>
      <c r="P77" s="52">
        <f>P76+J77*PRODUCT($E$8:E76)*PRODUCT($G$8:G76)^-1</f>
        <v>18.577090050292469</v>
      </c>
      <c r="Q77" s="52">
        <f>((O76+N76)*PRODUCT($G$8:G76))/PRODUCT($E$8:E76)</f>
        <v>0.37490248295458184</v>
      </c>
      <c r="R77" s="52">
        <f>((P76)*PRODUCT($G$8:G76))/PRODUCT($E$8:E76)</f>
        <v>648.4008757310628</v>
      </c>
      <c r="S77" s="11">
        <f t="shared" si="13"/>
        <v>0</v>
      </c>
      <c r="T77" s="32">
        <f t="shared" si="14"/>
        <v>0</v>
      </c>
      <c r="U77" s="41">
        <f t="shared" si="15"/>
        <v>0</v>
      </c>
      <c r="V77" s="52">
        <f t="shared" si="20"/>
        <v>2970154.5082125473</v>
      </c>
      <c r="W77" s="41">
        <f t="shared" si="16"/>
        <v>0</v>
      </c>
      <c r="X77" s="41">
        <f>((F77+1)^-1)*D77*(H78-U78)</f>
        <v>0</v>
      </c>
      <c r="Y77" s="49"/>
    </row>
    <row r="78" spans="1:25" x14ac:dyDescent="0.2">
      <c r="A78" s="11">
        <f t="shared" si="19"/>
        <v>70</v>
      </c>
      <c r="B78" s="11">
        <f t="shared" si="19"/>
        <v>95</v>
      </c>
      <c r="C78" s="12">
        <f>IF(B78&lt;121,INDEX(Frauen!C$2:C$122,B78+1,1),0)</f>
        <v>343.44099999999997</v>
      </c>
      <c r="D78" s="20">
        <f t="shared" si="17"/>
        <v>0.343441</v>
      </c>
      <c r="E78" s="20">
        <f>IF(B78&lt;121,1-D78,0)</f>
        <v>0.656559</v>
      </c>
      <c r="F78" s="79">
        <f>IF(B78&lt;121,IF($D$1="konstant",$D$3,Zins!G72),0)</f>
        <v>7.4999999999999997E-3</v>
      </c>
      <c r="G78" s="39">
        <f t="shared" si="18"/>
        <v>1.0075000000000001</v>
      </c>
      <c r="H78" s="11"/>
      <c r="I78" s="11"/>
      <c r="J78" s="11"/>
      <c r="K78" s="28">
        <f>(K79*E78+H79*D78)/(1+F78)</f>
        <v>0</v>
      </c>
      <c r="L78" s="28"/>
      <c r="M78" s="32">
        <f t="shared" si="12"/>
        <v>0</v>
      </c>
      <c r="N78" s="53">
        <f>N77+H79*PRODUCT($G$8:G78)^-1*PRODUCT($E$8:E77)*D78</f>
        <v>1.0741190283052933E-2</v>
      </c>
      <c r="O78" s="53"/>
      <c r="P78" s="52">
        <f>P77+J78*PRODUCT($E$8:E77)*PRODUCT($G$8:G77)^-1</f>
        <v>18.577090050292469</v>
      </c>
      <c r="Q78" s="52">
        <f>((O77+N77)*PRODUCT($G$8:G77))/PRODUCT($E$8:E77)</f>
        <v>0.55494146899929375</v>
      </c>
      <c r="R78" s="52">
        <f>((P77)*PRODUCT($G$8:G77))/PRODUCT($E$8:E77)</f>
        <v>959.78167880583499</v>
      </c>
      <c r="S78" s="11">
        <f t="shared" si="13"/>
        <v>0</v>
      </c>
      <c r="T78" s="32">
        <f t="shared" si="14"/>
        <v>0</v>
      </c>
      <c r="U78" s="41">
        <f t="shared" si="15"/>
        <v>0</v>
      </c>
      <c r="V78" s="52">
        <f t="shared" si="20"/>
        <v>4396508.3745311638</v>
      </c>
      <c r="W78" s="41">
        <f t="shared" si="16"/>
        <v>0</v>
      </c>
      <c r="X78" s="41">
        <f>((F78+1)^-1)*D78*(H79-U79)</f>
        <v>0</v>
      </c>
      <c r="Y78" s="49"/>
    </row>
    <row r="79" spans="1:25" x14ac:dyDescent="0.2">
      <c r="A79" s="11">
        <f t="shared" si="19"/>
        <v>71</v>
      </c>
      <c r="B79" s="11">
        <f t="shared" si="19"/>
        <v>96</v>
      </c>
      <c r="C79" s="12">
        <f>IF(B79&lt;121,INDEX(Frauen!C$2:C$122,B79+1,1),0)</f>
        <v>367.81799999999998</v>
      </c>
      <c r="D79" s="20">
        <f t="shared" si="17"/>
        <v>0.36781799999999998</v>
      </c>
      <c r="E79" s="20">
        <f>IF(B79&lt;121,1-D79,0)</f>
        <v>0.63218200000000002</v>
      </c>
      <c r="F79" s="79">
        <f>IF(B79&lt;121,IF($D$1="konstant",$D$3,Zins!G73),0)</f>
        <v>7.4999999999999997E-3</v>
      </c>
      <c r="G79" s="39">
        <f t="shared" si="18"/>
        <v>1.0075000000000001</v>
      </c>
      <c r="H79" s="11"/>
      <c r="I79" s="11"/>
      <c r="J79" s="11"/>
      <c r="K79" s="28">
        <f>(K80*E79+H80*D79)/(1+F79)</f>
        <v>0</v>
      </c>
      <c r="L79" s="28"/>
      <c r="M79" s="32">
        <f t="shared" si="12"/>
        <v>0</v>
      </c>
      <c r="N79" s="53">
        <f>N78+H80*PRODUCT($G$8:G79)^-1*PRODUCT($E$8:E78)*D79</f>
        <v>1.0741190283052933E-2</v>
      </c>
      <c r="O79" s="53"/>
      <c r="P79" s="52">
        <f>P78+J79*PRODUCT($E$8:E78)*PRODUCT($G$8:G78)^-1</f>
        <v>18.577090050292469</v>
      </c>
      <c r="Q79" s="52">
        <f>((O78+N78)*PRODUCT($G$8:G78))/PRODUCT($E$8:E78)</f>
        <v>0.85156631775177627</v>
      </c>
      <c r="R79" s="52">
        <f>((P78)*PRODUCT($G$8:G78))/PRODUCT($E$8:E78)</f>
        <v>1472.799918052877</v>
      </c>
      <c r="S79" s="11">
        <f t="shared" si="13"/>
        <v>0</v>
      </c>
      <c r="T79" s="32">
        <f t="shared" si="14"/>
        <v>0</v>
      </c>
      <c r="U79" s="41">
        <f t="shared" si="15"/>
        <v>0</v>
      </c>
      <c r="V79" s="52">
        <f t="shared" si="20"/>
        <v>6746510.4999552937</v>
      </c>
      <c r="W79" s="41">
        <f t="shared" si="16"/>
        <v>0</v>
      </c>
      <c r="X79" s="41">
        <f>((F79+1)^-1)*D79*(H80-U80)</f>
        <v>0</v>
      </c>
      <c r="Y79" s="49"/>
    </row>
    <row r="80" spans="1:25" x14ac:dyDescent="0.2">
      <c r="A80" s="11">
        <f t="shared" si="19"/>
        <v>72</v>
      </c>
      <c r="B80" s="11">
        <f t="shared" si="19"/>
        <v>97</v>
      </c>
      <c r="C80" s="12">
        <f>IF(B80&lt;121,INDEX(Frauen!C$2:C$122,B80+1,1),0)</f>
        <v>392.49299999999999</v>
      </c>
      <c r="D80" s="20">
        <f t="shared" si="17"/>
        <v>0.39249299999999998</v>
      </c>
      <c r="E80" s="20">
        <f>IF(B80&lt;121,1-D80,0)</f>
        <v>0.60750700000000002</v>
      </c>
      <c r="F80" s="79">
        <f>IF(B80&lt;121,IF($D$1="konstant",$D$3,Zins!G74),0)</f>
        <v>7.4999999999999997E-3</v>
      </c>
      <c r="G80" s="39">
        <f t="shared" si="18"/>
        <v>1.0075000000000001</v>
      </c>
      <c r="H80" s="11"/>
      <c r="I80" s="11"/>
      <c r="J80" s="11"/>
      <c r="K80" s="28">
        <f>(K81*E80+H81*D80)/(1+F80)</f>
        <v>0</v>
      </c>
      <c r="L80" s="28"/>
      <c r="M80" s="32">
        <f t="shared" si="12"/>
        <v>0</v>
      </c>
      <c r="N80" s="53">
        <f>N79+H81*PRODUCT($G$8:G80)^-1*PRODUCT($E$8:E79)*D80</f>
        <v>1.0741190283052933E-2</v>
      </c>
      <c r="O80" s="53"/>
      <c r="P80" s="52">
        <f>P79+J80*PRODUCT($E$8:E79)*PRODUCT($G$8:G79)^-1</f>
        <v>18.577090050292469</v>
      </c>
      <c r="Q80" s="52">
        <f>((O79+N79)*PRODUCT($G$8:G79))/PRODUCT($E$8:E79)</f>
        <v>1.357129853641696</v>
      </c>
      <c r="R80" s="52">
        <f>((P79)*PRODUCT($G$8:G79))/PRODUCT($E$8:E79)</f>
        <v>2347.181535441176</v>
      </c>
      <c r="S80" s="11">
        <f t="shared" si="13"/>
        <v>0</v>
      </c>
      <c r="T80" s="32">
        <f t="shared" si="14"/>
        <v>0</v>
      </c>
      <c r="U80" s="41">
        <f t="shared" si="15"/>
        <v>0</v>
      </c>
      <c r="V80" s="52">
        <f t="shared" si="20"/>
        <v>10751823.570909893</v>
      </c>
      <c r="W80" s="41">
        <f t="shared" si="16"/>
        <v>0</v>
      </c>
      <c r="X80" s="41">
        <f>((F80+1)^-1)*D80*(H81-U81)</f>
        <v>0</v>
      </c>
      <c r="Y80" s="49"/>
    </row>
    <row r="81" spans="1:25" x14ac:dyDescent="0.2">
      <c r="A81" s="11">
        <f t="shared" si="19"/>
        <v>73</v>
      </c>
      <c r="B81" s="11">
        <f t="shared" si="19"/>
        <v>98</v>
      </c>
      <c r="C81" s="12">
        <f>IF(B81&lt;121,INDEX(Frauen!C$2:C$122,B81+1,1),0)</f>
        <v>417.46</v>
      </c>
      <c r="D81" s="20">
        <f t="shared" si="17"/>
        <v>0.41746</v>
      </c>
      <c r="E81" s="20">
        <f>IF(B81&lt;121,1-D81,0)</f>
        <v>0.58254000000000006</v>
      </c>
      <c r="F81" s="79">
        <f>IF(B81&lt;121,IF($D$1="konstant",$D$3,Zins!G75),0)</f>
        <v>7.4999999999999997E-3</v>
      </c>
      <c r="G81" s="39">
        <f t="shared" si="18"/>
        <v>1.0075000000000001</v>
      </c>
      <c r="H81" s="11"/>
      <c r="I81" s="11"/>
      <c r="J81" s="11"/>
      <c r="K81" s="28">
        <f>(K82*E81+H82*D81)/(1+F81)</f>
        <v>0</v>
      </c>
      <c r="L81" s="28"/>
      <c r="M81" s="32">
        <f t="shared" si="12"/>
        <v>0</v>
      </c>
      <c r="N81" s="53">
        <f>N80+H82*PRODUCT($G$8:G81)^-1*PRODUCT($E$8:E80)*D81</f>
        <v>1.0741190283052933E-2</v>
      </c>
      <c r="O81" s="53"/>
      <c r="P81" s="52">
        <f>P80+J81*PRODUCT($E$8:E80)*PRODUCT($G$8:G80)^-1</f>
        <v>18.577090050292469</v>
      </c>
      <c r="Q81" s="52">
        <f>((O80+N80)*PRODUCT($G$8:G80))/PRODUCT($E$8:E80)</f>
        <v>2.2506873625225858</v>
      </c>
      <c r="R81" s="52">
        <f>((P80)*PRODUCT($G$8:G80))/PRODUCT($E$8:E80)</f>
        <v>3892.6060061151311</v>
      </c>
      <c r="S81" s="11">
        <f t="shared" si="13"/>
        <v>0</v>
      </c>
      <c r="T81" s="32">
        <f t="shared" si="14"/>
        <v>0</v>
      </c>
      <c r="U81" s="41">
        <f t="shared" si="15"/>
        <v>0</v>
      </c>
      <c r="V81" s="52">
        <f t="shared" si="20"/>
        <v>17831008.116271447</v>
      </c>
      <c r="W81" s="41">
        <f t="shared" si="16"/>
        <v>0</v>
      </c>
      <c r="X81" s="41">
        <f>((F81+1)^-1)*D81*(H82-U82)</f>
        <v>0</v>
      </c>
      <c r="Y81" s="49"/>
    </row>
    <row r="82" spans="1:25" x14ac:dyDescent="0.2">
      <c r="A82" s="11">
        <f t="shared" si="19"/>
        <v>74</v>
      </c>
      <c r="B82" s="11">
        <f t="shared" si="19"/>
        <v>99</v>
      </c>
      <c r="C82" s="12">
        <f>IF(B82&lt;121,INDEX(Frauen!C$2:C$122,B82+1,1),0)</f>
        <v>442.71600000000001</v>
      </c>
      <c r="D82" s="20">
        <f t="shared" si="17"/>
        <v>0.442716</v>
      </c>
      <c r="E82" s="20">
        <f>IF(B82&lt;121,1-D82,0)</f>
        <v>0.557284</v>
      </c>
      <c r="F82" s="79">
        <f>IF(B82&lt;121,IF($D$1="konstant",$D$3,Zins!G76),0)</f>
        <v>7.4999999999999997E-3</v>
      </c>
      <c r="G82" s="39">
        <f t="shared" si="18"/>
        <v>1.0075000000000001</v>
      </c>
      <c r="H82" s="11"/>
      <c r="I82" s="11"/>
      <c r="J82" s="11"/>
      <c r="K82" s="28">
        <f>(K83*E82+H83*D82)/(1+F82)</f>
        <v>0</v>
      </c>
      <c r="L82" s="28"/>
      <c r="M82" s="32">
        <f t="shared" si="12"/>
        <v>0</v>
      </c>
      <c r="N82" s="53">
        <f>N81+H83*PRODUCT($G$8:G82)^-1*PRODUCT($E$8:E81)*D82</f>
        <v>1.0741190283052933E-2</v>
      </c>
      <c r="O82" s="53"/>
      <c r="P82" s="52">
        <f>P81+J82*PRODUCT($E$8:E81)*PRODUCT($G$8:G81)^-1</f>
        <v>18.577090050292469</v>
      </c>
      <c r="Q82" s="52">
        <f>((O81+N81)*PRODUCT($G$8:G81))/PRODUCT($E$8:E81)</f>
        <v>3.8925524732061412</v>
      </c>
      <c r="R82" s="52">
        <f>((P81)*PRODUCT($G$8:G81))/PRODUCT($E$8:E81)</f>
        <v>6732.2425089452991</v>
      </c>
      <c r="S82" s="11">
        <f t="shared" si="13"/>
        <v>0</v>
      </c>
      <c r="T82" s="32">
        <f t="shared" si="14"/>
        <v>0</v>
      </c>
      <c r="U82" s="41">
        <f t="shared" si="15"/>
        <v>0</v>
      </c>
      <c r="V82" s="52">
        <f t="shared" si="20"/>
        <v>30838638.852513961</v>
      </c>
      <c r="W82" s="41">
        <f t="shared" si="16"/>
        <v>0</v>
      </c>
      <c r="X82" s="41">
        <f>((F82+1)^-1)*D82*(H83-U83)</f>
        <v>0</v>
      </c>
      <c r="Y82" s="49"/>
    </row>
    <row r="83" spans="1:25" x14ac:dyDescent="0.2">
      <c r="A83" s="11">
        <f t="shared" si="19"/>
        <v>75</v>
      </c>
      <c r="B83" s="11">
        <f t="shared" si="19"/>
        <v>100</v>
      </c>
      <c r="C83" s="12">
        <f>IF(B83&lt;121,INDEX(Frauen!C$2:C$122,B83+1,1),0)</f>
        <v>468.25799999999998</v>
      </c>
      <c r="D83" s="20">
        <f t="shared" si="17"/>
        <v>0.46825800000000001</v>
      </c>
      <c r="E83" s="20">
        <f>IF(B83&lt;121,1-D83,0)</f>
        <v>0.53174199999999994</v>
      </c>
      <c r="F83" s="79">
        <f>IF(B83&lt;121,IF($D$1="konstant",$D$3,Zins!G77),0)</f>
        <v>7.4999999999999997E-3</v>
      </c>
      <c r="G83" s="39">
        <f t="shared" si="18"/>
        <v>1.0075000000000001</v>
      </c>
      <c r="H83" s="11"/>
      <c r="I83" s="11"/>
      <c r="J83" s="11"/>
      <c r="K83" s="28">
        <f>(K84*E83+H84*D83)/(1+F83)</f>
        <v>0</v>
      </c>
      <c r="L83" s="28"/>
      <c r="M83" s="32">
        <f t="shared" si="12"/>
        <v>0</v>
      </c>
      <c r="N83" s="53">
        <f>N82+H84*PRODUCT($G$8:G83)^-1*PRODUCT($E$8:E82)*D83</f>
        <v>1.0741190283052933E-2</v>
      </c>
      <c r="O83" s="53"/>
      <c r="P83" s="52">
        <f>P82+J83*PRODUCT($E$8:E82)*PRODUCT($G$8:G82)^-1</f>
        <v>18.577090050292469</v>
      </c>
      <c r="Q83" s="52">
        <f>((O82+N82)*PRODUCT($G$8:G82))/PRODUCT($E$8:E82)</f>
        <v>7.0372496191442551</v>
      </c>
      <c r="R83" s="52">
        <f>((P82)*PRODUCT($G$8:G82))/PRODUCT($E$8:E82)</f>
        <v>12171.055203024649</v>
      </c>
      <c r="S83" s="11">
        <f t="shared" si="13"/>
        <v>0</v>
      </c>
      <c r="T83" s="32">
        <f t="shared" si="14"/>
        <v>0</v>
      </c>
      <c r="U83" s="41">
        <f t="shared" si="15"/>
        <v>0</v>
      </c>
      <c r="V83" s="52">
        <f t="shared" si="20"/>
        <v>55752414.646585606</v>
      </c>
      <c r="W83" s="41">
        <f t="shared" si="16"/>
        <v>0</v>
      </c>
      <c r="X83" s="41">
        <f>((F83+1)^-1)*D83*(H84-U84)</f>
        <v>0</v>
      </c>
      <c r="Y83" s="49"/>
    </row>
    <row r="84" spans="1:25" x14ac:dyDescent="0.2">
      <c r="A84" s="11">
        <f t="shared" si="19"/>
        <v>76</v>
      </c>
      <c r="B84" s="11">
        <f t="shared" si="19"/>
        <v>101</v>
      </c>
      <c r="C84" s="12">
        <f>IF(B84&lt;121,INDEX(Frauen!C$2:C$122,B84+1,1),0)</f>
        <v>494.07499999999999</v>
      </c>
      <c r="D84" s="20">
        <f t="shared" si="17"/>
        <v>0.49407499999999999</v>
      </c>
      <c r="E84" s="20">
        <f>IF(B84&lt;121,1-D84,0)</f>
        <v>0.50592499999999996</v>
      </c>
      <c r="F84" s="79">
        <f>IF(B84&lt;121,IF($D$1="konstant",$D$3,Zins!G78),0)</f>
        <v>7.4999999999999997E-3</v>
      </c>
      <c r="G84" s="39">
        <f t="shared" si="18"/>
        <v>1.0075000000000001</v>
      </c>
      <c r="H84" s="11"/>
      <c r="I84" s="11"/>
      <c r="J84" s="11"/>
      <c r="K84" s="28">
        <f>(K85*E84+H85*D84)/(1+F84)</f>
        <v>0</v>
      </c>
      <c r="L84" s="28"/>
      <c r="M84" s="32">
        <f t="shared" si="12"/>
        <v>0</v>
      </c>
      <c r="N84" s="53">
        <f>N83+H85*PRODUCT($G$8:G84)^-1*PRODUCT($E$8:E83)*D84</f>
        <v>1.0741190283052933E-2</v>
      </c>
      <c r="O84" s="53"/>
      <c r="P84" s="52">
        <f>P83+J84*PRODUCT($E$8:E83)*PRODUCT($G$8:G83)^-1</f>
        <v>18.577090050292469</v>
      </c>
      <c r="Q84" s="52">
        <f>((O83+N83)*PRODUCT($G$8:G83))/PRODUCT($E$8:E83)</f>
        <v>13.33358845321197</v>
      </c>
      <c r="R84" s="52">
        <f>((P83)*PRODUCT($G$8:G83))/PRODUCT($E$8:E83)</f>
        <v>23060.691307151472</v>
      </c>
      <c r="S84" s="11">
        <f t="shared" si="13"/>
        <v>0</v>
      </c>
      <c r="T84" s="32">
        <f t="shared" si="14"/>
        <v>0</v>
      </c>
      <c r="U84" s="41">
        <f t="shared" si="15"/>
        <v>0</v>
      </c>
      <c r="V84" s="52">
        <f t="shared" si="20"/>
        <v>105634984.17735484</v>
      </c>
      <c r="W84" s="41">
        <f t="shared" si="16"/>
        <v>0</v>
      </c>
      <c r="X84" s="41">
        <f>((F84+1)^-1)*D84*(H85-U85)</f>
        <v>0</v>
      </c>
      <c r="Y84" s="49"/>
    </row>
    <row r="85" spans="1:25" x14ac:dyDescent="0.2">
      <c r="A85" s="11">
        <f t="shared" si="19"/>
        <v>77</v>
      </c>
      <c r="B85" s="11">
        <f t="shared" si="19"/>
        <v>102</v>
      </c>
      <c r="C85" s="12">
        <f>IF(B85&lt;121,INDEX(Frauen!C$2:C$122,B85+1,1),0)</f>
        <v>520.16399999999999</v>
      </c>
      <c r="D85" s="20">
        <f t="shared" si="17"/>
        <v>0.52016399999999996</v>
      </c>
      <c r="E85" s="20">
        <f>IF(B85&lt;121,1-D85,0)</f>
        <v>0.47983600000000004</v>
      </c>
      <c r="F85" s="79">
        <f>IF(B85&lt;121,IF($D$1="konstant",$D$3,Zins!G79),0)</f>
        <v>7.4999999999999997E-3</v>
      </c>
      <c r="G85" s="39">
        <f t="shared" si="18"/>
        <v>1.0075000000000001</v>
      </c>
      <c r="H85" s="11"/>
      <c r="I85" s="11"/>
      <c r="J85" s="11"/>
      <c r="K85" s="28">
        <f>(K86*E85+H86*D85)/(1+F85)</f>
        <v>0</v>
      </c>
      <c r="L85" s="28"/>
      <c r="M85" s="32">
        <f t="shared" si="12"/>
        <v>0</v>
      </c>
      <c r="N85" s="53">
        <f>N84+H86*PRODUCT($G$8:G85)^-1*PRODUCT($E$8:E84)*D85</f>
        <v>1.0741190283052933E-2</v>
      </c>
      <c r="O85" s="53"/>
      <c r="P85" s="52">
        <f>P84+J85*PRODUCT($E$8:E84)*PRODUCT($G$8:G84)^-1</f>
        <v>18.577090050292469</v>
      </c>
      <c r="Q85" s="52">
        <f>((O84+N84)*PRODUCT($G$8:G84))/PRODUCT($E$8:E84)</f>
        <v>26.55253321462877</v>
      </c>
      <c r="R85" s="52">
        <f>((P84)*PRODUCT($G$8:G84))/PRODUCT($E$8:E84)</f>
        <v>45923.104199150286</v>
      </c>
      <c r="S85" s="11">
        <f t="shared" si="13"/>
        <v>0</v>
      </c>
      <c r="T85" s="32">
        <f t="shared" si="14"/>
        <v>0</v>
      </c>
      <c r="U85" s="41">
        <f t="shared" si="15"/>
        <v>0</v>
      </c>
      <c r="V85" s="52">
        <f t="shared" si="20"/>
        <v>210361706.89071503</v>
      </c>
      <c r="W85" s="41">
        <f t="shared" si="16"/>
        <v>0</v>
      </c>
      <c r="X85" s="41">
        <f>((F85+1)^-1)*D85*(H86-U86)</f>
        <v>0</v>
      </c>
      <c r="Y85" s="49"/>
    </row>
    <row r="86" spans="1:25" x14ac:dyDescent="0.2">
      <c r="A86" s="11">
        <f t="shared" si="19"/>
        <v>78</v>
      </c>
      <c r="B86" s="11">
        <f t="shared" si="19"/>
        <v>103</v>
      </c>
      <c r="C86" s="12">
        <f>IF(B86&lt;121,INDEX(Frauen!C$2:C$122,B86+1,1),0)</f>
        <v>546.51400000000001</v>
      </c>
      <c r="D86" s="20">
        <f t="shared" si="17"/>
        <v>0.54651400000000006</v>
      </c>
      <c r="E86" s="20">
        <f>IF(B86&lt;121,1-D86,0)</f>
        <v>0.45348599999999994</v>
      </c>
      <c r="F86" s="79">
        <f>IF(B86&lt;121,IF($D$1="konstant",$D$3,Zins!G80),0)</f>
        <v>7.4999999999999997E-3</v>
      </c>
      <c r="G86" s="39">
        <f t="shared" si="18"/>
        <v>1.0075000000000001</v>
      </c>
      <c r="H86" s="11"/>
      <c r="I86" s="11"/>
      <c r="J86" s="11"/>
      <c r="K86" s="28">
        <f>(K87*E86+H87*D86)/(1+F86)</f>
        <v>0</v>
      </c>
      <c r="L86" s="28"/>
      <c r="M86" s="32">
        <f t="shared" si="12"/>
        <v>0</v>
      </c>
      <c r="N86" s="53">
        <f>N85+H87*PRODUCT($G$8:G86)^-1*PRODUCT($E$8:E85)*D86</f>
        <v>1.0741190283052933E-2</v>
      </c>
      <c r="O86" s="53"/>
      <c r="P86" s="52">
        <f>P85+J86*PRODUCT($E$8:E85)*PRODUCT($G$8:G85)^-1</f>
        <v>18.577090050292469</v>
      </c>
      <c r="Q86" s="52">
        <f>((O85+N85)*PRODUCT($G$8:G85))/PRODUCT($E$8:E85)</f>
        <v>55.751709362654083</v>
      </c>
      <c r="R86" s="52">
        <f>((P85)*PRODUCT($G$8:G85))/PRODUCT($E$8:E85)</f>
        <v>96423.626990563251</v>
      </c>
      <c r="S86" s="11">
        <f t="shared" si="13"/>
        <v>0</v>
      </c>
      <c r="T86" s="32">
        <f t="shared" si="14"/>
        <v>0</v>
      </c>
      <c r="U86" s="41">
        <f t="shared" si="15"/>
        <v>0</v>
      </c>
      <c r="V86" s="52">
        <f t="shared" si="20"/>
        <v>441691368.91020137</v>
      </c>
      <c r="W86" s="41">
        <f t="shared" si="16"/>
        <v>0</v>
      </c>
      <c r="X86" s="41">
        <f>((F86+1)^-1)*D86*(H87-U87)</f>
        <v>0</v>
      </c>
      <c r="Y86" s="49"/>
    </row>
    <row r="87" spans="1:25" x14ac:dyDescent="0.2">
      <c r="A87" s="11">
        <f t="shared" si="19"/>
        <v>79</v>
      </c>
      <c r="B87" s="11">
        <f t="shared" si="19"/>
        <v>104</v>
      </c>
      <c r="C87" s="12">
        <f>IF(B87&lt;121,INDEX(Frauen!C$2:C$122,B87+1,1),0)</f>
        <v>573.11400000000003</v>
      </c>
      <c r="D87" s="20">
        <f t="shared" si="17"/>
        <v>0.57311400000000001</v>
      </c>
      <c r="E87" s="20">
        <f>IF(B87&lt;121,1-D87,0)</f>
        <v>0.42688599999999999</v>
      </c>
      <c r="F87" s="79">
        <f>IF(B87&lt;121,IF($D$1="konstant",$D$3,Zins!G81),0)</f>
        <v>7.4999999999999997E-3</v>
      </c>
      <c r="G87" s="39">
        <f t="shared" si="18"/>
        <v>1.0075000000000001</v>
      </c>
      <c r="H87" s="11"/>
      <c r="I87" s="11"/>
      <c r="J87" s="11"/>
      <c r="K87" s="28">
        <f>(K88*E87+H88*D87)/(1+F87)</f>
        <v>0</v>
      </c>
      <c r="L87" s="28"/>
      <c r="M87" s="32">
        <f t="shared" si="12"/>
        <v>0</v>
      </c>
      <c r="N87" s="53">
        <f>N86+H88*PRODUCT($G$8:G87)^-1*PRODUCT($E$8:E86)*D87</f>
        <v>1.0741190283052933E-2</v>
      </c>
      <c r="O87" s="53"/>
      <c r="P87" s="52">
        <f>P86+J87*PRODUCT($E$8:E86)*PRODUCT($G$8:G86)^-1</f>
        <v>18.577090050292469</v>
      </c>
      <c r="Q87" s="52">
        <f>((O86+N86)*PRODUCT($G$8:G86))/PRODUCT($E$8:E86)</f>
        <v>123.86236219612954</v>
      </c>
      <c r="R87" s="52">
        <f>((P86)*PRODUCT($G$8:G86))/PRODUCT($E$8:E86)</f>
        <v>214222.27851133773</v>
      </c>
      <c r="S87" s="11">
        <f t="shared" si="13"/>
        <v>0</v>
      </c>
      <c r="T87" s="32">
        <f t="shared" si="14"/>
        <v>0</v>
      </c>
      <c r="U87" s="41">
        <f t="shared" si="15"/>
        <v>0</v>
      </c>
      <c r="V87" s="52">
        <f t="shared" si="20"/>
        <v>981296124.195737</v>
      </c>
      <c r="W87" s="41">
        <f t="shared" si="16"/>
        <v>0</v>
      </c>
      <c r="X87" s="41">
        <f>((F87+1)^-1)*D87*(H88-U88)</f>
        <v>0</v>
      </c>
      <c r="Y87" s="49"/>
    </row>
    <row r="88" spans="1:25" x14ac:dyDescent="0.2">
      <c r="A88" s="11">
        <f t="shared" si="19"/>
        <v>80</v>
      </c>
      <c r="B88" s="11">
        <f t="shared" si="19"/>
        <v>105</v>
      </c>
      <c r="C88" s="12">
        <f>IF(B88&lt;121,INDEX(Frauen!C$2:C$122,B88+1,1),0)</f>
        <v>599.95299999999997</v>
      </c>
      <c r="D88" s="20">
        <f t="shared" si="17"/>
        <v>0.59995299999999996</v>
      </c>
      <c r="E88" s="20">
        <f>IF(B88&lt;121,1-D88,0)</f>
        <v>0.40004700000000004</v>
      </c>
      <c r="F88" s="79">
        <f>IF(B88&lt;121,IF($D$1="konstant",$D$3,Zins!G82),0)</f>
        <v>7.4999999999999997E-3</v>
      </c>
      <c r="G88" s="39">
        <f t="shared" si="18"/>
        <v>1.0075000000000001</v>
      </c>
      <c r="H88" s="11"/>
      <c r="I88" s="11"/>
      <c r="J88" s="11"/>
      <c r="K88" s="28">
        <f>(K89*E88+H89*D88)/(1+F88)</f>
        <v>0</v>
      </c>
      <c r="L88" s="28"/>
      <c r="M88" s="32">
        <f t="shared" si="12"/>
        <v>0</v>
      </c>
      <c r="N88" s="53">
        <f>N87+H89*PRODUCT($G$8:G88)^-1*PRODUCT($E$8:E87)*D88</f>
        <v>1.0741190283052933E-2</v>
      </c>
      <c r="O88" s="53"/>
      <c r="P88" s="52">
        <f>P87+J88*PRODUCT($E$8:E87)*PRODUCT($G$8:G87)^-1</f>
        <v>18.577090050292469</v>
      </c>
      <c r="Q88" s="52">
        <f>((O87+N87)*PRODUCT($G$8:G87))/PRODUCT($E$8:E87)</f>
        <v>292.32940389846596</v>
      </c>
      <c r="R88" s="52">
        <f>((P87)*PRODUCT($G$8:G87))/PRODUCT($E$8:E87)</f>
        <v>505589.18680906104</v>
      </c>
      <c r="S88" s="11">
        <f t="shared" si="13"/>
        <v>0</v>
      </c>
      <c r="T88" s="32">
        <f t="shared" si="14"/>
        <v>0</v>
      </c>
      <c r="U88" s="41">
        <f t="shared" si="15"/>
        <v>0</v>
      </c>
      <c r="V88" s="52">
        <f t="shared" si="20"/>
        <v>2315971582.8750658</v>
      </c>
      <c r="W88" s="41">
        <f t="shared" si="16"/>
        <v>0</v>
      </c>
      <c r="X88" s="41">
        <f>((F88+1)^-1)*D88*(H89-U89)</f>
        <v>0</v>
      </c>
      <c r="Y88" s="49"/>
    </row>
    <row r="89" spans="1:25" x14ac:dyDescent="0.2">
      <c r="A89" s="11">
        <f t="shared" si="19"/>
        <v>81</v>
      </c>
      <c r="B89" s="11">
        <f t="shared" si="19"/>
        <v>106</v>
      </c>
      <c r="C89" s="12">
        <f>IF(B89&lt;121,INDEX(Frauen!C$2:C$122,B89+1,1),0)</f>
        <v>627.01400000000001</v>
      </c>
      <c r="D89" s="20">
        <f t="shared" si="17"/>
        <v>0.62701399999999996</v>
      </c>
      <c r="E89" s="20">
        <f>IF(B89&lt;121,1-D89,0)</f>
        <v>0.37298600000000004</v>
      </c>
      <c r="F89" s="79">
        <f>IF(B89&lt;121,IF($D$1="konstant",$D$3,Zins!G83),0)</f>
        <v>7.4999999999999997E-3</v>
      </c>
      <c r="G89" s="39">
        <f t="shared" si="18"/>
        <v>1.0075000000000001</v>
      </c>
      <c r="H89" s="11"/>
      <c r="I89" s="11"/>
      <c r="J89" s="11"/>
      <c r="K89" s="28">
        <f>(K90*E89+H90*D89)/(1+F89)</f>
        <v>0</v>
      </c>
      <c r="L89" s="28"/>
      <c r="M89" s="32">
        <f t="shared" si="12"/>
        <v>0</v>
      </c>
      <c r="N89" s="53">
        <f>N88+H90*PRODUCT($G$8:G89)^-1*PRODUCT($E$8:E88)*D89</f>
        <v>1.0741190283052933E-2</v>
      </c>
      <c r="O89" s="53"/>
      <c r="P89" s="52">
        <f>P88+J89*PRODUCT($E$8:E88)*PRODUCT($G$8:G88)^-1</f>
        <v>18.577090050292469</v>
      </c>
      <c r="Q89" s="52">
        <f>((O88+N88)*PRODUCT($G$8:G88))/PRODUCT($E$8:E88)</f>
        <v>736.21818043306018</v>
      </c>
      <c r="R89" s="52">
        <f>((P88)*PRODUCT($G$8:G88))/PRODUCT($E$8:E88)</f>
        <v>1273303.1511550616</v>
      </c>
      <c r="S89" s="11">
        <f t="shared" si="13"/>
        <v>0</v>
      </c>
      <c r="T89" s="32">
        <f t="shared" si="14"/>
        <v>0</v>
      </c>
      <c r="U89" s="41">
        <f t="shared" si="15"/>
        <v>0</v>
      </c>
      <c r="V89" s="52">
        <f t="shared" si="20"/>
        <v>5832668085.8664818</v>
      </c>
      <c r="W89" s="41">
        <f t="shared" si="16"/>
        <v>0</v>
      </c>
      <c r="X89" s="41">
        <f>((F89+1)^-1)*D89*(H90-U90)</f>
        <v>0</v>
      </c>
      <c r="Y89" s="49"/>
    </row>
    <row r="90" spans="1:25" x14ac:dyDescent="0.2">
      <c r="A90" s="11">
        <f t="shared" ref="A90:B105" si="21">IF(A89&lt;121,A89+1,"")</f>
        <v>82</v>
      </c>
      <c r="B90" s="11">
        <f t="shared" si="21"/>
        <v>107</v>
      </c>
      <c r="C90" s="12">
        <f>IF(B90&lt;121,INDEX(Frauen!C$2:C$122,B90+1,1),0)</f>
        <v>654.28300000000002</v>
      </c>
      <c r="D90" s="20">
        <f t="shared" si="17"/>
        <v>0.65428300000000006</v>
      </c>
      <c r="E90" s="20">
        <f>IF(B90&lt;121,1-D90,0)</f>
        <v>0.34571699999999994</v>
      </c>
      <c r="F90" s="79">
        <f>IF(B90&lt;121,IF($D$1="konstant",$D$3,Zins!G84),0)</f>
        <v>7.4999999999999997E-3</v>
      </c>
      <c r="G90" s="39">
        <f t="shared" si="18"/>
        <v>1.0075000000000001</v>
      </c>
      <c r="H90" s="11"/>
      <c r="I90" s="11"/>
      <c r="J90" s="11"/>
      <c r="K90" s="28">
        <f>(K91*E90+H91*D90)/(1+F90)</f>
        <v>0</v>
      </c>
      <c r="L90" s="28"/>
      <c r="M90" s="32">
        <f t="shared" si="12"/>
        <v>0</v>
      </c>
      <c r="N90" s="53">
        <f>N89+H91*PRODUCT($G$8:G90)^-1*PRODUCT($E$8:E89)*D90</f>
        <v>1.0741190283052933E-2</v>
      </c>
      <c r="O90" s="53"/>
      <c r="P90" s="52">
        <f>P89+J90*PRODUCT($E$8:E89)*PRODUCT($G$8:G89)^-1</f>
        <v>18.577090050292469</v>
      </c>
      <c r="Q90" s="52">
        <f>((O89+N89)*PRODUCT($G$8:G89))/PRODUCT($E$8:E89)</f>
        <v>1988.6532384226434</v>
      </c>
      <c r="R90" s="52">
        <f>((P89)*PRODUCT($G$8:G89))/PRODUCT($E$8:E89)</f>
        <v>3439413.0739189265</v>
      </c>
      <c r="S90" s="11">
        <f t="shared" si="13"/>
        <v>0</v>
      </c>
      <c r="T90" s="32">
        <f t="shared" si="14"/>
        <v>0</v>
      </c>
      <c r="U90" s="41">
        <f t="shared" si="15"/>
        <v>0</v>
      </c>
      <c r="V90" s="52">
        <f t="shared" si="20"/>
        <v>15755050046.142433</v>
      </c>
      <c r="W90" s="41">
        <f t="shared" si="16"/>
        <v>0</v>
      </c>
      <c r="X90" s="41">
        <f>((F90+1)^-1)*D90*(H91-U91)</f>
        <v>0</v>
      </c>
      <c r="Y90" s="49"/>
    </row>
    <row r="91" spans="1:25" x14ac:dyDescent="0.2">
      <c r="A91" s="11">
        <f t="shared" si="21"/>
        <v>83</v>
      </c>
      <c r="B91" s="11">
        <f t="shared" si="21"/>
        <v>108</v>
      </c>
      <c r="C91" s="12">
        <f>IF(B91&lt;121,INDEX(Frauen!C$2:C$122,B91+1,1),0)</f>
        <v>681.74099999999999</v>
      </c>
      <c r="D91" s="20">
        <f t="shared" si="17"/>
        <v>0.68174099999999993</v>
      </c>
      <c r="E91" s="20">
        <f>IF(B91&lt;121,1-D91,0)</f>
        <v>0.31825900000000007</v>
      </c>
      <c r="F91" s="79">
        <f>IF(B91&lt;121,IF($D$1="konstant",$D$3,Zins!G85),0)</f>
        <v>7.4999999999999997E-3</v>
      </c>
      <c r="G91" s="39">
        <f t="shared" si="18"/>
        <v>1.0075000000000001</v>
      </c>
      <c r="H91" s="11"/>
      <c r="I91" s="11"/>
      <c r="J91" s="11"/>
      <c r="K91" s="28">
        <f>(K92*E91+H92*D91)/(1+F91)</f>
        <v>0</v>
      </c>
      <c r="L91" s="28"/>
      <c r="M91" s="32">
        <f t="shared" si="12"/>
        <v>0</v>
      </c>
      <c r="N91" s="53">
        <f>N90+H92*PRODUCT($G$8:G91)^-1*PRODUCT($E$8:E90)*D91</f>
        <v>1.0741190283052933E-2</v>
      </c>
      <c r="O91" s="53"/>
      <c r="P91" s="52">
        <f>P90+J91*PRODUCT($E$8:E90)*PRODUCT($G$8:G90)^-1</f>
        <v>18.577090050292469</v>
      </c>
      <c r="Q91" s="52">
        <f>((O90+N90)*PRODUCT($G$8:G90))/PRODUCT($E$8:E90)</f>
        <v>5795.3995253655849</v>
      </c>
      <c r="R91" s="52">
        <f>((P90)*PRODUCT($G$8:G90))/PRODUCT($E$8:E90)</f>
        <v>10023252.174389223</v>
      </c>
      <c r="S91" s="11">
        <f t="shared" si="13"/>
        <v>0</v>
      </c>
      <c r="T91" s="32">
        <f t="shared" si="14"/>
        <v>0</v>
      </c>
      <c r="U91" s="41">
        <f t="shared" si="15"/>
        <v>0</v>
      </c>
      <c r="V91" s="52">
        <f t="shared" si="20"/>
        <v>45913891771.271011</v>
      </c>
      <c r="W91" s="41">
        <f t="shared" si="16"/>
        <v>0</v>
      </c>
      <c r="X91" s="41">
        <f>((F91+1)^-1)*D91*(H92-U92)</f>
        <v>0</v>
      </c>
      <c r="Y91" s="49"/>
    </row>
    <row r="92" spans="1:25" x14ac:dyDescent="0.2">
      <c r="A92" s="11">
        <f t="shared" si="21"/>
        <v>84</v>
      </c>
      <c r="B92" s="11">
        <f t="shared" si="21"/>
        <v>109</v>
      </c>
      <c r="C92" s="12">
        <f>IF(B92&lt;121,INDEX(Frauen!C$2:C$122,B92+1,1),0)</f>
        <v>709.36400000000003</v>
      </c>
      <c r="D92" s="20">
        <f t="shared" si="17"/>
        <v>0.70936399999999999</v>
      </c>
      <c r="E92" s="20">
        <f>IF(B92&lt;121,1-D92,0)</f>
        <v>0.29063600000000001</v>
      </c>
      <c r="F92" s="79">
        <f>IF(B92&lt;121,IF($D$1="konstant",$D$3,Zins!G86),0)</f>
        <v>7.4999999999999997E-3</v>
      </c>
      <c r="G92" s="39">
        <f t="shared" si="18"/>
        <v>1.0075000000000001</v>
      </c>
      <c r="H92" s="11"/>
      <c r="I92" s="11"/>
      <c r="J92" s="11"/>
      <c r="K92" s="28">
        <f>(K93*E92+H93*D92)/(1+F92)</f>
        <v>0</v>
      </c>
      <c r="L92" s="28"/>
      <c r="M92" s="32">
        <f t="shared" si="12"/>
        <v>0</v>
      </c>
      <c r="N92" s="53">
        <f>N91+H93*PRODUCT($G$8:G92)^-1*PRODUCT($E$8:E91)*D92</f>
        <v>1.0741190283052933E-2</v>
      </c>
      <c r="O92" s="53"/>
      <c r="P92" s="52">
        <f>P91+J92*PRODUCT($E$8:E91)*PRODUCT($G$8:G91)^-1</f>
        <v>18.577090050292469</v>
      </c>
      <c r="Q92" s="52">
        <f>((O91+N91)*PRODUCT($G$8:G91))/PRODUCT($E$8:E91)</f>
        <v>18346.268359436264</v>
      </c>
      <c r="R92" s="52">
        <f>((P91)*PRODUCT($G$8:G91))/PRODUCT($E$8:E91)</f>
        <v>31730215.219984796</v>
      </c>
      <c r="S92" s="11">
        <f t="shared" si="13"/>
        <v>0</v>
      </c>
      <c r="T92" s="32">
        <f t="shared" si="14"/>
        <v>0</v>
      </c>
      <c r="U92" s="41">
        <f t="shared" si="15"/>
        <v>0</v>
      </c>
      <c r="V92" s="52">
        <f t="shared" si="20"/>
        <v>145347801506.18063</v>
      </c>
      <c r="W92" s="41">
        <f t="shared" si="16"/>
        <v>0</v>
      </c>
      <c r="X92" s="41">
        <f>((F92+1)^-1)*D92*(H93-U93)</f>
        <v>0</v>
      </c>
      <c r="Y92" s="49"/>
    </row>
    <row r="93" spans="1:25" x14ac:dyDescent="0.2">
      <c r="A93" s="11">
        <f t="shared" si="21"/>
        <v>85</v>
      </c>
      <c r="B93" s="11">
        <f t="shared" si="21"/>
        <v>110</v>
      </c>
      <c r="C93" s="12">
        <f>IF(B93&lt;121,INDEX(Frauen!C$2:C$122,B93+1,1),0)</f>
        <v>737.13</v>
      </c>
      <c r="D93" s="20">
        <f t="shared" si="17"/>
        <v>0.73712999999999995</v>
      </c>
      <c r="E93" s="20">
        <f>IF(B93&lt;121,1-D93,0)</f>
        <v>0.26287000000000005</v>
      </c>
      <c r="F93" s="79">
        <f>IF(B93&lt;121,IF($D$1="konstant",$D$3,Zins!G87),0)</f>
        <v>7.4999999999999997E-3</v>
      </c>
      <c r="G93" s="39">
        <f t="shared" si="18"/>
        <v>1.0075000000000001</v>
      </c>
      <c r="H93" s="11"/>
      <c r="I93" s="11"/>
      <c r="J93" s="11"/>
      <c r="K93" s="28">
        <f>(K94*E93+H94*D93)/(1+F93)</f>
        <v>0</v>
      </c>
      <c r="L93" s="28"/>
      <c r="M93" s="32">
        <f t="shared" si="12"/>
        <v>0</v>
      </c>
      <c r="N93" s="53">
        <f>N92+H94*PRODUCT($G$8:G93)^-1*PRODUCT($E$8:E92)*D93</f>
        <v>1.0741190283052933E-2</v>
      </c>
      <c r="O93" s="53"/>
      <c r="P93" s="52">
        <f>P92+J93*PRODUCT($E$8:E92)*PRODUCT($G$8:G92)^-1</f>
        <v>18.577090050292469</v>
      </c>
      <c r="Q93" s="52">
        <f>((O92+N92)*PRODUCT($G$8:G92))/PRODUCT($E$8:E92)</f>
        <v>63597.989829656472</v>
      </c>
      <c r="R93" s="52">
        <f>((P92)*PRODUCT($G$8:G92))/PRODUCT($E$8:E92)</f>
        <v>109993916.21868826</v>
      </c>
      <c r="S93" s="11">
        <f t="shared" si="13"/>
        <v>0</v>
      </c>
      <c r="T93" s="32">
        <f t="shared" si="14"/>
        <v>0</v>
      </c>
      <c r="U93" s="41">
        <f t="shared" si="15"/>
        <v>0</v>
      </c>
      <c r="V93" s="52">
        <f t="shared" si="20"/>
        <v>503853307977.94153</v>
      </c>
      <c r="W93" s="41">
        <f t="shared" si="16"/>
        <v>0</v>
      </c>
      <c r="X93" s="41">
        <f>((F93+1)^-1)*D93*(H94-U94)</f>
        <v>0</v>
      </c>
      <c r="Y93" s="49"/>
    </row>
    <row r="94" spans="1:25" x14ac:dyDescent="0.2">
      <c r="A94" s="11">
        <f t="shared" si="21"/>
        <v>86</v>
      </c>
      <c r="B94" s="11">
        <f t="shared" si="21"/>
        <v>111</v>
      </c>
      <c r="C94" s="12">
        <f>IF(B94&lt;121,INDEX(Frauen!C$2:C$122,B94+1,1),0)</f>
        <v>765.01099999999997</v>
      </c>
      <c r="D94" s="20">
        <f t="shared" si="17"/>
        <v>0.765011</v>
      </c>
      <c r="E94" s="20">
        <f>IF(B94&lt;121,1-D94,0)</f>
        <v>0.234989</v>
      </c>
      <c r="F94" s="79">
        <f>IF(B94&lt;121,IF($D$1="konstant",$D$3,Zins!G88),0)</f>
        <v>7.4999999999999997E-3</v>
      </c>
      <c r="G94" s="39">
        <f t="shared" si="18"/>
        <v>1.0075000000000001</v>
      </c>
      <c r="H94" s="11"/>
      <c r="I94" s="11"/>
      <c r="J94" s="11"/>
      <c r="K94" s="28">
        <f>(K95*E94+H95*D94)/(1+F94)</f>
        <v>0</v>
      </c>
      <c r="L94" s="28"/>
      <c r="M94" s="32">
        <f t="shared" si="12"/>
        <v>0</v>
      </c>
      <c r="N94" s="53">
        <f>N93+H95*PRODUCT($G$8:G94)^-1*PRODUCT($E$8:E93)*D94</f>
        <v>1.0741190283052933E-2</v>
      </c>
      <c r="O94" s="53"/>
      <c r="P94" s="52">
        <f>P93+J94*PRODUCT($E$8:E93)*PRODUCT($G$8:G93)^-1</f>
        <v>18.577090050292469</v>
      </c>
      <c r="Q94" s="52">
        <f>((O93+N93)*PRODUCT($G$8:G93))/PRODUCT($E$8:E93)</f>
        <v>243751.56827853643</v>
      </c>
      <c r="R94" s="52">
        <f>((P93)*PRODUCT($G$8:G93))/PRODUCT($E$8:E93)</f>
        <v>421572909.00570017</v>
      </c>
      <c r="S94" s="11">
        <f t="shared" si="13"/>
        <v>0</v>
      </c>
      <c r="T94" s="32">
        <f t="shared" si="14"/>
        <v>0</v>
      </c>
      <c r="U94" s="41">
        <f t="shared" si="15"/>
        <v>0</v>
      </c>
      <c r="V94" s="52">
        <f t="shared" si="20"/>
        <v>1931115029435.7512</v>
      </c>
      <c r="W94" s="41">
        <f t="shared" si="16"/>
        <v>0</v>
      </c>
      <c r="X94" s="41">
        <f>((F94+1)^-1)*D94*(H95-U95)</f>
        <v>0</v>
      </c>
      <c r="Y94" s="49"/>
    </row>
    <row r="95" spans="1:25" x14ac:dyDescent="0.2">
      <c r="A95" s="11">
        <f t="shared" si="21"/>
        <v>87</v>
      </c>
      <c r="B95" s="11">
        <f t="shared" si="21"/>
        <v>112</v>
      </c>
      <c r="C95" s="12">
        <f>IF(B95&lt;121,INDEX(Frauen!C$2:C$122,B95+1,1),0)</f>
        <v>792.97400000000005</v>
      </c>
      <c r="D95" s="20">
        <f t="shared" si="17"/>
        <v>0.79297400000000007</v>
      </c>
      <c r="E95" s="20">
        <f>IF(B95&lt;121,1-D95,0)</f>
        <v>0.20702599999999993</v>
      </c>
      <c r="F95" s="79">
        <f>IF(B95&lt;121,IF($D$1="konstant",$D$3,Zins!G89),0)</f>
        <v>7.4999999999999997E-3</v>
      </c>
      <c r="G95" s="39">
        <f t="shared" si="18"/>
        <v>1.0075000000000001</v>
      </c>
      <c r="H95" s="11"/>
      <c r="I95" s="11"/>
      <c r="J95" s="11"/>
      <c r="K95" s="28">
        <f>(K96*E95+H96*D95)/(1+F95)</f>
        <v>0</v>
      </c>
      <c r="L95" s="28"/>
      <c r="M95" s="32">
        <f t="shared" si="12"/>
        <v>0</v>
      </c>
      <c r="N95" s="53">
        <f>N94+H96*PRODUCT($G$8:G95)^-1*PRODUCT($E$8:E94)*D95</f>
        <v>1.0741190283052933E-2</v>
      </c>
      <c r="O95" s="53"/>
      <c r="P95" s="52">
        <f>P94+J95*PRODUCT($E$8:E94)*PRODUCT($G$8:G94)^-1</f>
        <v>18.577090050292469</v>
      </c>
      <c r="Q95" s="52">
        <f>((O94+N94)*PRODUCT($G$8:G94))/PRODUCT($E$8:E94)</f>
        <v>1045068.9395700458</v>
      </c>
      <c r="R95" s="52">
        <f>((P94)*PRODUCT($G$8:G94))/PRODUCT($E$8:E94)</f>
        <v>1807466331.7144332</v>
      </c>
      <c r="S95" s="11">
        <f t="shared" si="13"/>
        <v>0</v>
      </c>
      <c r="T95" s="32">
        <f t="shared" si="14"/>
        <v>0</v>
      </c>
      <c r="U95" s="41">
        <f t="shared" si="15"/>
        <v>0</v>
      </c>
      <c r="V95" s="52">
        <f t="shared" si="20"/>
        <v>8279529646734.6113</v>
      </c>
      <c r="W95" s="41">
        <f t="shared" si="16"/>
        <v>0</v>
      </c>
      <c r="X95" s="41">
        <f>((F95+1)^-1)*D95*(H96-U96)</f>
        <v>0</v>
      </c>
      <c r="Y95" s="49"/>
    </row>
    <row r="96" spans="1:25" x14ac:dyDescent="0.2">
      <c r="A96" s="11">
        <f t="shared" si="21"/>
        <v>88</v>
      </c>
      <c r="B96" s="11">
        <f t="shared" si="21"/>
        <v>113</v>
      </c>
      <c r="C96" s="12">
        <f>IF(B96&lt;121,INDEX(Frauen!C$2:C$122,B96+1,1),0)</f>
        <v>820.98699999999997</v>
      </c>
      <c r="D96" s="20">
        <f t="shared" si="17"/>
        <v>0.82098699999999991</v>
      </c>
      <c r="E96" s="20">
        <f>IF(B96&lt;121,1-D96,0)</f>
        <v>0.17901300000000009</v>
      </c>
      <c r="F96" s="79">
        <f>IF(B96&lt;121,IF($D$1="konstant",$D$3,Zins!G90),0)</f>
        <v>7.4999999999999997E-3</v>
      </c>
      <c r="G96" s="39">
        <f t="shared" si="18"/>
        <v>1.0075000000000001</v>
      </c>
      <c r="H96" s="11"/>
      <c r="I96" s="11"/>
      <c r="J96" s="11"/>
      <c r="K96" s="28">
        <f>(K97*E96+H97*D96)/(1+F96)</f>
        <v>0</v>
      </c>
      <c r="L96" s="28"/>
      <c r="M96" s="32">
        <f t="shared" si="12"/>
        <v>0</v>
      </c>
      <c r="N96" s="53">
        <f>N95+H97*PRODUCT($G$8:G96)^-1*PRODUCT($E$8:E95)*D96</f>
        <v>1.0741190283052933E-2</v>
      </c>
      <c r="O96" s="53"/>
      <c r="P96" s="52">
        <f>P95+J96*PRODUCT($E$8:E95)*PRODUCT($G$8:G95)^-1</f>
        <v>18.577090050292469</v>
      </c>
      <c r="Q96" s="52">
        <f>((O95+N95)*PRODUCT($G$8:G95))/PRODUCT($E$8:E95)</f>
        <v>5085868.2320907591</v>
      </c>
      <c r="R96" s="52">
        <f>((P95)*PRODUCT($G$8:G95))/PRODUCT($E$8:E95)</f>
        <v>8796104495.0986443</v>
      </c>
      <c r="S96" s="11">
        <f t="shared" si="13"/>
        <v>0</v>
      </c>
      <c r="T96" s="32">
        <f t="shared" si="14"/>
        <v>0</v>
      </c>
      <c r="U96" s="41">
        <f t="shared" si="15"/>
        <v>0</v>
      </c>
      <c r="V96" s="52">
        <f t="shared" si="20"/>
        <v>40292649807681.75</v>
      </c>
      <c r="W96" s="41">
        <f t="shared" si="16"/>
        <v>0</v>
      </c>
      <c r="X96" s="41">
        <f>((F96+1)^-1)*D96*(H97-U97)</f>
        <v>0</v>
      </c>
      <c r="Y96" s="49"/>
    </row>
    <row r="97" spans="1:25" x14ac:dyDescent="0.2">
      <c r="A97" s="11">
        <f t="shared" si="21"/>
        <v>89</v>
      </c>
      <c r="B97" s="11">
        <f t="shared" si="21"/>
        <v>114</v>
      </c>
      <c r="C97" s="12">
        <f>IF(B97&lt;121,INDEX(Frauen!C$2:C$122,B97+1,1),0)</f>
        <v>849.00900000000001</v>
      </c>
      <c r="D97" s="20">
        <f t="shared" si="17"/>
        <v>0.84900900000000001</v>
      </c>
      <c r="E97" s="20">
        <f>IF(B97&lt;121,1-D97,0)</f>
        <v>0.15099099999999999</v>
      </c>
      <c r="F97" s="79">
        <f>IF(B97&lt;121,IF($D$1="konstant",$D$3,Zins!G91),0)</f>
        <v>7.4999999999999997E-3</v>
      </c>
      <c r="G97" s="39">
        <f t="shared" si="18"/>
        <v>1.0075000000000001</v>
      </c>
      <c r="H97" s="11"/>
      <c r="I97" s="11"/>
      <c r="J97" s="11"/>
      <c r="K97" s="28">
        <f>(K98*E97+H98*D97)/(1+F97)</f>
        <v>0</v>
      </c>
      <c r="L97" s="28"/>
      <c r="M97" s="32">
        <f t="shared" si="12"/>
        <v>0</v>
      </c>
      <c r="N97" s="53">
        <f>N96+H98*PRODUCT($G$8:G97)^-1*PRODUCT($E$8:E96)*D97</f>
        <v>1.0741190283052933E-2</v>
      </c>
      <c r="O97" s="53"/>
      <c r="P97" s="52">
        <f>P96+J97*PRODUCT($E$8:E96)*PRODUCT($G$8:G96)^-1</f>
        <v>18.577090050292469</v>
      </c>
      <c r="Q97" s="52">
        <f>((O96+N96)*PRODUCT($G$8:G96))/PRODUCT($E$8:E96)</f>
        <v>28623687.909992222</v>
      </c>
      <c r="R97" s="52">
        <f>((P96)*PRODUCT($G$8:G96))/PRODUCT($E$8:E96)</f>
        <v>49505205090.199486</v>
      </c>
      <c r="S97" s="11">
        <f t="shared" si="13"/>
        <v>0</v>
      </c>
      <c r="T97" s="32">
        <f t="shared" si="14"/>
        <v>0</v>
      </c>
      <c r="U97" s="41">
        <f t="shared" si="15"/>
        <v>0</v>
      </c>
      <c r="V97" s="52">
        <f t="shared" si="20"/>
        <v>226770372437975.75</v>
      </c>
      <c r="W97" s="41">
        <f t="shared" si="16"/>
        <v>0</v>
      </c>
      <c r="X97" s="41">
        <f>((F97+1)^-1)*D97*(H98-U98)</f>
        <v>0</v>
      </c>
      <c r="Y97" s="49"/>
    </row>
    <row r="98" spans="1:25" x14ac:dyDescent="0.2">
      <c r="A98" s="11">
        <f t="shared" si="21"/>
        <v>90</v>
      </c>
      <c r="B98" s="11">
        <f t="shared" si="21"/>
        <v>115</v>
      </c>
      <c r="C98" s="12">
        <f>IF(B98&lt;121,INDEX(Frauen!C$2:C$122,B98+1,1),0)</f>
        <v>876.99800000000005</v>
      </c>
      <c r="D98" s="20">
        <f t="shared" si="17"/>
        <v>0.87699800000000006</v>
      </c>
      <c r="E98" s="20">
        <f>IF(B98&lt;121,1-D98,0)</f>
        <v>0.12300199999999994</v>
      </c>
      <c r="F98" s="79">
        <f>IF(B98&lt;121,IF($D$1="konstant",$D$3,Zins!G92),0)</f>
        <v>7.4999999999999997E-3</v>
      </c>
      <c r="G98" s="39">
        <f t="shared" si="18"/>
        <v>1.0075000000000001</v>
      </c>
      <c r="H98" s="11"/>
      <c r="I98" s="11"/>
      <c r="J98" s="11"/>
      <c r="K98" s="28">
        <f>(K99*E98+H99*D98)/(1+F98)</f>
        <v>0</v>
      </c>
      <c r="L98" s="28"/>
      <c r="M98" s="32">
        <f t="shared" si="12"/>
        <v>0</v>
      </c>
      <c r="N98" s="53">
        <f>N97+H99*PRODUCT($G$8:G98)^-1*PRODUCT($E$8:E97)*D98</f>
        <v>1.0741190283052933E-2</v>
      </c>
      <c r="O98" s="53"/>
      <c r="P98" s="52">
        <f>P97+J98*PRODUCT($E$8:E97)*PRODUCT($G$8:G97)^-1</f>
        <v>18.577090050292469</v>
      </c>
      <c r="Q98" s="52">
        <f>((O97+N97)*PRODUCT($G$8:G97))/PRODUCT($E$8:E97)</f>
        <v>190993937.18378693</v>
      </c>
      <c r="R98" s="52">
        <f>((P97)*PRODUCT($G$8:G97))/PRODUCT($E$8:E97)</f>
        <v>330327596534.73383</v>
      </c>
      <c r="S98" s="11">
        <f t="shared" si="13"/>
        <v>0</v>
      </c>
      <c r="T98" s="32">
        <f t="shared" si="14"/>
        <v>0</v>
      </c>
      <c r="U98" s="41">
        <f t="shared" si="15"/>
        <v>0</v>
      </c>
      <c r="V98" s="52">
        <f t="shared" si="20"/>
        <v>1513144162441871.5</v>
      </c>
      <c r="W98" s="41">
        <f t="shared" si="16"/>
        <v>0</v>
      </c>
      <c r="X98" s="41">
        <f>((F98+1)^-1)*D98*(H99-U99)</f>
        <v>0</v>
      </c>
      <c r="Y98" s="49"/>
    </row>
    <row r="99" spans="1:25" x14ac:dyDescent="0.2">
      <c r="A99" s="11">
        <f t="shared" si="21"/>
        <v>91</v>
      </c>
      <c r="B99" s="11">
        <f t="shared" si="21"/>
        <v>116</v>
      </c>
      <c r="C99" s="12">
        <f>IF(B99&lt;121,INDEX(Frauen!C$2:C$122,B99+1,1),0)</f>
        <v>904.90499999999997</v>
      </c>
      <c r="D99" s="20">
        <f t="shared" si="17"/>
        <v>0.90490499999999996</v>
      </c>
      <c r="E99" s="20">
        <f>IF(B99&lt;121,1-D99,0)</f>
        <v>9.5095000000000041E-2</v>
      </c>
      <c r="F99" s="79">
        <f>IF(B99&lt;121,IF($D$1="konstant",$D$3,Zins!G93),0)</f>
        <v>7.4999999999999997E-3</v>
      </c>
      <c r="G99" s="39">
        <f t="shared" si="18"/>
        <v>1.0075000000000001</v>
      </c>
      <c r="H99" s="11"/>
      <c r="I99" s="11"/>
      <c r="J99" s="11"/>
      <c r="K99" s="28">
        <f>(K100*E99+H100*D99)/(1+F99)</f>
        <v>0</v>
      </c>
      <c r="L99" s="28"/>
      <c r="M99" s="32">
        <f t="shared" si="12"/>
        <v>0</v>
      </c>
      <c r="N99" s="53">
        <f>N98+H100*PRODUCT($G$8:G99)^-1*PRODUCT($E$8:E98)*D99</f>
        <v>1.0741190283052933E-2</v>
      </c>
      <c r="O99" s="53"/>
      <c r="P99" s="52">
        <f>P98+J99*PRODUCT($E$8:E98)*PRODUCT($G$8:G98)^-1</f>
        <v>18.577090050292469</v>
      </c>
      <c r="Q99" s="52">
        <f>((O98+N98)*PRODUCT($G$8:G98))/PRODUCT($E$8:E98)</f>
        <v>1564416771.3749809</v>
      </c>
      <c r="R99" s="52">
        <f>((P98)*PRODUCT($G$8:G98))/PRODUCT($E$8:E98)</f>
        <v>2705688147418.29</v>
      </c>
      <c r="S99" s="11">
        <f t="shared" si="13"/>
        <v>0</v>
      </c>
      <c r="T99" s="32">
        <f t="shared" si="14"/>
        <v>0</v>
      </c>
      <c r="U99" s="41">
        <f t="shared" si="15"/>
        <v>0</v>
      </c>
      <c r="V99" s="52">
        <f t="shared" si="20"/>
        <v>1.239404841921421E+16</v>
      </c>
      <c r="W99" s="41">
        <f t="shared" si="16"/>
        <v>0</v>
      </c>
      <c r="X99" s="41">
        <f>((F99+1)^-1)*D99*(H100-U100)</f>
        <v>0</v>
      </c>
      <c r="Y99" s="49"/>
    </row>
    <row r="100" spans="1:25" x14ac:dyDescent="0.2">
      <c r="A100" s="11">
        <f t="shared" si="21"/>
        <v>92</v>
      </c>
      <c r="B100" s="11">
        <f t="shared" si="21"/>
        <v>117</v>
      </c>
      <c r="C100" s="12">
        <f>IF(B100&lt;121,INDEX(Frauen!C$2:C$122,B100+1,1),0)</f>
        <v>932.67499999999995</v>
      </c>
      <c r="D100" s="20">
        <f t="shared" si="17"/>
        <v>0.93267499999999992</v>
      </c>
      <c r="E100" s="20">
        <f>IF(B100&lt;121,1-D100,0)</f>
        <v>6.7325000000000079E-2</v>
      </c>
      <c r="F100" s="79">
        <f>IF(B100&lt;121,IF($D$1="konstant",$D$3,Zins!G94),0)</f>
        <v>7.4999999999999997E-3</v>
      </c>
      <c r="G100" s="39">
        <f t="shared" si="18"/>
        <v>1.0075000000000001</v>
      </c>
      <c r="H100" s="11"/>
      <c r="I100" s="11"/>
      <c r="J100" s="11"/>
      <c r="K100" s="28">
        <f>(K101*E100+H101*D100)/(1+F100)</f>
        <v>0</v>
      </c>
      <c r="L100" s="28"/>
      <c r="M100" s="32">
        <f t="shared" si="12"/>
        <v>0</v>
      </c>
      <c r="N100" s="53">
        <f>N99+H101*PRODUCT($G$8:G100)^-1*PRODUCT($E$8:E99)*D100</f>
        <v>1.0741190283052933E-2</v>
      </c>
      <c r="O100" s="53"/>
      <c r="P100" s="52">
        <f>P99+J100*PRODUCT($E$8:E99)*PRODUCT($G$8:G99)^-1</f>
        <v>18.577090050292469</v>
      </c>
      <c r="Q100" s="52">
        <f>((O99+N99)*PRODUCT($G$8:G99))/PRODUCT($E$8:E99)</f>
        <v>16574477071.98373</v>
      </c>
      <c r="R100" s="52">
        <f>((P99)*PRODUCT($G$8:G99))/PRODUCT($E$8:E99)</f>
        <v>28665868957610.035</v>
      </c>
      <c r="S100" s="11">
        <f t="shared" si="13"/>
        <v>0</v>
      </c>
      <c r="T100" s="32">
        <f t="shared" si="14"/>
        <v>0</v>
      </c>
      <c r="U100" s="41">
        <f t="shared" si="15"/>
        <v>0</v>
      </c>
      <c r="V100" s="52">
        <f t="shared" si="20"/>
        <v>1.3131083424321272E+17</v>
      </c>
      <c r="W100" s="41">
        <f t="shared" si="16"/>
        <v>0</v>
      </c>
      <c r="X100" s="41">
        <f>((F100+1)^-1)*D100*(H101-U101)</f>
        <v>0</v>
      </c>
      <c r="Y100" s="49"/>
    </row>
    <row r="101" spans="1:25" x14ac:dyDescent="0.2">
      <c r="A101" s="11">
        <f t="shared" si="21"/>
        <v>93</v>
      </c>
      <c r="B101" s="11">
        <f t="shared" si="21"/>
        <v>118</v>
      </c>
      <c r="C101" s="12">
        <f>IF(B101&lt;121,INDEX(Frauen!C$2:C$122,B101+1,1),0)</f>
        <v>960.24900000000002</v>
      </c>
      <c r="D101" s="20">
        <f t="shared" si="17"/>
        <v>0.96024900000000002</v>
      </c>
      <c r="E101" s="20">
        <f>IF(B101&lt;121,1-D101,0)</f>
        <v>3.9750999999999981E-2</v>
      </c>
      <c r="F101" s="79">
        <f>IF(B101&lt;121,IF($D$1="konstant",$D$3,Zins!G95),0)</f>
        <v>7.4999999999999997E-3</v>
      </c>
      <c r="G101" s="39">
        <f t="shared" si="18"/>
        <v>1.0075000000000001</v>
      </c>
      <c r="H101" s="11"/>
      <c r="I101" s="11"/>
      <c r="J101" s="11"/>
      <c r="K101" s="28">
        <f>(K102*E101+H102*D101)/(1+F101)</f>
        <v>0</v>
      </c>
      <c r="L101" s="28"/>
      <c r="M101" s="32">
        <f t="shared" si="12"/>
        <v>0</v>
      </c>
      <c r="N101" s="53">
        <f>N100+H102*PRODUCT($G$8:G101)^-1*PRODUCT($E$8:E100)*D101</f>
        <v>1.0741190283052933E-2</v>
      </c>
      <c r="O101" s="53"/>
      <c r="P101" s="52">
        <f>P100+J101*PRODUCT($E$8:E100)*PRODUCT($G$8:G100)^-1</f>
        <v>18.577090050292469</v>
      </c>
      <c r="Q101" s="52">
        <f>((O100+N100)*PRODUCT($G$8:G100))/PRODUCT($E$8:E100)</f>
        <v>248032464166.70761</v>
      </c>
      <c r="R101" s="52">
        <f>((P100)*PRODUCT($G$8:G100))/PRODUCT($E$8:E100)</f>
        <v>428976798734379.19</v>
      </c>
      <c r="S101" s="11">
        <f t="shared" si="13"/>
        <v>0</v>
      </c>
      <c r="T101" s="32">
        <f t="shared" si="14"/>
        <v>0</v>
      </c>
      <c r="U101" s="41">
        <f t="shared" si="15"/>
        <v>0</v>
      </c>
      <c r="V101" s="52">
        <f t="shared" si="20"/>
        <v>1.965030308207006E+18</v>
      </c>
      <c r="W101" s="41">
        <f t="shared" si="16"/>
        <v>0</v>
      </c>
      <c r="X101" s="41">
        <f>((F101+1)^-1)*D101*(H102-U102)</f>
        <v>0</v>
      </c>
      <c r="Y101" s="49"/>
    </row>
    <row r="102" spans="1:25" x14ac:dyDescent="0.2">
      <c r="A102" s="11">
        <f t="shared" si="21"/>
        <v>94</v>
      </c>
      <c r="B102" s="11">
        <f t="shared" si="21"/>
        <v>119</v>
      </c>
      <c r="C102" s="12">
        <f>IF(B102&lt;121,INDEX(Frauen!C$2:C$122,B102+1,1),0)</f>
        <v>987.56399999999996</v>
      </c>
      <c r="D102" s="20">
        <f t="shared" si="17"/>
        <v>0.987564</v>
      </c>
      <c r="E102" s="20">
        <f>IF(B102&lt;121,1-D102,0)</f>
        <v>1.2436000000000003E-2</v>
      </c>
      <c r="F102" s="79">
        <f>IF(B102&lt;121,IF($D$1="konstant",$D$3,Zins!G96),0)</f>
        <v>7.4999999999999997E-3</v>
      </c>
      <c r="G102" s="39">
        <f t="shared" si="18"/>
        <v>1.0075000000000001</v>
      </c>
      <c r="H102" s="11"/>
      <c r="I102" s="11"/>
      <c r="J102" s="11"/>
      <c r="K102" s="28">
        <f>(K103*E102+H103*D102)/(1+F102)</f>
        <v>0</v>
      </c>
      <c r="L102" s="28"/>
      <c r="M102" s="32">
        <f t="shared" si="12"/>
        <v>0</v>
      </c>
      <c r="N102" s="53">
        <f>N101+H103*PRODUCT($G$8:G102)^-1*PRODUCT($E$8:E101)*D102</f>
        <v>1.0741190283052933E-2</v>
      </c>
      <c r="O102" s="53"/>
      <c r="P102" s="52">
        <f>P101+J102*PRODUCT($E$8:E101)*PRODUCT($G$8:G101)^-1</f>
        <v>18.577090050292469</v>
      </c>
      <c r="Q102" s="52">
        <f>((O101+N101)*PRODUCT($G$8:G101))/PRODUCT($E$8:E101)</f>
        <v>6286450847726.0459</v>
      </c>
      <c r="R102" s="52">
        <f>((P101)*PRODUCT($G$8:G101))/PRODUCT($E$8:E101)</f>
        <v>1.087253464629537E+16</v>
      </c>
      <c r="S102" s="11">
        <f t="shared" si="13"/>
        <v>0</v>
      </c>
      <c r="T102" s="32">
        <f t="shared" si="14"/>
        <v>0</v>
      </c>
      <c r="U102" s="41">
        <f t="shared" si="15"/>
        <v>0</v>
      </c>
      <c r="V102" s="52">
        <f t="shared" si="20"/>
        <v>4.980423223361826E+19</v>
      </c>
      <c r="W102" s="41">
        <f t="shared" si="16"/>
        <v>0</v>
      </c>
      <c r="X102" s="41">
        <f>((F102+1)^-1)*D102*(H103-U103)</f>
        <v>0</v>
      </c>
      <c r="Y102" s="49"/>
    </row>
    <row r="103" spans="1:25" x14ac:dyDescent="0.2">
      <c r="A103" s="11">
        <f t="shared" si="21"/>
        <v>95</v>
      </c>
      <c r="B103" s="11">
        <f t="shared" si="21"/>
        <v>120</v>
      </c>
      <c r="C103" s="12">
        <f>IF(B103&lt;121,INDEX(Frauen!C$2:C$122,B103+1,1),0)</f>
        <v>1000</v>
      </c>
      <c r="D103" s="20">
        <f t="shared" si="17"/>
        <v>1</v>
      </c>
      <c r="E103" s="20">
        <f>IF(B103&lt;121,1-D103,0)</f>
        <v>0</v>
      </c>
      <c r="F103" s="79">
        <f>IF(B103&lt;121,IF($D$1="konstant",$D$3,Zins!G97),0)</f>
        <v>7.4999999999999997E-3</v>
      </c>
      <c r="G103" s="39">
        <f t="shared" si="18"/>
        <v>1.0075000000000001</v>
      </c>
      <c r="H103" s="11"/>
      <c r="I103" s="11"/>
      <c r="J103" s="11"/>
      <c r="K103" s="28">
        <f>(K104*E103+H104*D103)/(1+F103)</f>
        <v>0</v>
      </c>
      <c r="L103" s="28"/>
      <c r="M103" s="32">
        <f t="shared" si="12"/>
        <v>0</v>
      </c>
      <c r="N103" s="53">
        <f>N102+H104*PRODUCT($G$8:G103)^-1*PRODUCT($E$8:E102)*D103</f>
        <v>1.0741190283052933E-2</v>
      </c>
      <c r="O103" s="53"/>
      <c r="P103" s="52">
        <f>P102+J103*PRODUCT($E$8:E102)*PRODUCT($G$8:G102)^-1</f>
        <v>18.577090050292469</v>
      </c>
      <c r="Q103" s="52">
        <f>((O102+N102)*PRODUCT($G$8:G102))/PRODUCT($E$8:E102)</f>
        <v>509295531447731.69</v>
      </c>
      <c r="R103" s="52">
        <f>((P102)*PRODUCT($G$8:G102))/PRODUCT($E$8:E102)</f>
        <v>8.8083617370075469E+17</v>
      </c>
      <c r="S103" s="11">
        <f t="shared" si="13"/>
        <v>0</v>
      </c>
      <c r="T103" s="32">
        <f t="shared" si="14"/>
        <v>0</v>
      </c>
      <c r="U103" s="41">
        <f t="shared" si="15"/>
        <v>0</v>
      </c>
      <c r="V103" s="52">
        <f t="shared" si="20"/>
        <v>4.034879702104406E+21</v>
      </c>
      <c r="W103" s="41">
        <f t="shared" si="16"/>
        <v>0</v>
      </c>
      <c r="X103" s="41">
        <f>((F103+1)^-1)*D103*(H104-U104)</f>
        <v>0</v>
      </c>
      <c r="Y103" s="49"/>
    </row>
    <row r="104" spans="1:25" x14ac:dyDescent="0.2">
      <c r="A104" s="11">
        <f t="shared" si="21"/>
        <v>96</v>
      </c>
      <c r="B104" s="11">
        <f t="shared" si="21"/>
        <v>121</v>
      </c>
      <c r="C104" s="12">
        <f>IF(B104&lt;121,INDEX(Frauen!C$2:C$122,B104+1,1),0)</f>
        <v>0</v>
      </c>
      <c r="D104" s="20">
        <f t="shared" si="17"/>
        <v>0</v>
      </c>
      <c r="E104" s="20">
        <f>IF(B104&lt;121,1-D104,0)</f>
        <v>0</v>
      </c>
      <c r="F104" s="79">
        <f>IF(B104&lt;121,IF($D$1="konstant",$D$3,Zins!G98),0)</f>
        <v>0</v>
      </c>
      <c r="G104" s="39">
        <f t="shared" si="18"/>
        <v>1</v>
      </c>
      <c r="H104" s="11"/>
      <c r="I104" s="11"/>
      <c r="J104" s="11"/>
      <c r="K104" s="28">
        <f>(K105*E104+H105*D104)/(1+F104)</f>
        <v>0</v>
      </c>
      <c r="L104" s="28"/>
      <c r="M104" s="32">
        <f t="shared" si="12"/>
        <v>0</v>
      </c>
      <c r="N104" s="53">
        <f>N103+H105*PRODUCT($G$8:G104)^-1*PRODUCT($E$8:E103)*D104</f>
        <v>1.0741190283052933E-2</v>
      </c>
      <c r="O104" s="53"/>
      <c r="P104" s="52">
        <f>P103+J104*PRODUCT($E$8:E103)*PRODUCT($G$8:G103)^-1</f>
        <v>18.577090050292469</v>
      </c>
      <c r="Q104" s="52" t="e">
        <f>((O103+N103)*PRODUCT($G$8:G103))/PRODUCT($E$8:E103)</f>
        <v>#DIV/0!</v>
      </c>
      <c r="R104" s="52" t="e">
        <f>((P103)*PRODUCT($G$8:G103))/PRODUCT($E$8:E103)</f>
        <v>#DIV/0!</v>
      </c>
      <c r="S104" s="11">
        <f t="shared" si="13"/>
        <v>0</v>
      </c>
      <c r="T104" s="32">
        <f t="shared" si="14"/>
        <v>0</v>
      </c>
      <c r="U104" s="41">
        <f t="shared" si="15"/>
        <v>0</v>
      </c>
      <c r="V104" s="52" t="e">
        <f t="shared" si="20"/>
        <v>#DIV/0!</v>
      </c>
      <c r="W104" s="41">
        <f t="shared" si="16"/>
        <v>0</v>
      </c>
      <c r="X104" s="41">
        <f>((F104+1)^-1)*D104*(H105-U105)</f>
        <v>0</v>
      </c>
      <c r="Y104" s="49"/>
    </row>
    <row r="105" spans="1:25" x14ac:dyDescent="0.2">
      <c r="A105" s="11">
        <f t="shared" si="21"/>
        <v>97</v>
      </c>
      <c r="B105" s="11" t="str">
        <f t="shared" si="21"/>
        <v/>
      </c>
      <c r="C105" s="12">
        <f>IF(B105&lt;121,INDEX(Frauen!C$2:C$122,B105+1,1),0)</f>
        <v>0</v>
      </c>
      <c r="D105" s="20">
        <f t="shared" si="17"/>
        <v>0</v>
      </c>
      <c r="E105" s="20">
        <f>IF(B105&lt;121,1-D105,0)</f>
        <v>0</v>
      </c>
      <c r="F105" s="79">
        <f>IF(B105&lt;121,IF($D$1="konstant",$D$3,Zins!G99),0)</f>
        <v>0</v>
      </c>
      <c r="G105" s="39">
        <f t="shared" si="18"/>
        <v>1</v>
      </c>
      <c r="H105" s="11"/>
      <c r="I105" s="11"/>
      <c r="J105" s="11"/>
      <c r="K105" s="28">
        <f>(K106*E105+H106*D105)/(1+F105)</f>
        <v>0</v>
      </c>
      <c r="L105" s="28"/>
      <c r="M105" s="32">
        <f t="shared" si="12"/>
        <v>0</v>
      </c>
      <c r="N105" s="53">
        <f>N104+H106*PRODUCT($G$8:G105)^-1*PRODUCT($E$8:E104)*D105</f>
        <v>1.0741190283052933E-2</v>
      </c>
      <c r="O105" s="53"/>
      <c r="P105" s="52">
        <f>P104+J105*PRODUCT($E$8:E104)*PRODUCT($G$8:G104)^-1</f>
        <v>18.577090050292469</v>
      </c>
      <c r="Q105" s="52" t="e">
        <f>((O104+N104)*PRODUCT($G$8:G104))/PRODUCT($E$8:E104)</f>
        <v>#DIV/0!</v>
      </c>
      <c r="R105" s="52" t="e">
        <f>((P104)*PRODUCT($G$8:G104))/PRODUCT($E$8:E104)</f>
        <v>#DIV/0!</v>
      </c>
      <c r="S105" s="11">
        <f t="shared" si="13"/>
        <v>0</v>
      </c>
      <c r="T105" s="32">
        <f t="shared" si="14"/>
        <v>0</v>
      </c>
      <c r="U105" s="41">
        <f t="shared" si="15"/>
        <v>0</v>
      </c>
      <c r="V105" s="52" t="e">
        <f t="shared" si="20"/>
        <v>#DIV/0!</v>
      </c>
      <c r="W105" s="41">
        <f t="shared" si="16"/>
        <v>0</v>
      </c>
      <c r="X105" s="41">
        <f>((F105+1)^-1)*D105*(H106-U106)</f>
        <v>0</v>
      </c>
      <c r="Y105" s="49"/>
    </row>
    <row r="106" spans="1:25" x14ac:dyDescent="0.2">
      <c r="A106" s="11">
        <f t="shared" ref="A106:B121" si="22">IF(A105&lt;121,A105+1,"")</f>
        <v>98</v>
      </c>
      <c r="B106" s="11" t="str">
        <f t="shared" si="22"/>
        <v/>
      </c>
      <c r="C106" s="12">
        <f>IF(B106&lt;121,INDEX(Frauen!C$2:C$122,B106+1,1),0)</f>
        <v>0</v>
      </c>
      <c r="D106" s="20">
        <f t="shared" si="17"/>
        <v>0</v>
      </c>
      <c r="E106" s="20">
        <f>IF(B106&lt;121,1-D106,0)</f>
        <v>0</v>
      </c>
      <c r="F106" s="79">
        <f>IF(B106&lt;121,IF($D$1="konstant",$D$3,Zins!G100),0)</f>
        <v>0</v>
      </c>
      <c r="G106" s="39">
        <f t="shared" si="18"/>
        <v>1</v>
      </c>
      <c r="H106" s="11"/>
      <c r="I106" s="11"/>
      <c r="J106" s="11"/>
      <c r="K106" s="28">
        <f>(K107*E106+H107*D106)/(1+F106)</f>
        <v>0</v>
      </c>
      <c r="L106" s="28"/>
      <c r="M106" s="32">
        <f t="shared" si="12"/>
        <v>0</v>
      </c>
      <c r="N106" s="53">
        <f>N105+H107*PRODUCT($G$8:G106)^-1*PRODUCT($E$8:E105)*D106</f>
        <v>1.0741190283052933E-2</v>
      </c>
      <c r="O106" s="53"/>
      <c r="P106" s="52">
        <f>P105+J106*PRODUCT($E$8:E105)*PRODUCT($G$8:G105)^-1</f>
        <v>18.577090050292469</v>
      </c>
      <c r="Q106" s="52" t="e">
        <f>((O105+N105)*PRODUCT($G$8:G105))/PRODUCT($E$8:E105)</f>
        <v>#DIV/0!</v>
      </c>
      <c r="R106" s="52" t="e">
        <f>((P105)*PRODUCT($G$8:G105))/PRODUCT($E$8:E105)</f>
        <v>#DIV/0!</v>
      </c>
      <c r="S106" s="11">
        <f t="shared" si="13"/>
        <v>0</v>
      </c>
      <c r="T106" s="32">
        <f t="shared" si="14"/>
        <v>0</v>
      </c>
      <c r="U106" s="41">
        <f t="shared" si="15"/>
        <v>0</v>
      </c>
      <c r="V106" s="52" t="e">
        <f t="shared" si="20"/>
        <v>#DIV/0!</v>
      </c>
      <c r="W106" s="41">
        <f t="shared" si="16"/>
        <v>0</v>
      </c>
      <c r="X106" s="41">
        <f>((F106+1)^-1)*D106*(H107-U107)</f>
        <v>0</v>
      </c>
      <c r="Y106" s="49"/>
    </row>
    <row r="107" spans="1:25" x14ac:dyDescent="0.2">
      <c r="A107" s="11">
        <f t="shared" si="22"/>
        <v>99</v>
      </c>
      <c r="B107" s="11" t="str">
        <f t="shared" si="22"/>
        <v/>
      </c>
      <c r="C107" s="12">
        <f>IF(B107&lt;121,INDEX(Frauen!C$2:C$122,B107+1,1),0)</f>
        <v>0</v>
      </c>
      <c r="D107" s="20">
        <f t="shared" si="17"/>
        <v>0</v>
      </c>
      <c r="E107" s="20">
        <f>IF(B107&lt;121,1-D107,0)</f>
        <v>0</v>
      </c>
      <c r="F107" s="79">
        <f>IF(B107&lt;121,IF($D$1="konstant",$D$3,Zins!G101),0)</f>
        <v>0</v>
      </c>
      <c r="G107" s="39">
        <f t="shared" si="18"/>
        <v>1</v>
      </c>
      <c r="H107" s="11"/>
      <c r="I107" s="11"/>
      <c r="J107" s="11"/>
      <c r="K107" s="28">
        <f>(K108*E107+H108*D107)/(1+F107)</f>
        <v>0</v>
      </c>
      <c r="L107" s="28"/>
      <c r="M107" s="32">
        <f t="shared" si="12"/>
        <v>0</v>
      </c>
      <c r="N107" s="53">
        <f>N106+H108*PRODUCT($G$8:G107)^-1*PRODUCT($E$8:E106)*D107</f>
        <v>1.0741190283052933E-2</v>
      </c>
      <c r="O107" s="53"/>
      <c r="P107" s="52">
        <f>P106+J107*PRODUCT($E$8:E106)*PRODUCT($G$8:G106)^-1</f>
        <v>18.577090050292469</v>
      </c>
      <c r="Q107" s="52" t="e">
        <f>((O106+N106)*PRODUCT($G$8:G106))/PRODUCT($E$8:E106)</f>
        <v>#DIV/0!</v>
      </c>
      <c r="R107" s="52" t="e">
        <f>((P106)*PRODUCT($G$8:G106))/PRODUCT($E$8:E106)</f>
        <v>#DIV/0!</v>
      </c>
      <c r="S107" s="11">
        <f t="shared" si="13"/>
        <v>0</v>
      </c>
      <c r="T107" s="32">
        <f t="shared" si="14"/>
        <v>0</v>
      </c>
      <c r="U107" s="41">
        <f t="shared" si="15"/>
        <v>0</v>
      </c>
      <c r="V107" s="52" t="e">
        <f t="shared" si="20"/>
        <v>#DIV/0!</v>
      </c>
      <c r="W107" s="41">
        <f t="shared" si="16"/>
        <v>0</v>
      </c>
      <c r="X107" s="41">
        <f>((F107+1)^-1)*D107*(H108-U108)</f>
        <v>0</v>
      </c>
      <c r="Y107" s="49"/>
    </row>
    <row r="108" spans="1:25" x14ac:dyDescent="0.2">
      <c r="A108" s="11">
        <f t="shared" si="22"/>
        <v>100</v>
      </c>
      <c r="B108" s="11" t="str">
        <f t="shared" si="22"/>
        <v/>
      </c>
      <c r="C108" s="12">
        <f>IF(B108&lt;121,INDEX(Frauen!C$2:C$122,B108+1,1),0)</f>
        <v>0</v>
      </c>
      <c r="D108" s="20">
        <f t="shared" si="17"/>
        <v>0</v>
      </c>
      <c r="E108" s="20">
        <f>IF(B108&lt;121,1-D108,0)</f>
        <v>0</v>
      </c>
      <c r="F108" s="79">
        <f>IF(B108&lt;121,IF($D$1="konstant",$D$3,Zins!G102),0)</f>
        <v>0</v>
      </c>
      <c r="G108" s="39">
        <f t="shared" si="18"/>
        <v>1</v>
      </c>
      <c r="H108" s="11"/>
      <c r="I108" s="11"/>
      <c r="J108" s="11"/>
      <c r="K108" s="28">
        <f>(K109*E108+H109*D108)/(1+F108)</f>
        <v>0</v>
      </c>
      <c r="L108" s="28"/>
      <c r="M108" s="32">
        <f t="shared" si="12"/>
        <v>0</v>
      </c>
      <c r="N108" s="53">
        <f>N107+H109*PRODUCT($G$8:G108)^-1*PRODUCT($E$8:E107)*D108</f>
        <v>1.0741190283052933E-2</v>
      </c>
      <c r="O108" s="53"/>
      <c r="P108" s="52">
        <f>P107+J108*PRODUCT($E$8:E107)*PRODUCT($G$8:G107)^-1</f>
        <v>18.577090050292469</v>
      </c>
      <c r="Q108" s="52" t="e">
        <f>((O107+N107)*PRODUCT($G$8:G107))/PRODUCT($E$8:E107)</f>
        <v>#DIV/0!</v>
      </c>
      <c r="R108" s="52" t="e">
        <f>((P107)*PRODUCT($G$8:G107))/PRODUCT($E$8:E107)</f>
        <v>#DIV/0!</v>
      </c>
      <c r="S108" s="11">
        <f t="shared" si="13"/>
        <v>0</v>
      </c>
      <c r="T108" s="32">
        <f t="shared" si="14"/>
        <v>0</v>
      </c>
      <c r="U108" s="41">
        <f t="shared" si="15"/>
        <v>0</v>
      </c>
      <c r="V108" s="52" t="e">
        <f t="shared" si="20"/>
        <v>#DIV/0!</v>
      </c>
      <c r="W108" s="41">
        <f t="shared" si="16"/>
        <v>0</v>
      </c>
      <c r="X108" s="41">
        <f>((F108+1)^-1)*D108*(H109-U109)</f>
        <v>0</v>
      </c>
      <c r="Y108" s="49"/>
    </row>
    <row r="109" spans="1:25" x14ac:dyDescent="0.2">
      <c r="A109" s="11">
        <f t="shared" si="22"/>
        <v>101</v>
      </c>
      <c r="B109" s="11" t="str">
        <f t="shared" si="22"/>
        <v/>
      </c>
      <c r="C109" s="12">
        <f>IF(B109&lt;121,INDEX(Frauen!C$2:C$122,B109+1,1),0)</f>
        <v>0</v>
      </c>
      <c r="D109" s="20">
        <f t="shared" si="17"/>
        <v>0</v>
      </c>
      <c r="E109" s="20">
        <f>IF(B109&lt;121,1-D109,0)</f>
        <v>0</v>
      </c>
      <c r="F109" s="79">
        <f>IF(B109&lt;121,IF($D$1="konstant",$D$3,Zins!G103),0)</f>
        <v>0</v>
      </c>
      <c r="G109" s="39">
        <f t="shared" si="18"/>
        <v>1</v>
      </c>
      <c r="H109" s="11"/>
      <c r="I109" s="11"/>
      <c r="J109" s="11"/>
      <c r="K109" s="28">
        <f>(K110*E109+H110*D109)/(1+F109)</f>
        <v>0</v>
      </c>
      <c r="L109" s="28"/>
      <c r="M109" s="32">
        <f t="shared" si="12"/>
        <v>0</v>
      </c>
      <c r="N109" s="53">
        <f>N108+H110*PRODUCT($G$8:G109)^-1*PRODUCT($E$8:E108)*D109</f>
        <v>1.0741190283052933E-2</v>
      </c>
      <c r="O109" s="53"/>
      <c r="P109" s="52">
        <f>P108+J109*PRODUCT($E$8:E108)*PRODUCT($G$8:G108)^-1</f>
        <v>18.577090050292469</v>
      </c>
      <c r="Q109" s="52" t="e">
        <f>((O108+N108)*PRODUCT($G$8:G108))/PRODUCT($E$8:E108)</f>
        <v>#DIV/0!</v>
      </c>
      <c r="R109" s="52" t="e">
        <f>((P108)*PRODUCT($G$8:G108))/PRODUCT($E$8:E108)</f>
        <v>#DIV/0!</v>
      </c>
      <c r="S109" s="11">
        <f t="shared" si="13"/>
        <v>0</v>
      </c>
      <c r="T109" s="32">
        <f t="shared" si="14"/>
        <v>0</v>
      </c>
      <c r="U109" s="41">
        <f t="shared" si="15"/>
        <v>0</v>
      </c>
      <c r="V109" s="52" t="e">
        <f t="shared" si="20"/>
        <v>#DIV/0!</v>
      </c>
      <c r="W109" s="41">
        <f t="shared" si="16"/>
        <v>0</v>
      </c>
      <c r="X109" s="41">
        <f>((F109+1)^-1)*D109*(H110-U110)</f>
        <v>0</v>
      </c>
      <c r="Y109" s="49"/>
    </row>
    <row r="110" spans="1:25" x14ac:dyDescent="0.2">
      <c r="A110" s="11">
        <f t="shared" si="22"/>
        <v>102</v>
      </c>
      <c r="B110" s="11" t="str">
        <f t="shared" si="22"/>
        <v/>
      </c>
      <c r="C110" s="12">
        <f>IF(B110&lt;121,INDEX(Frauen!C$2:C$122,B110+1,1),0)</f>
        <v>0</v>
      </c>
      <c r="D110" s="20">
        <f t="shared" si="17"/>
        <v>0</v>
      </c>
      <c r="E110" s="20">
        <f>IF(B110&lt;121,1-D110,0)</f>
        <v>0</v>
      </c>
      <c r="F110" s="79">
        <f>IF(B110&lt;121,IF($D$1="konstant",$D$3,Zins!G104),0)</f>
        <v>0</v>
      </c>
      <c r="G110" s="39">
        <f t="shared" si="18"/>
        <v>1</v>
      </c>
      <c r="H110" s="11"/>
      <c r="I110" s="11"/>
      <c r="J110" s="11"/>
      <c r="K110" s="28">
        <f>(K111*E110+H111*D110)/(1+F110)</f>
        <v>0</v>
      </c>
      <c r="L110" s="28"/>
      <c r="M110" s="32">
        <f t="shared" si="12"/>
        <v>0</v>
      </c>
      <c r="N110" s="53">
        <f>N109+H111*PRODUCT($G$8:G110)^-1*PRODUCT($E$8:E109)*D110</f>
        <v>1.0741190283052933E-2</v>
      </c>
      <c r="O110" s="53"/>
      <c r="P110" s="52">
        <f>P109+J110*PRODUCT($E$8:E109)*PRODUCT($G$8:G109)^-1</f>
        <v>18.577090050292469</v>
      </c>
      <c r="Q110" s="52" t="e">
        <f>((O109+N109)*PRODUCT($G$8:G109))/PRODUCT($E$8:E109)</f>
        <v>#DIV/0!</v>
      </c>
      <c r="R110" s="52" t="e">
        <f>((P109)*PRODUCT($G$8:G109))/PRODUCT($E$8:E109)</f>
        <v>#DIV/0!</v>
      </c>
      <c r="S110" s="11">
        <f t="shared" si="13"/>
        <v>0</v>
      </c>
      <c r="T110" s="32">
        <f t="shared" si="14"/>
        <v>0</v>
      </c>
      <c r="U110" s="41">
        <f t="shared" si="15"/>
        <v>0</v>
      </c>
      <c r="V110" s="52" t="e">
        <f t="shared" si="20"/>
        <v>#DIV/0!</v>
      </c>
      <c r="W110" s="41">
        <f t="shared" si="16"/>
        <v>0</v>
      </c>
      <c r="X110" s="41">
        <f>((F110+1)^-1)*D110*(H111-U111)</f>
        <v>0</v>
      </c>
      <c r="Y110" s="49"/>
    </row>
    <row r="111" spans="1:25" x14ac:dyDescent="0.2">
      <c r="A111" s="11">
        <f t="shared" si="22"/>
        <v>103</v>
      </c>
      <c r="B111" s="11" t="str">
        <f t="shared" si="22"/>
        <v/>
      </c>
      <c r="C111" s="12">
        <f>IF(B111&lt;121,INDEX(Frauen!C$2:C$122,B111+1,1),0)</f>
        <v>0</v>
      </c>
      <c r="D111" s="20">
        <f t="shared" si="17"/>
        <v>0</v>
      </c>
      <c r="E111" s="20">
        <f>IF(B111&lt;121,1-D111,0)</f>
        <v>0</v>
      </c>
      <c r="F111" s="79">
        <f>IF(B111&lt;121,IF($D$1="konstant",$D$3,Zins!G105),0)</f>
        <v>0</v>
      </c>
      <c r="G111" s="39">
        <f t="shared" si="18"/>
        <v>1</v>
      </c>
      <c r="H111" s="11"/>
      <c r="I111" s="11"/>
      <c r="J111" s="11"/>
      <c r="K111" s="28">
        <f>(K112*E111+H112*D111)/(1+F111)</f>
        <v>0</v>
      </c>
      <c r="L111" s="28"/>
      <c r="M111" s="32">
        <f t="shared" si="12"/>
        <v>0</v>
      </c>
      <c r="N111" s="53">
        <f>N110+H112*PRODUCT($G$8:G111)^-1*PRODUCT($E$8:E110)*D111</f>
        <v>1.0741190283052933E-2</v>
      </c>
      <c r="O111" s="53"/>
      <c r="P111" s="52">
        <f>P110+J111*PRODUCT($E$8:E110)*PRODUCT($G$8:G110)^-1</f>
        <v>18.577090050292469</v>
      </c>
      <c r="Q111" s="52" t="e">
        <f>((O110+N110)*PRODUCT($G$8:G110))/PRODUCT($E$8:E110)</f>
        <v>#DIV/0!</v>
      </c>
      <c r="R111" s="52" t="e">
        <f>((P110)*PRODUCT($G$8:G110))/PRODUCT($E$8:E110)</f>
        <v>#DIV/0!</v>
      </c>
      <c r="S111" s="11">
        <f t="shared" si="13"/>
        <v>0</v>
      </c>
      <c r="T111" s="32">
        <f t="shared" si="14"/>
        <v>0</v>
      </c>
      <c r="U111" s="41">
        <f t="shared" si="15"/>
        <v>0</v>
      </c>
      <c r="V111" s="52" t="e">
        <f t="shared" si="20"/>
        <v>#DIV/0!</v>
      </c>
      <c r="W111" s="41">
        <f t="shared" si="16"/>
        <v>0</v>
      </c>
      <c r="X111" s="41">
        <f>((F111+1)^-1)*D111*(H112-U112)</f>
        <v>0</v>
      </c>
      <c r="Y111" s="49"/>
    </row>
    <row r="112" spans="1:25" x14ac:dyDescent="0.2">
      <c r="A112" s="11">
        <f t="shared" si="22"/>
        <v>104</v>
      </c>
      <c r="B112" s="11" t="str">
        <f t="shared" si="22"/>
        <v/>
      </c>
      <c r="C112" s="12">
        <f>IF(B112&lt;121,INDEX(Frauen!C$2:C$122,B112+1,1),0)</f>
        <v>0</v>
      </c>
      <c r="D112" s="20">
        <f t="shared" si="17"/>
        <v>0</v>
      </c>
      <c r="E112" s="20">
        <f>IF(B112&lt;121,1-D112,0)</f>
        <v>0</v>
      </c>
      <c r="F112" s="79">
        <f>IF(B112&lt;121,IF($D$1="konstant",$D$3,Zins!G106),0)</f>
        <v>0</v>
      </c>
      <c r="G112" s="39">
        <f t="shared" si="18"/>
        <v>1</v>
      </c>
      <c r="H112" s="11"/>
      <c r="I112" s="11"/>
      <c r="J112" s="11"/>
      <c r="K112" s="28">
        <f>(K113*E112+H113*D112)/(1+F112)</f>
        <v>0</v>
      </c>
      <c r="L112" s="28"/>
      <c r="M112" s="32">
        <f t="shared" si="12"/>
        <v>0</v>
      </c>
      <c r="N112" s="53">
        <f>N111+H113*PRODUCT($G$8:G112)^-1*PRODUCT($E$8:E111)*D112</f>
        <v>1.0741190283052933E-2</v>
      </c>
      <c r="O112" s="53"/>
      <c r="P112" s="52">
        <f>P111+J112*PRODUCT($E$8:E111)*PRODUCT($G$8:G111)^-1</f>
        <v>18.577090050292469</v>
      </c>
      <c r="Q112" s="52" t="e">
        <f>((O111+N111)*PRODUCT($G$8:G111))/PRODUCT($E$8:E111)</f>
        <v>#DIV/0!</v>
      </c>
      <c r="R112" s="52" t="e">
        <f>((P111)*PRODUCT($G$8:G111))/PRODUCT($E$8:E111)</f>
        <v>#DIV/0!</v>
      </c>
      <c r="S112" s="11">
        <f t="shared" si="13"/>
        <v>0</v>
      </c>
      <c r="T112" s="32">
        <f t="shared" si="14"/>
        <v>0</v>
      </c>
      <c r="U112" s="41">
        <f t="shared" si="15"/>
        <v>0</v>
      </c>
      <c r="V112" s="52" t="e">
        <f t="shared" si="20"/>
        <v>#DIV/0!</v>
      </c>
      <c r="W112" s="41">
        <f t="shared" si="16"/>
        <v>0</v>
      </c>
      <c r="X112" s="41">
        <f>((F112+1)^-1)*D112*(H113-U113)</f>
        <v>0</v>
      </c>
      <c r="Y112" s="49"/>
    </row>
    <row r="113" spans="1:25" x14ac:dyDescent="0.2">
      <c r="A113" s="11">
        <f t="shared" si="22"/>
        <v>105</v>
      </c>
      <c r="B113" s="11" t="str">
        <f t="shared" si="22"/>
        <v/>
      </c>
      <c r="C113" s="12">
        <f>IF(B113&lt;121,INDEX(Frauen!C$2:C$122,B113+1,1),0)</f>
        <v>0</v>
      </c>
      <c r="D113" s="20">
        <f t="shared" si="17"/>
        <v>0</v>
      </c>
      <c r="E113" s="20">
        <f>IF(B113&lt;121,1-D113,0)</f>
        <v>0</v>
      </c>
      <c r="F113" s="79">
        <f>IF(B113&lt;121,IF($D$1="konstant",$D$3,Zins!G107),0)</f>
        <v>0</v>
      </c>
      <c r="G113" s="39">
        <f t="shared" si="18"/>
        <v>1</v>
      </c>
      <c r="H113" s="11"/>
      <c r="I113" s="11"/>
      <c r="J113" s="11"/>
      <c r="K113" s="28">
        <f>(K114*E113+H114*D113)/(1+F113)</f>
        <v>0</v>
      </c>
      <c r="L113" s="28"/>
      <c r="M113" s="32">
        <f t="shared" si="12"/>
        <v>0</v>
      </c>
      <c r="N113" s="53">
        <f>N112+H114*PRODUCT($G$8:G113)^-1*PRODUCT($E$8:E112)*D113</f>
        <v>1.0741190283052933E-2</v>
      </c>
      <c r="O113" s="53"/>
      <c r="P113" s="52">
        <f>P112+J113*PRODUCT($E$8:E112)*PRODUCT($G$8:G112)^-1</f>
        <v>18.577090050292469</v>
      </c>
      <c r="Q113" s="52" t="e">
        <f>((O112+N112)*PRODUCT($G$8:G112))/PRODUCT($E$8:E112)</f>
        <v>#DIV/0!</v>
      </c>
      <c r="R113" s="52" t="e">
        <f>((P112)*PRODUCT($G$8:G112))/PRODUCT($E$8:E112)</f>
        <v>#DIV/0!</v>
      </c>
      <c r="S113" s="11">
        <f t="shared" si="13"/>
        <v>0</v>
      </c>
      <c r="T113" s="32">
        <f t="shared" si="14"/>
        <v>0</v>
      </c>
      <c r="U113" s="41">
        <f t="shared" si="15"/>
        <v>0</v>
      </c>
      <c r="V113" s="52" t="e">
        <f t="shared" si="20"/>
        <v>#DIV/0!</v>
      </c>
      <c r="W113" s="41">
        <f t="shared" si="16"/>
        <v>0</v>
      </c>
      <c r="X113" s="41">
        <f>((F113+1)^-1)*D113*(H114-U114)</f>
        <v>0</v>
      </c>
      <c r="Y113" s="49"/>
    </row>
    <row r="114" spans="1:25" x14ac:dyDescent="0.2">
      <c r="A114" s="11">
        <f t="shared" si="22"/>
        <v>106</v>
      </c>
      <c r="B114" s="11" t="str">
        <f t="shared" si="22"/>
        <v/>
      </c>
      <c r="C114" s="12">
        <f>IF(B114&lt;121,INDEX(Frauen!C$2:C$122,B114+1,1),0)</f>
        <v>0</v>
      </c>
      <c r="D114" s="20">
        <f t="shared" si="17"/>
        <v>0</v>
      </c>
      <c r="E114" s="20">
        <f>IF(B114&lt;121,1-D114,0)</f>
        <v>0</v>
      </c>
      <c r="F114" s="79">
        <f>IF(B114&lt;121,IF($D$1="konstant",$D$3,Zins!G108),0)</f>
        <v>0</v>
      </c>
      <c r="G114" s="39">
        <f t="shared" si="18"/>
        <v>1</v>
      </c>
      <c r="H114" s="11"/>
      <c r="I114" s="11"/>
      <c r="J114" s="11"/>
      <c r="K114" s="28">
        <f>(K115*E114+H115*D114)/(1+F114)</f>
        <v>0</v>
      </c>
      <c r="L114" s="28"/>
      <c r="M114" s="32">
        <f t="shared" si="12"/>
        <v>0</v>
      </c>
      <c r="N114" s="53">
        <f>N113+H115*PRODUCT($G$8:G114)^-1*PRODUCT($E$8:E113)*D114</f>
        <v>1.0741190283052933E-2</v>
      </c>
      <c r="O114" s="53"/>
      <c r="P114" s="52">
        <f>P113+J114*PRODUCT($E$8:E113)*PRODUCT($G$8:G113)^-1</f>
        <v>18.577090050292469</v>
      </c>
      <c r="Q114" s="52" t="e">
        <f>((O113+N113)*PRODUCT($G$8:G113))/PRODUCT($E$8:E113)</f>
        <v>#DIV/0!</v>
      </c>
      <c r="R114" s="52" t="e">
        <f>((P113)*PRODUCT($G$8:G113))/PRODUCT($E$8:E113)</f>
        <v>#DIV/0!</v>
      </c>
      <c r="S114" s="11">
        <f t="shared" si="13"/>
        <v>0</v>
      </c>
      <c r="T114" s="32">
        <f t="shared" si="14"/>
        <v>0</v>
      </c>
      <c r="U114" s="41">
        <f t="shared" si="15"/>
        <v>0</v>
      </c>
      <c r="V114" s="52" t="e">
        <f t="shared" si="20"/>
        <v>#DIV/0!</v>
      </c>
      <c r="W114" s="41">
        <f t="shared" si="16"/>
        <v>0</v>
      </c>
      <c r="X114" s="41">
        <f>((F114+1)^-1)*D114*(H115-U115)</f>
        <v>0</v>
      </c>
      <c r="Y114" s="49"/>
    </row>
    <row r="115" spans="1:25" x14ac:dyDescent="0.2">
      <c r="A115" s="11">
        <f t="shared" si="22"/>
        <v>107</v>
      </c>
      <c r="B115" s="11" t="str">
        <f t="shared" si="22"/>
        <v/>
      </c>
      <c r="C115" s="12">
        <f>IF(B115&lt;121,INDEX(Frauen!C$2:C$122,B115+1,1),0)</f>
        <v>0</v>
      </c>
      <c r="D115" s="20">
        <f t="shared" si="17"/>
        <v>0</v>
      </c>
      <c r="E115" s="20">
        <f>IF(B115&lt;121,1-D115,0)</f>
        <v>0</v>
      </c>
      <c r="F115" s="79">
        <f>IF(B115&lt;121,IF($D$1="konstant",$D$3,Zins!G109),0)</f>
        <v>0</v>
      </c>
      <c r="G115" s="39">
        <f t="shared" si="18"/>
        <v>1</v>
      </c>
      <c r="H115" s="11"/>
      <c r="I115" s="11"/>
      <c r="J115" s="11"/>
      <c r="K115" s="28">
        <f>(K116*E115+H116*D115)/(1+F115)</f>
        <v>0</v>
      </c>
      <c r="L115" s="28"/>
      <c r="M115" s="32">
        <f t="shared" si="12"/>
        <v>0</v>
      </c>
      <c r="N115" s="53">
        <f>N114+H116*PRODUCT($G$8:G115)^-1*PRODUCT($E$8:E114)*D115</f>
        <v>1.0741190283052933E-2</v>
      </c>
      <c r="O115" s="53"/>
      <c r="P115" s="52">
        <f>P114+J115*PRODUCT($E$8:E114)*PRODUCT($G$8:G114)^-1</f>
        <v>18.577090050292469</v>
      </c>
      <c r="Q115" s="52" t="e">
        <f>((O114+N114)*PRODUCT($G$8:G114))/PRODUCT($E$8:E114)</f>
        <v>#DIV/0!</v>
      </c>
      <c r="R115" s="52" t="e">
        <f>((P114)*PRODUCT($G$8:G114))/PRODUCT($E$8:E114)</f>
        <v>#DIV/0!</v>
      </c>
      <c r="S115" s="11">
        <f t="shared" si="13"/>
        <v>0</v>
      </c>
      <c r="T115" s="32">
        <f t="shared" si="14"/>
        <v>0</v>
      </c>
      <c r="U115" s="41">
        <f t="shared" si="15"/>
        <v>0</v>
      </c>
      <c r="V115" s="52" t="e">
        <f t="shared" si="20"/>
        <v>#DIV/0!</v>
      </c>
      <c r="W115" s="41">
        <f t="shared" si="16"/>
        <v>0</v>
      </c>
      <c r="X115" s="41">
        <f>((F115+1)^-1)*D115*(H116-U116)</f>
        <v>0</v>
      </c>
      <c r="Y115" s="49"/>
    </row>
    <row r="116" spans="1:25" x14ac:dyDescent="0.2">
      <c r="A116" s="11">
        <f t="shared" si="22"/>
        <v>108</v>
      </c>
      <c r="B116" s="11" t="str">
        <f t="shared" si="22"/>
        <v/>
      </c>
      <c r="C116" s="12">
        <f>IF(B116&lt;121,INDEX(Frauen!C$2:C$122,B116+1,1),0)</f>
        <v>0</v>
      </c>
      <c r="D116" s="20">
        <f t="shared" si="17"/>
        <v>0</v>
      </c>
      <c r="E116" s="20">
        <f>IF(B116&lt;121,1-D116,0)</f>
        <v>0</v>
      </c>
      <c r="F116" s="79">
        <f>IF(B116&lt;121,IF($D$1="konstant",$D$3,Zins!G110),0)</f>
        <v>0</v>
      </c>
      <c r="G116" s="39">
        <f t="shared" si="18"/>
        <v>1</v>
      </c>
      <c r="H116" s="11"/>
      <c r="I116" s="11"/>
      <c r="J116" s="11"/>
      <c r="K116" s="28">
        <f>(K117*E116+H117*D116)/(1+F116)</f>
        <v>0</v>
      </c>
      <c r="L116" s="28"/>
      <c r="M116" s="32">
        <f t="shared" si="12"/>
        <v>0</v>
      </c>
      <c r="N116" s="53">
        <f>N115+H117*PRODUCT($G$8:G116)^-1*PRODUCT($E$8:E115)*D116</f>
        <v>1.0741190283052933E-2</v>
      </c>
      <c r="O116" s="53"/>
      <c r="P116" s="52">
        <f>P115+J116*PRODUCT($E$8:E115)*PRODUCT($G$8:G115)^-1</f>
        <v>18.577090050292469</v>
      </c>
      <c r="Q116" s="52" t="e">
        <f>((O115+N115)*PRODUCT($G$8:G115))/PRODUCT($E$8:E115)</f>
        <v>#DIV/0!</v>
      </c>
      <c r="R116" s="52" t="e">
        <f>((P115)*PRODUCT($G$8:G115))/PRODUCT($E$8:E115)</f>
        <v>#DIV/0!</v>
      </c>
      <c r="S116" s="11">
        <f t="shared" si="13"/>
        <v>0</v>
      </c>
      <c r="T116" s="32">
        <f t="shared" si="14"/>
        <v>0</v>
      </c>
      <c r="U116" s="41">
        <f t="shared" si="15"/>
        <v>0</v>
      </c>
      <c r="V116" s="52" t="e">
        <f t="shared" si="20"/>
        <v>#DIV/0!</v>
      </c>
      <c r="W116" s="41">
        <f t="shared" si="16"/>
        <v>0</v>
      </c>
      <c r="X116" s="41">
        <f>((F116+1)^-1)*D116*(H117-U117)</f>
        <v>0</v>
      </c>
      <c r="Y116" s="49"/>
    </row>
    <row r="117" spans="1:25" x14ac:dyDescent="0.2">
      <c r="A117" s="11">
        <f t="shared" si="22"/>
        <v>109</v>
      </c>
      <c r="B117" s="11" t="str">
        <f t="shared" si="22"/>
        <v/>
      </c>
      <c r="C117" s="12">
        <f>IF(B117&lt;121,INDEX(Frauen!C$2:C$122,B117+1,1),0)</f>
        <v>0</v>
      </c>
      <c r="D117" s="20">
        <f t="shared" si="17"/>
        <v>0</v>
      </c>
      <c r="E117" s="20">
        <f>IF(B117&lt;121,1-D117,0)</f>
        <v>0</v>
      </c>
      <c r="F117" s="79">
        <f>IF(B117&lt;121,IF($D$1="konstant",$D$3,Zins!G111),0)</f>
        <v>0</v>
      </c>
      <c r="G117" s="39">
        <f t="shared" si="18"/>
        <v>1</v>
      </c>
      <c r="H117" s="11"/>
      <c r="I117" s="11"/>
      <c r="J117" s="11"/>
      <c r="K117" s="28">
        <f>(K118*E117+H118*D117)/(1+F117)</f>
        <v>0</v>
      </c>
      <c r="L117" s="28"/>
      <c r="M117" s="32">
        <f t="shared" si="12"/>
        <v>0</v>
      </c>
      <c r="N117" s="53">
        <f>N116+H118*PRODUCT($G$8:G117)^-1*PRODUCT($E$8:E116)*D117</f>
        <v>1.0741190283052933E-2</v>
      </c>
      <c r="O117" s="53"/>
      <c r="P117" s="52">
        <f>P116+J117*PRODUCT($E$8:E116)*PRODUCT($G$8:G116)^-1</f>
        <v>18.577090050292469</v>
      </c>
      <c r="Q117" s="52" t="e">
        <f>((O116+N116)*PRODUCT($G$8:G116))/PRODUCT($E$8:E116)</f>
        <v>#DIV/0!</v>
      </c>
      <c r="R117" s="52" t="e">
        <f>((P116)*PRODUCT($G$8:G116))/PRODUCT($E$8:E116)</f>
        <v>#DIV/0!</v>
      </c>
      <c r="S117" s="11">
        <f t="shared" si="13"/>
        <v>0</v>
      </c>
      <c r="T117" s="32">
        <f t="shared" si="14"/>
        <v>0</v>
      </c>
      <c r="U117" s="41">
        <f t="shared" si="15"/>
        <v>0</v>
      </c>
      <c r="V117" s="52" t="e">
        <f t="shared" si="20"/>
        <v>#DIV/0!</v>
      </c>
      <c r="W117" s="41">
        <f t="shared" si="16"/>
        <v>0</v>
      </c>
      <c r="X117" s="41">
        <f>((F117+1)^-1)*D117*(H118-U118)</f>
        <v>0</v>
      </c>
      <c r="Y117" s="49"/>
    </row>
    <row r="118" spans="1:25" x14ac:dyDescent="0.2">
      <c r="A118" s="11">
        <f t="shared" si="22"/>
        <v>110</v>
      </c>
      <c r="B118" s="11" t="str">
        <f t="shared" si="22"/>
        <v/>
      </c>
      <c r="C118" s="12">
        <f>IF(B118&lt;121,INDEX(Frauen!C$2:C$122,B118+1,1),0)</f>
        <v>0</v>
      </c>
      <c r="D118" s="20">
        <f t="shared" si="17"/>
        <v>0</v>
      </c>
      <c r="E118" s="20">
        <f>IF(B118&lt;121,1-D118,0)</f>
        <v>0</v>
      </c>
      <c r="F118" s="79">
        <f>IF(B118&lt;121,IF($D$1="konstant",$D$3,Zins!G112),0)</f>
        <v>0</v>
      </c>
      <c r="G118" s="39">
        <f t="shared" si="18"/>
        <v>1</v>
      </c>
      <c r="H118" s="11"/>
      <c r="I118" s="11"/>
      <c r="J118" s="11"/>
      <c r="K118" s="28">
        <f>(K119*E118+H119*D118)/(1+F118)</f>
        <v>0</v>
      </c>
      <c r="L118" s="28"/>
      <c r="M118" s="32">
        <f t="shared" si="12"/>
        <v>0</v>
      </c>
      <c r="N118" s="53">
        <f>N117+H119*PRODUCT($G$8:G118)^-1*PRODUCT($E$8:E117)*D118</f>
        <v>1.0741190283052933E-2</v>
      </c>
      <c r="O118" s="53"/>
      <c r="P118" s="52">
        <f>P117+J118*PRODUCT($E$8:E117)*PRODUCT($G$8:G117)^-1</f>
        <v>18.577090050292469</v>
      </c>
      <c r="Q118" s="52" t="e">
        <f>((O117+N117)*PRODUCT($G$8:G117))/PRODUCT($E$8:E117)</f>
        <v>#DIV/0!</v>
      </c>
      <c r="R118" s="52" t="e">
        <f>((P117)*PRODUCT($G$8:G117))/PRODUCT($E$8:E117)</f>
        <v>#DIV/0!</v>
      </c>
      <c r="S118" s="11">
        <f t="shared" si="13"/>
        <v>0</v>
      </c>
      <c r="T118" s="32">
        <f t="shared" si="14"/>
        <v>0</v>
      </c>
      <c r="U118" s="41">
        <f t="shared" si="15"/>
        <v>0</v>
      </c>
      <c r="V118" s="52" t="e">
        <f t="shared" si="20"/>
        <v>#DIV/0!</v>
      </c>
      <c r="W118" s="41">
        <f t="shared" si="16"/>
        <v>0</v>
      </c>
      <c r="X118" s="41">
        <f>((F118+1)^-1)*D118*(H119-U119)</f>
        <v>0</v>
      </c>
      <c r="Y118" s="49"/>
    </row>
    <row r="119" spans="1:25" x14ac:dyDescent="0.2">
      <c r="A119" s="11">
        <f t="shared" si="22"/>
        <v>111</v>
      </c>
      <c r="B119" s="11" t="str">
        <f t="shared" si="22"/>
        <v/>
      </c>
      <c r="C119" s="12">
        <f>IF(B119&lt;121,INDEX(Frauen!C$2:C$122,B119+1,1),0)</f>
        <v>0</v>
      </c>
      <c r="D119" s="20">
        <f t="shared" si="17"/>
        <v>0</v>
      </c>
      <c r="E119" s="20">
        <f>IF(B119&lt;121,1-D119,0)</f>
        <v>0</v>
      </c>
      <c r="F119" s="79">
        <f>IF(B119&lt;121,IF($D$1="konstant",$D$3,Zins!G113),0)</f>
        <v>0</v>
      </c>
      <c r="G119" s="39">
        <f t="shared" si="18"/>
        <v>1</v>
      </c>
      <c r="H119" s="11"/>
      <c r="I119" s="11"/>
      <c r="J119" s="11"/>
      <c r="K119" s="28">
        <f>(K120*E119+H120*D119)/(1+F119)</f>
        <v>0</v>
      </c>
      <c r="L119" s="28"/>
      <c r="M119" s="32">
        <f t="shared" si="12"/>
        <v>0</v>
      </c>
      <c r="N119" s="53">
        <f>N118+H120*PRODUCT($G$8:G119)^-1*PRODUCT($E$8:E118)*D119</f>
        <v>1.0741190283052933E-2</v>
      </c>
      <c r="O119" s="53"/>
      <c r="P119" s="52">
        <f>P118+J119*PRODUCT($E$8:E118)*PRODUCT($G$8:G118)^-1</f>
        <v>18.577090050292469</v>
      </c>
      <c r="Q119" s="52" t="e">
        <f>((O118+N118)*PRODUCT($G$8:G118))/PRODUCT($E$8:E118)</f>
        <v>#DIV/0!</v>
      </c>
      <c r="R119" s="52" t="e">
        <f>((P118)*PRODUCT($G$8:G118))/PRODUCT($E$8:E118)</f>
        <v>#DIV/0!</v>
      </c>
      <c r="S119" s="11">
        <f t="shared" si="13"/>
        <v>0</v>
      </c>
      <c r="T119" s="32">
        <f t="shared" si="14"/>
        <v>0</v>
      </c>
      <c r="U119" s="41">
        <f t="shared" si="15"/>
        <v>0</v>
      </c>
      <c r="V119" s="52" t="e">
        <f t="shared" si="20"/>
        <v>#DIV/0!</v>
      </c>
      <c r="W119" s="41">
        <f t="shared" si="16"/>
        <v>0</v>
      </c>
      <c r="X119" s="41">
        <f>((F119+1)^-1)*D119*(H120-U120)</f>
        <v>0</v>
      </c>
      <c r="Y119" s="49"/>
    </row>
    <row r="120" spans="1:25" x14ac:dyDescent="0.2">
      <c r="A120" s="11">
        <f t="shared" si="22"/>
        <v>112</v>
      </c>
      <c r="B120" s="11" t="str">
        <f t="shared" si="22"/>
        <v/>
      </c>
      <c r="C120" s="12">
        <f>IF(B120&lt;121,INDEX(Frauen!C$2:C$122,B120+1,1),0)</f>
        <v>0</v>
      </c>
      <c r="D120" s="20">
        <f t="shared" si="17"/>
        <v>0</v>
      </c>
      <c r="E120" s="20">
        <f>IF(B120&lt;121,1-D120,0)</f>
        <v>0</v>
      </c>
      <c r="F120" s="79">
        <f>IF(B120&lt;121,IF($D$1="konstant",$D$3,Zins!G114),0)</f>
        <v>0</v>
      </c>
      <c r="G120" s="39">
        <f t="shared" si="18"/>
        <v>1</v>
      </c>
      <c r="H120" s="11"/>
      <c r="I120" s="11"/>
      <c r="J120" s="11"/>
      <c r="K120" s="28">
        <f>(K121*E120+H121*D120)/(1+F120)</f>
        <v>0</v>
      </c>
      <c r="L120" s="28"/>
      <c r="M120" s="32">
        <f t="shared" si="12"/>
        <v>0</v>
      </c>
      <c r="N120" s="53">
        <f>N119+H121*PRODUCT($G$8:G120)^-1*PRODUCT($E$8:E119)*D120</f>
        <v>1.0741190283052933E-2</v>
      </c>
      <c r="O120" s="53"/>
      <c r="P120" s="52">
        <f>P119+J120*PRODUCT($E$8:E119)*PRODUCT($G$8:G119)^-1</f>
        <v>18.577090050292469</v>
      </c>
      <c r="Q120" s="52" t="e">
        <f>((O119+N119)*PRODUCT($G$8:G119))/PRODUCT($E$8:E119)</f>
        <v>#DIV/0!</v>
      </c>
      <c r="R120" s="52" t="e">
        <f>((P119)*PRODUCT($G$8:G119))/PRODUCT($E$8:E119)</f>
        <v>#DIV/0!</v>
      </c>
      <c r="S120" s="11">
        <f t="shared" si="13"/>
        <v>0</v>
      </c>
      <c r="T120" s="32">
        <f t="shared" si="14"/>
        <v>0</v>
      </c>
      <c r="U120" s="41">
        <f t="shared" si="15"/>
        <v>0</v>
      </c>
      <c r="V120" s="52" t="e">
        <f t="shared" si="20"/>
        <v>#DIV/0!</v>
      </c>
      <c r="W120" s="41">
        <f t="shared" si="16"/>
        <v>0</v>
      </c>
      <c r="X120" s="41">
        <f>((F120+1)^-1)*D120*(H121-U121)</f>
        <v>0</v>
      </c>
      <c r="Y120" s="49"/>
    </row>
    <row r="121" spans="1:25" x14ac:dyDescent="0.2">
      <c r="A121" s="11">
        <f t="shared" si="22"/>
        <v>113</v>
      </c>
      <c r="B121" s="11" t="str">
        <f t="shared" si="22"/>
        <v/>
      </c>
      <c r="C121" s="12">
        <f>IF(B121&lt;121,INDEX(Frauen!C$2:C$122,B121+1,1),0)</f>
        <v>0</v>
      </c>
      <c r="D121" s="20">
        <f t="shared" si="17"/>
        <v>0</v>
      </c>
      <c r="E121" s="20">
        <f>IF(B121&lt;121,1-D121,0)</f>
        <v>0</v>
      </c>
      <c r="F121" s="79">
        <f>IF(B121&lt;121,IF($D$1="konstant",$D$3,Zins!G115),0)</f>
        <v>0</v>
      </c>
      <c r="G121" s="39">
        <f t="shared" si="18"/>
        <v>1</v>
      </c>
      <c r="H121" s="11"/>
      <c r="I121" s="11"/>
      <c r="J121" s="11"/>
      <c r="K121" s="28">
        <f>(K122*E121+H122*D121)/(1+F121)</f>
        <v>0</v>
      </c>
      <c r="L121" s="28"/>
      <c r="M121" s="32">
        <f t="shared" si="12"/>
        <v>0</v>
      </c>
      <c r="N121" s="53">
        <f>N120+H122*PRODUCT($G$8:G121)^-1*PRODUCT($E$8:E120)*D121</f>
        <v>1.0741190283052933E-2</v>
      </c>
      <c r="O121" s="53"/>
      <c r="P121" s="52">
        <f>P120+J121*PRODUCT($E$8:E120)*PRODUCT($G$8:G120)^-1</f>
        <v>18.577090050292469</v>
      </c>
      <c r="Q121" s="52" t="e">
        <f>((O120+N120)*PRODUCT($G$8:G120))/PRODUCT($E$8:E120)</f>
        <v>#DIV/0!</v>
      </c>
      <c r="R121" s="52" t="e">
        <f>((P120)*PRODUCT($G$8:G120))/PRODUCT($E$8:E120)</f>
        <v>#DIV/0!</v>
      </c>
      <c r="S121" s="11">
        <f t="shared" si="13"/>
        <v>0</v>
      </c>
      <c r="T121" s="32">
        <f t="shared" si="14"/>
        <v>0</v>
      </c>
      <c r="U121" s="41">
        <f t="shared" si="15"/>
        <v>0</v>
      </c>
      <c r="V121" s="52" t="e">
        <f t="shared" si="20"/>
        <v>#DIV/0!</v>
      </c>
      <c r="W121" s="41">
        <f t="shared" si="16"/>
        <v>0</v>
      </c>
      <c r="X121" s="41">
        <f>((F121+1)^-1)*D121*(H122-U122)</f>
        <v>0</v>
      </c>
      <c r="Y121" s="49"/>
    </row>
    <row r="122" spans="1:25" x14ac:dyDescent="0.2">
      <c r="A122" s="11">
        <f t="shared" ref="A122:B129" si="23">IF(A121&lt;121,A121+1,"")</f>
        <v>114</v>
      </c>
      <c r="B122" s="11" t="str">
        <f t="shared" si="23"/>
        <v/>
      </c>
      <c r="C122" s="12">
        <f>IF(B122&lt;121,INDEX(Frauen!C$2:C$122,B122+1,1),0)</f>
        <v>0</v>
      </c>
      <c r="D122" s="20">
        <f t="shared" si="17"/>
        <v>0</v>
      </c>
      <c r="E122" s="20">
        <f>IF(B122&lt;121,1-D122,0)</f>
        <v>0</v>
      </c>
      <c r="F122" s="79">
        <f>IF(B122&lt;121,IF($D$1="konstant",$D$3,Zins!G116),0)</f>
        <v>0</v>
      </c>
      <c r="G122" s="39">
        <f t="shared" si="18"/>
        <v>1</v>
      </c>
      <c r="H122" s="11"/>
      <c r="I122" s="11"/>
      <c r="J122" s="11"/>
      <c r="K122" s="28">
        <f>(K123*E122+H123*D122)/(1+F122)</f>
        <v>0</v>
      </c>
      <c r="L122" s="28"/>
      <c r="M122" s="32">
        <f t="shared" si="12"/>
        <v>0</v>
      </c>
      <c r="N122" s="53">
        <f>N121+H123*PRODUCT($G$8:G122)^-1*PRODUCT($E$8:E121)*D122</f>
        <v>1.0741190283052933E-2</v>
      </c>
      <c r="O122" s="53"/>
      <c r="P122" s="52">
        <f>P121+J122*PRODUCT($E$8:E121)*PRODUCT($G$8:G121)^-1</f>
        <v>18.577090050292469</v>
      </c>
      <c r="Q122" s="52" t="e">
        <f>((O121+N121)*PRODUCT($G$8:G121))/PRODUCT($E$8:E121)</f>
        <v>#DIV/0!</v>
      </c>
      <c r="R122" s="52" t="e">
        <f>((P121)*PRODUCT($G$8:G121))/PRODUCT($E$8:E121)</f>
        <v>#DIV/0!</v>
      </c>
      <c r="S122" s="11">
        <f t="shared" si="13"/>
        <v>0</v>
      </c>
      <c r="T122" s="32">
        <f t="shared" si="14"/>
        <v>0</v>
      </c>
      <c r="U122" s="41">
        <f t="shared" si="15"/>
        <v>0</v>
      </c>
      <c r="V122" s="52" t="e">
        <f t="shared" si="20"/>
        <v>#DIV/0!</v>
      </c>
      <c r="W122" s="41">
        <f t="shared" si="16"/>
        <v>0</v>
      </c>
      <c r="X122" s="41">
        <f>((F122+1)^-1)*D122*(H123-U123)</f>
        <v>0</v>
      </c>
      <c r="Y122" s="49"/>
    </row>
    <row r="123" spans="1:25" x14ac:dyDescent="0.2">
      <c r="A123" s="11">
        <f t="shared" si="23"/>
        <v>115</v>
      </c>
      <c r="B123" s="11" t="str">
        <f t="shared" si="23"/>
        <v/>
      </c>
      <c r="C123" s="12">
        <f>IF(B123&lt;121,INDEX(Frauen!C$2:C$122,B123+1,1),0)</f>
        <v>0</v>
      </c>
      <c r="D123" s="20">
        <f t="shared" si="17"/>
        <v>0</v>
      </c>
      <c r="E123" s="20">
        <f>IF(B123&lt;121,1-D123,0)</f>
        <v>0</v>
      </c>
      <c r="F123" s="79">
        <f>IF(B123&lt;121,IF($D$1="konstant",$D$3,Zins!G117),0)</f>
        <v>0</v>
      </c>
      <c r="G123" s="39">
        <f t="shared" si="18"/>
        <v>1</v>
      </c>
      <c r="H123" s="11"/>
      <c r="I123" s="11"/>
      <c r="J123" s="11"/>
      <c r="K123" s="28">
        <f>(K124*E123+H124*D123)/(1+F123)</f>
        <v>0</v>
      </c>
      <c r="L123" s="28"/>
      <c r="M123" s="32">
        <f t="shared" si="12"/>
        <v>0</v>
      </c>
      <c r="N123" s="53">
        <f>N122+H124*PRODUCT($G$8:G123)^-1*PRODUCT($E$8:E122)*D123</f>
        <v>1.0741190283052933E-2</v>
      </c>
      <c r="O123" s="53"/>
      <c r="P123" s="52">
        <f>P122+J123*PRODUCT($E$8:E122)*PRODUCT($G$8:G122)^-1</f>
        <v>18.577090050292469</v>
      </c>
      <c r="Q123" s="52" t="e">
        <f>((O122+N122)*PRODUCT($G$8:G122))/PRODUCT($E$8:E122)</f>
        <v>#DIV/0!</v>
      </c>
      <c r="R123" s="52" t="e">
        <f>((P122)*PRODUCT($G$8:G122))/PRODUCT($E$8:E122)</f>
        <v>#DIV/0!</v>
      </c>
      <c r="S123" s="11">
        <f t="shared" si="13"/>
        <v>0</v>
      </c>
      <c r="T123" s="32">
        <f t="shared" si="14"/>
        <v>0</v>
      </c>
      <c r="U123" s="41">
        <f t="shared" si="15"/>
        <v>0</v>
      </c>
      <c r="V123" s="52" t="e">
        <f t="shared" si="20"/>
        <v>#DIV/0!</v>
      </c>
      <c r="W123" s="41">
        <f t="shared" si="16"/>
        <v>0</v>
      </c>
      <c r="X123" s="41">
        <f>((F123+1)^-1)*D123*(H124-U124)</f>
        <v>0</v>
      </c>
      <c r="Y123" s="49"/>
    </row>
    <row r="124" spans="1:25" x14ac:dyDescent="0.2">
      <c r="A124" s="11">
        <f t="shared" si="23"/>
        <v>116</v>
      </c>
      <c r="B124" s="11" t="str">
        <f t="shared" si="23"/>
        <v/>
      </c>
      <c r="C124" s="12">
        <f>IF(B124&lt;121,INDEX(Frauen!C$2:C$122,B124+1,1),0)</f>
        <v>0</v>
      </c>
      <c r="D124" s="20">
        <f t="shared" si="17"/>
        <v>0</v>
      </c>
      <c r="E124" s="20">
        <f>IF(B124&lt;121,1-D124,0)</f>
        <v>0</v>
      </c>
      <c r="F124" s="79">
        <f>IF(B124&lt;121,IF($D$1="konstant",$D$3,Zins!G118),0)</f>
        <v>0</v>
      </c>
      <c r="G124" s="39">
        <f t="shared" si="18"/>
        <v>1</v>
      </c>
      <c r="H124" s="11"/>
      <c r="I124" s="11"/>
      <c r="J124" s="11"/>
      <c r="K124" s="28">
        <f>(K125*E124+H125*D124)/(1+F124)</f>
        <v>0</v>
      </c>
      <c r="L124" s="28"/>
      <c r="M124" s="32">
        <f t="shared" si="12"/>
        <v>0</v>
      </c>
      <c r="N124" s="53">
        <f>N123+H125*PRODUCT($G$8:G124)^-1*PRODUCT($E$8:E123)*D124</f>
        <v>1.0741190283052933E-2</v>
      </c>
      <c r="O124" s="53"/>
      <c r="P124" s="52">
        <f>P123+J124*PRODUCT($E$8:E123)*PRODUCT($G$8:G123)^-1</f>
        <v>18.577090050292469</v>
      </c>
      <c r="Q124" s="52" t="e">
        <f>((O123+N123)*PRODUCT($G$8:G123))/PRODUCT($E$8:E123)</f>
        <v>#DIV/0!</v>
      </c>
      <c r="R124" s="52" t="e">
        <f>((P123)*PRODUCT($G$8:G123))/PRODUCT($E$8:E123)</f>
        <v>#DIV/0!</v>
      </c>
      <c r="S124" s="11">
        <f t="shared" si="13"/>
        <v>0</v>
      </c>
      <c r="T124" s="32">
        <f t="shared" si="14"/>
        <v>0</v>
      </c>
      <c r="U124" s="41">
        <f t="shared" si="15"/>
        <v>0</v>
      </c>
      <c r="V124" s="52" t="e">
        <f t="shared" si="20"/>
        <v>#DIV/0!</v>
      </c>
      <c r="W124" s="41">
        <f t="shared" si="16"/>
        <v>0</v>
      </c>
      <c r="X124" s="41">
        <f>((F124+1)^-1)*D124*(H125-U125)</f>
        <v>0</v>
      </c>
      <c r="Y124" s="49"/>
    </row>
    <row r="125" spans="1:25" x14ac:dyDescent="0.2">
      <c r="A125" s="11">
        <f t="shared" si="23"/>
        <v>117</v>
      </c>
      <c r="B125" s="11" t="str">
        <f t="shared" si="23"/>
        <v/>
      </c>
      <c r="C125" s="12">
        <f>IF(B125&lt;121,INDEX(Frauen!C$2:C$122,B125+1,1),0)</f>
        <v>0</v>
      </c>
      <c r="D125" s="20">
        <f t="shared" si="17"/>
        <v>0</v>
      </c>
      <c r="E125" s="20">
        <f>IF(B125&lt;121,1-D125,0)</f>
        <v>0</v>
      </c>
      <c r="F125" s="79">
        <f>IF(B125&lt;121,IF($D$1="konstant",$D$3,Zins!G119),0)</f>
        <v>0</v>
      </c>
      <c r="G125" s="39">
        <f t="shared" si="18"/>
        <v>1</v>
      </c>
      <c r="H125" s="11"/>
      <c r="I125" s="11"/>
      <c r="J125" s="11"/>
      <c r="K125" s="28">
        <f>(K126*E125+H126*D125)/(1+F125)</f>
        <v>0</v>
      </c>
      <c r="L125" s="28"/>
      <c r="M125" s="32">
        <f t="shared" si="12"/>
        <v>0</v>
      </c>
      <c r="N125" s="53">
        <f>N124+H126*PRODUCT($G$8:G125)^-1*PRODUCT($E$8:E124)*D125</f>
        <v>1.0741190283052933E-2</v>
      </c>
      <c r="O125" s="53"/>
      <c r="P125" s="52">
        <f>P124+J125*PRODUCT($E$8:E124)*PRODUCT($G$8:G124)^-1</f>
        <v>18.577090050292469</v>
      </c>
      <c r="Q125" s="52" t="e">
        <f>((O124+N124)*PRODUCT($G$8:G124))/PRODUCT($E$8:E124)</f>
        <v>#DIV/0!</v>
      </c>
      <c r="R125" s="52" t="e">
        <f>((P124)*PRODUCT($G$8:G124))/PRODUCT($E$8:E124)</f>
        <v>#DIV/0!</v>
      </c>
      <c r="S125" s="11">
        <f t="shared" si="13"/>
        <v>0</v>
      </c>
      <c r="T125" s="32">
        <f t="shared" si="14"/>
        <v>0</v>
      </c>
      <c r="U125" s="41">
        <f t="shared" si="15"/>
        <v>0</v>
      </c>
      <c r="V125" s="52" t="e">
        <f t="shared" si="20"/>
        <v>#DIV/0!</v>
      </c>
      <c r="W125" s="41">
        <f t="shared" si="16"/>
        <v>0</v>
      </c>
      <c r="X125" s="41">
        <f>((F125+1)^-1)*D125*(H126-U126)</f>
        <v>0</v>
      </c>
      <c r="Y125" s="49"/>
    </row>
    <row r="126" spans="1:25" x14ac:dyDescent="0.2">
      <c r="A126" s="11">
        <f t="shared" si="23"/>
        <v>118</v>
      </c>
      <c r="B126" s="11" t="str">
        <f t="shared" si="23"/>
        <v/>
      </c>
      <c r="C126" s="12">
        <f>IF(B126&lt;121,INDEX(Frauen!C$2:C$122,B126+1,1),0)</f>
        <v>0</v>
      </c>
      <c r="D126" s="20">
        <f t="shared" si="17"/>
        <v>0</v>
      </c>
      <c r="E126" s="20">
        <f>IF(B126&lt;121,1-D126,0)</f>
        <v>0</v>
      </c>
      <c r="F126" s="79">
        <f>IF(B126&lt;121,IF($D$1="konstant",$D$3,Zins!G120),0)</f>
        <v>0</v>
      </c>
      <c r="G126" s="39">
        <f t="shared" si="18"/>
        <v>1</v>
      </c>
      <c r="H126" s="11"/>
      <c r="I126" s="11"/>
      <c r="J126" s="11"/>
      <c r="K126" s="28">
        <f>(K127*E126+H127*D126)/(1+F126)</f>
        <v>0</v>
      </c>
      <c r="L126" s="28"/>
      <c r="M126" s="32">
        <f t="shared" si="12"/>
        <v>0</v>
      </c>
      <c r="N126" s="53">
        <f>N125+H127*PRODUCT($G$8:G126)^-1*PRODUCT($E$8:E125)*D126</f>
        <v>1.0741190283052933E-2</v>
      </c>
      <c r="O126" s="53"/>
      <c r="P126" s="52">
        <f>P125+J126*PRODUCT($E$8:E125)*PRODUCT($G$8:G125)^-1</f>
        <v>18.577090050292469</v>
      </c>
      <c r="Q126" s="52" t="e">
        <f>((O125+N125)*PRODUCT($G$8:G125))/PRODUCT($E$8:E125)</f>
        <v>#DIV/0!</v>
      </c>
      <c r="R126" s="52" t="e">
        <f>((P125)*PRODUCT($G$8:G125))/PRODUCT($E$8:E125)</f>
        <v>#DIV/0!</v>
      </c>
      <c r="S126" s="11">
        <f t="shared" si="13"/>
        <v>0</v>
      </c>
      <c r="T126" s="32">
        <f t="shared" si="14"/>
        <v>0</v>
      </c>
      <c r="U126" s="41">
        <f t="shared" si="15"/>
        <v>0</v>
      </c>
      <c r="V126" s="52" t="e">
        <f t="shared" si="20"/>
        <v>#DIV/0!</v>
      </c>
      <c r="W126" s="41">
        <f t="shared" si="16"/>
        <v>0</v>
      </c>
      <c r="X126" s="41">
        <f>((F126+1)^-1)*D126*(H127-U127)</f>
        <v>0</v>
      </c>
      <c r="Y126" s="49"/>
    </row>
    <row r="127" spans="1:25" x14ac:dyDescent="0.2">
      <c r="A127" s="11">
        <f t="shared" si="23"/>
        <v>119</v>
      </c>
      <c r="B127" s="11" t="str">
        <f t="shared" si="23"/>
        <v/>
      </c>
      <c r="C127" s="12">
        <f>IF(B127&lt;121,INDEX(Frauen!C$2:C$122,B127+1,1),0)</f>
        <v>0</v>
      </c>
      <c r="D127" s="20">
        <f t="shared" si="17"/>
        <v>0</v>
      </c>
      <c r="E127" s="20">
        <f>IF(B127&lt;121,1-D127,0)</f>
        <v>0</v>
      </c>
      <c r="F127" s="79">
        <f>IF(B127&lt;121,IF($D$1="konstant",$D$3,Zins!G121),0)</f>
        <v>0</v>
      </c>
      <c r="G127" s="39">
        <f t="shared" si="18"/>
        <v>1</v>
      </c>
      <c r="H127" s="11"/>
      <c r="I127" s="11"/>
      <c r="J127" s="11"/>
      <c r="K127" s="28">
        <f>(K128*E127+H128*D127)/(1+F127)</f>
        <v>0</v>
      </c>
      <c r="L127" s="28"/>
      <c r="M127" s="32">
        <f t="shared" si="12"/>
        <v>0</v>
      </c>
      <c r="N127" s="53">
        <f>N126+H128*PRODUCT($G$8:G127)^-1*PRODUCT($E$8:E126)*D127</f>
        <v>1.0741190283052933E-2</v>
      </c>
      <c r="O127" s="53"/>
      <c r="P127" s="52">
        <f>P126+J127*PRODUCT($E$8:E126)*PRODUCT($G$8:G126)^-1</f>
        <v>18.577090050292469</v>
      </c>
      <c r="Q127" s="52" t="e">
        <f>((O126+N126)*PRODUCT($G$8:G126))/PRODUCT($E$8:E126)</f>
        <v>#DIV/0!</v>
      </c>
      <c r="R127" s="52" t="e">
        <f>((P126)*PRODUCT($G$8:G126))/PRODUCT($E$8:E126)</f>
        <v>#DIV/0!</v>
      </c>
      <c r="S127" s="11">
        <f t="shared" si="13"/>
        <v>0</v>
      </c>
      <c r="T127" s="32">
        <f t="shared" si="14"/>
        <v>0</v>
      </c>
      <c r="U127" s="41">
        <f t="shared" si="15"/>
        <v>0</v>
      </c>
      <c r="V127" s="52" t="e">
        <f t="shared" si="20"/>
        <v>#DIV/0!</v>
      </c>
      <c r="W127" s="41">
        <f t="shared" si="16"/>
        <v>0</v>
      </c>
      <c r="X127" s="41">
        <f>((F127+1)^-1)*D127*(H128-U128)</f>
        <v>0</v>
      </c>
      <c r="Y127" s="49"/>
    </row>
    <row r="128" spans="1:25" x14ac:dyDescent="0.2">
      <c r="A128" s="11">
        <f t="shared" si="23"/>
        <v>120</v>
      </c>
      <c r="B128" s="11" t="str">
        <f t="shared" si="23"/>
        <v/>
      </c>
      <c r="C128" s="12">
        <f>IF(B128&lt;121,INDEX(Frauen!C$2:C$122,B128+1,1),0)</f>
        <v>0</v>
      </c>
      <c r="D128" s="20">
        <f t="shared" si="17"/>
        <v>0</v>
      </c>
      <c r="E128" s="20">
        <f>IF(B128&lt;121,1-D128,0)</f>
        <v>0</v>
      </c>
      <c r="F128" s="79">
        <f>IF(B128&lt;121,IF($D$1="konstant",$D$3,Zins!G122),0)</f>
        <v>0</v>
      </c>
      <c r="G128" s="39">
        <f t="shared" si="18"/>
        <v>1</v>
      </c>
      <c r="H128" s="11"/>
      <c r="I128" s="11"/>
      <c r="J128" s="11"/>
      <c r="K128" s="28"/>
      <c r="L128" s="28"/>
      <c r="N128" s="53">
        <f>N127+H129*PRODUCT($G$8:G128)^-1*PRODUCT($E$8:E127)*D128</f>
        <v>1.0741190283052933E-2</v>
      </c>
      <c r="O128" s="53"/>
      <c r="P128" s="52">
        <f>P127+J128*PRODUCT($E$8:E127)*PRODUCT($G$8:G127)^-1</f>
        <v>18.577090050292469</v>
      </c>
      <c r="Q128" s="52" t="e">
        <f>((O127+N127)*PRODUCT($G$8:G127))/PRODUCT($E$8:E127)</f>
        <v>#DIV/0!</v>
      </c>
      <c r="R128" s="52" t="e">
        <f>((P127)*PRODUCT($G$8:G127))/PRODUCT($E$8:E127)</f>
        <v>#DIV/0!</v>
      </c>
      <c r="S128" s="11">
        <f t="shared" si="13"/>
        <v>0</v>
      </c>
      <c r="U128" s="41">
        <f t="shared" si="15"/>
        <v>0</v>
      </c>
      <c r="V128" s="52" t="e">
        <f t="shared" si="20"/>
        <v>#DIV/0!</v>
      </c>
      <c r="W128" s="41">
        <f t="shared" si="16"/>
        <v>0</v>
      </c>
      <c r="X128" s="41">
        <f>((F128+1)^-1)*D128*(H129-U129)</f>
        <v>0</v>
      </c>
      <c r="Y128" s="49"/>
    </row>
    <row r="129" spans="1:25" x14ac:dyDescent="0.2">
      <c r="A129" s="11">
        <f t="shared" si="23"/>
        <v>121</v>
      </c>
      <c r="B129" s="11" t="str">
        <f t="shared" si="23"/>
        <v/>
      </c>
      <c r="C129" s="12">
        <f>IF(B129&lt;121,INDEX(Frauen!C$2:C$122,B129+1,1),0)</f>
        <v>0</v>
      </c>
      <c r="D129" s="20">
        <f t="shared" si="17"/>
        <v>0</v>
      </c>
      <c r="E129" s="20">
        <f>IF(B129&lt;121,1-D129,0)</f>
        <v>0</v>
      </c>
      <c r="F129" s="79">
        <f>IF(B129&lt;121,IF($D$1="konstant",$D$3,Zins!G123),0)</f>
        <v>0</v>
      </c>
      <c r="G129" s="39">
        <f t="shared" si="18"/>
        <v>1</v>
      </c>
      <c r="H129" s="11"/>
      <c r="I129" s="11"/>
      <c r="J129" s="11"/>
      <c r="K129" s="28"/>
      <c r="L129" s="28"/>
      <c r="N129" s="53">
        <f>N128+H130*PRODUCT($G$8:G129)^-1*PRODUCT($E$8:E128)*D129</f>
        <v>1.0741190283052933E-2</v>
      </c>
      <c r="O129" s="53"/>
      <c r="P129" s="52">
        <f>P128+J129*PRODUCT($E$8:E128)*PRODUCT($G$8:G128)^-1</f>
        <v>18.577090050292469</v>
      </c>
      <c r="Q129" s="52" t="e">
        <f>((O128+N128)*PRODUCT($G$8:G128))/PRODUCT($E$8:E128)</f>
        <v>#DIV/0!</v>
      </c>
      <c r="R129" s="52" t="e">
        <f>((P128)*PRODUCT($G$8:G128))/PRODUCT($E$8:E128)</f>
        <v>#DIV/0!</v>
      </c>
      <c r="S129" s="11">
        <f t="shared" si="13"/>
        <v>0</v>
      </c>
      <c r="U129" s="41">
        <f t="shared" si="15"/>
        <v>0</v>
      </c>
      <c r="V129" s="52" t="e">
        <f t="shared" si="20"/>
        <v>#DIV/0!</v>
      </c>
      <c r="W129" s="41">
        <f t="shared" si="16"/>
        <v>0</v>
      </c>
      <c r="X129" s="41">
        <f>((F129+1)^-1)*D129*(H130-U130)</f>
        <v>0</v>
      </c>
      <c r="Y129" s="49"/>
    </row>
  </sheetData>
  <dataValidations count="1">
    <dataValidation type="list" allowBlank="1" showInputMessage="1" showErrorMessage="1" sqref="D1" xr:uid="{F5A321D6-968C-4A4E-9676-43674DD4532A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63EF-8807-4952-A48D-9F9C991A54F7}">
  <dimension ref="A1:H22"/>
  <sheetViews>
    <sheetView tabSelected="1" workbookViewId="0">
      <selection activeCell="J7" sqref="J7"/>
    </sheetView>
  </sheetViews>
  <sheetFormatPr baseColWidth="10" defaultRowHeight="13.2" x14ac:dyDescent="0.25"/>
  <sheetData>
    <row r="1" spans="1:8" ht="13.8" thickBot="1" x14ac:dyDescent="0.3">
      <c r="A1" s="42" t="s">
        <v>37</v>
      </c>
      <c r="B1" s="43" t="s">
        <v>14</v>
      </c>
      <c r="C1" s="43" t="s">
        <v>31</v>
      </c>
      <c r="D1" s="43" t="s">
        <v>43</v>
      </c>
      <c r="E1" s="43" t="s">
        <v>55</v>
      </c>
      <c r="F1" s="45" t="s">
        <v>45</v>
      </c>
      <c r="G1" s="45" t="s">
        <v>46</v>
      </c>
      <c r="H1" s="45" t="s">
        <v>50</v>
      </c>
    </row>
    <row r="2" spans="1:8" x14ac:dyDescent="0.25">
      <c r="A2" s="77">
        <v>0</v>
      </c>
      <c r="B2" s="77">
        <v>25</v>
      </c>
      <c r="C2" s="77">
        <v>2.9300000000000002E-4</v>
      </c>
      <c r="D2" s="77">
        <v>7.4999999999999997E-3</v>
      </c>
      <c r="E2" s="77">
        <v>1.0075000000000001</v>
      </c>
      <c r="F2" s="77">
        <v>0.99255583126550795</v>
      </c>
      <c r="G2" s="77">
        <v>1.07411902830529E-2</v>
      </c>
      <c r="H2">
        <f>G2-'Frauen Rekursion 1'!K8</f>
        <v>-2.9490299091605721E-17</v>
      </c>
    </row>
    <row r="3" spans="1:8" x14ac:dyDescent="0.25">
      <c r="A3" s="77">
        <v>1</v>
      </c>
      <c r="B3" s="77">
        <v>26</v>
      </c>
      <c r="C3" s="77">
        <v>2.92E-4</v>
      </c>
      <c r="D3" s="77">
        <v>7.4999999999999997E-3</v>
      </c>
      <c r="E3" s="77">
        <v>1.0075000000000001</v>
      </c>
      <c r="F3" s="77">
        <v>0.99255583126550795</v>
      </c>
      <c r="G3" s="77">
        <v>1.05318350378419E-2</v>
      </c>
      <c r="H3">
        <f>G3-'Frauen Rekursion 1'!K9</f>
        <v>-1.5612511283791264E-17</v>
      </c>
    </row>
    <row r="4" spans="1:8" x14ac:dyDescent="0.25">
      <c r="A4" s="77">
        <v>2</v>
      </c>
      <c r="B4" s="77">
        <v>27</v>
      </c>
      <c r="C4" s="77">
        <v>2.92E-4</v>
      </c>
      <c r="D4" s="77">
        <v>7.4999999999999997E-3</v>
      </c>
      <c r="E4" s="77">
        <v>1.0075000000000001</v>
      </c>
      <c r="F4" s="77">
        <v>0.99255583126550795</v>
      </c>
      <c r="G4" s="77">
        <v>1.03218377772566E-2</v>
      </c>
      <c r="H4">
        <f>G4-'Frauen Rekursion 1'!K10</f>
        <v>-8.8470897274817162E-17</v>
      </c>
    </row>
    <row r="5" spans="1:8" x14ac:dyDescent="0.25">
      <c r="A5" s="77">
        <v>3</v>
      </c>
      <c r="B5" s="77">
        <v>28</v>
      </c>
      <c r="C5" s="77">
        <v>2.9599999999999998E-4</v>
      </c>
      <c r="D5" s="77">
        <v>7.4999999999999997E-3</v>
      </c>
      <c r="E5" s="77">
        <v>1.0075000000000001</v>
      </c>
      <c r="F5" s="77">
        <v>0.99255583126550795</v>
      </c>
      <c r="G5" s="77">
        <v>1.01102037400782E-2</v>
      </c>
      <c r="H5">
        <f>G5-'Frauen Rekursion 1'!K11</f>
        <v>-1.5612511283791264E-17</v>
      </c>
    </row>
    <row r="6" spans="1:8" x14ac:dyDescent="0.25">
      <c r="A6" s="77">
        <v>4</v>
      </c>
      <c r="B6" s="77">
        <v>29</v>
      </c>
      <c r="C6" s="77">
        <v>3.0200000000000002E-4</v>
      </c>
      <c r="D6" s="77">
        <v>7.4999999999999997E-3</v>
      </c>
      <c r="E6" s="77">
        <v>1.0075000000000001</v>
      </c>
      <c r="F6" s="77">
        <v>0.99255583126550795</v>
      </c>
      <c r="G6" s="77">
        <v>9.8929585838696196E-3</v>
      </c>
      <c r="H6">
        <f>G6-'Frauen Rekursion 1'!K12</f>
        <v>0</v>
      </c>
    </row>
    <row r="7" spans="1:8" x14ac:dyDescent="0.25">
      <c r="A7" s="77">
        <v>5</v>
      </c>
      <c r="B7" s="77">
        <v>30</v>
      </c>
      <c r="C7" s="77">
        <v>3.1100000000000002E-4</v>
      </c>
      <c r="D7" s="77">
        <v>7.4999999999999997E-3</v>
      </c>
      <c r="E7" s="77">
        <v>1.0075000000000001</v>
      </c>
      <c r="F7" s="77">
        <v>0.99255583126550795</v>
      </c>
      <c r="G7" s="77">
        <v>9.6680755320593306E-3</v>
      </c>
      <c r="H7">
        <f>G7-'Frauen Rekursion 1'!K13</f>
        <v>0</v>
      </c>
    </row>
    <row r="8" spans="1:8" x14ac:dyDescent="0.25">
      <c r="A8" s="77">
        <v>6</v>
      </c>
      <c r="B8" s="77">
        <v>31</v>
      </c>
      <c r="C8" s="77">
        <v>3.2699999999999998E-4</v>
      </c>
      <c r="D8" s="77">
        <v>7.4999999999999997E-3</v>
      </c>
      <c r="E8" s="77">
        <v>1.0075000000000001</v>
      </c>
      <c r="F8" s="77">
        <v>0.99255583126550795</v>
      </c>
      <c r="G8" s="77">
        <v>9.4325196121491494E-3</v>
      </c>
      <c r="H8">
        <f>G8-'Frauen Rekursion 1'!K14</f>
        <v>0</v>
      </c>
    </row>
    <row r="9" spans="1:8" x14ac:dyDescent="0.25">
      <c r="A9" s="77">
        <v>7</v>
      </c>
      <c r="B9" s="77">
        <v>32</v>
      </c>
      <c r="C9" s="77">
        <v>3.5100000000000002E-4</v>
      </c>
      <c r="D9" s="77">
        <v>7.4999999999999997E-3</v>
      </c>
      <c r="E9" s="77">
        <v>1.0075000000000001</v>
      </c>
      <c r="F9" s="77">
        <v>0.99255583126550795</v>
      </c>
      <c r="G9" s="77">
        <v>9.1792651289374309E-3</v>
      </c>
      <c r="H9">
        <f>G9-'Frauen Rekursion 1'!K15</f>
        <v>0</v>
      </c>
    </row>
    <row r="10" spans="1:8" x14ac:dyDescent="0.25">
      <c r="A10" s="77">
        <v>8</v>
      </c>
      <c r="B10" s="77">
        <v>33</v>
      </c>
      <c r="C10" s="77">
        <v>3.86E-4</v>
      </c>
      <c r="D10" s="77">
        <v>7.4999999999999997E-3</v>
      </c>
      <c r="E10" s="77">
        <v>1.0075000000000001</v>
      </c>
      <c r="F10" s="77">
        <v>0.99255583126550795</v>
      </c>
      <c r="G10" s="77">
        <v>8.9002335993978495E-3</v>
      </c>
      <c r="H10">
        <f>G10-'Frauen Rekursion 1'!K16</f>
        <v>0</v>
      </c>
    </row>
    <row r="11" spans="1:8" x14ac:dyDescent="0.25">
      <c r="A11" s="77">
        <v>9</v>
      </c>
      <c r="B11" s="77">
        <v>34</v>
      </c>
      <c r="C11" s="77">
        <v>4.3300000000000001E-4</v>
      </c>
      <c r="D11" s="77">
        <v>7.4999999999999997E-3</v>
      </c>
      <c r="E11" s="77">
        <v>1.0075000000000001</v>
      </c>
      <c r="F11" s="77">
        <v>0.99255583126550795</v>
      </c>
      <c r="G11" s="77">
        <v>8.5842988907651706E-3</v>
      </c>
      <c r="H11">
        <f>G11-'Frauen Rekursion 1'!K17</f>
        <v>0</v>
      </c>
    </row>
    <row r="12" spans="1:8" x14ac:dyDescent="0.25">
      <c r="A12" s="77">
        <v>10</v>
      </c>
      <c r="B12" s="77">
        <v>35</v>
      </c>
      <c r="C12" s="77">
        <v>4.8999999999999998E-4</v>
      </c>
      <c r="D12" s="77">
        <v>7.4999999999999997E-3</v>
      </c>
      <c r="E12" s="77">
        <v>1.0075000000000001</v>
      </c>
      <c r="F12" s="77">
        <v>0.99255583126550795</v>
      </c>
      <c r="G12" s="77">
        <v>8.2192400633933592E-3</v>
      </c>
      <c r="H12">
        <f>G12-'Frauen Rekursion 1'!K18</f>
        <v>0</v>
      </c>
    </row>
    <row r="13" spans="1:8" x14ac:dyDescent="0.25">
      <c r="A13" s="77">
        <v>11</v>
      </c>
      <c r="B13" s="77">
        <v>36</v>
      </c>
      <c r="C13" s="77">
        <v>5.5500000000000005E-4</v>
      </c>
      <c r="D13" s="77">
        <v>7.4999999999999997E-3</v>
      </c>
      <c r="E13" s="77">
        <v>1.0075000000000001</v>
      </c>
      <c r="F13" s="77">
        <v>0.99255583126550795</v>
      </c>
      <c r="G13" s="77">
        <v>7.7947037687154897E-3</v>
      </c>
      <c r="H13">
        <f>G13-'Frauen Rekursion 1'!K19</f>
        <v>0</v>
      </c>
    </row>
    <row r="14" spans="1:8" x14ac:dyDescent="0.25">
      <c r="A14" s="77">
        <v>12</v>
      </c>
      <c r="B14" s="77">
        <v>37</v>
      </c>
      <c r="C14" s="77">
        <v>6.2399999999999999E-4</v>
      </c>
      <c r="D14" s="77">
        <v>7.4999999999999997E-3</v>
      </c>
      <c r="E14" s="77">
        <v>1.0075000000000001</v>
      </c>
      <c r="F14" s="77">
        <v>0.99255583126550795</v>
      </c>
      <c r="G14" s="77">
        <v>7.3022167772922499E-3</v>
      </c>
      <c r="H14">
        <f>G14-'Frauen Rekursion 1'!K20</f>
        <v>0</v>
      </c>
    </row>
    <row r="15" spans="1:8" x14ac:dyDescent="0.25">
      <c r="A15" s="77">
        <v>13</v>
      </c>
      <c r="B15" s="77">
        <v>38</v>
      </c>
      <c r="C15" s="77">
        <v>7.0100000000000002E-4</v>
      </c>
      <c r="D15" s="77">
        <v>7.4999999999999997E-3</v>
      </c>
      <c r="E15" s="77">
        <v>1.0075000000000001</v>
      </c>
      <c r="F15" s="77">
        <v>0.99255583126550795</v>
      </c>
      <c r="G15" s="77">
        <v>6.7371874080645704E-3</v>
      </c>
      <c r="H15">
        <f>G15-'Frauen Rekursion 1'!K21</f>
        <v>-6.9388939039072284E-18</v>
      </c>
    </row>
    <row r="16" spans="1:8" x14ac:dyDescent="0.25">
      <c r="A16" s="77">
        <v>14</v>
      </c>
      <c r="B16" s="77">
        <v>39</v>
      </c>
      <c r="C16" s="77">
        <v>7.8299999999999995E-4</v>
      </c>
      <c r="D16" s="77">
        <v>7.4999999999999997E-3</v>
      </c>
      <c r="E16" s="77">
        <v>1.0075000000000001</v>
      </c>
      <c r="F16" s="77">
        <v>0.99255583126550795</v>
      </c>
      <c r="G16" s="77">
        <v>6.0909860948775698E-3</v>
      </c>
      <c r="H16">
        <f>G16-'Frauen Rekursion 1'!K22</f>
        <v>0</v>
      </c>
    </row>
    <row r="17" spans="1:8" x14ac:dyDescent="0.25">
      <c r="A17" s="77">
        <v>15</v>
      </c>
      <c r="B17" s="77">
        <v>40</v>
      </c>
      <c r="C17" s="77">
        <v>8.7200000000000005E-4</v>
      </c>
      <c r="D17" s="77">
        <v>7.4999999999999997E-3</v>
      </c>
      <c r="E17" s="77">
        <v>1.0075000000000001</v>
      </c>
      <c r="F17" s="77">
        <v>0.99255583126550795</v>
      </c>
      <c r="G17" s="77">
        <v>5.3578636978645804E-3</v>
      </c>
      <c r="H17">
        <f>G17-'Frauen Rekursion 1'!K23</f>
        <v>0</v>
      </c>
    </row>
    <row r="18" spans="1:8" x14ac:dyDescent="0.25">
      <c r="A18" s="77">
        <v>16</v>
      </c>
      <c r="B18" s="77">
        <v>41</v>
      </c>
      <c r="C18" s="77">
        <v>9.7199999999999999E-4</v>
      </c>
      <c r="D18" s="77">
        <v>7.4999999999999997E-3</v>
      </c>
      <c r="E18" s="77">
        <v>1.0075000000000001</v>
      </c>
      <c r="F18" s="77">
        <v>0.99255583126550795</v>
      </c>
      <c r="G18" s="77">
        <v>4.5299978337095597E-3</v>
      </c>
      <c r="H18">
        <f>G18-'Frauen Rekursion 1'!K24</f>
        <v>0</v>
      </c>
    </row>
    <row r="19" spans="1:8" x14ac:dyDescent="0.25">
      <c r="A19" s="77">
        <v>17</v>
      </c>
      <c r="B19" s="77">
        <v>42</v>
      </c>
      <c r="C19" s="77">
        <v>1.0839999999999999E-3</v>
      </c>
      <c r="D19" s="77">
        <v>7.4999999999999997E-3</v>
      </c>
      <c r="E19" s="77">
        <v>1.0075000000000001</v>
      </c>
      <c r="F19" s="77">
        <v>0.99255583126550795</v>
      </c>
      <c r="G19" s="77">
        <v>3.5954676119812198E-3</v>
      </c>
      <c r="H19">
        <f>G19-'Frauen Rekursion 1'!K25</f>
        <v>-9.9746599868666408E-18</v>
      </c>
    </row>
    <row r="20" spans="1:8" x14ac:dyDescent="0.25">
      <c r="A20" s="77">
        <v>18</v>
      </c>
      <c r="B20" s="77">
        <v>43</v>
      </c>
      <c r="C20" s="77">
        <v>1.2130000000000001E-3</v>
      </c>
      <c r="D20" s="77">
        <v>7.4999999999999997E-3</v>
      </c>
      <c r="E20" s="77">
        <v>1.0075000000000001</v>
      </c>
      <c r="F20" s="77">
        <v>0.99255583126550795</v>
      </c>
      <c r="G20" s="77">
        <v>2.54118826715268E-3</v>
      </c>
      <c r="H20">
        <f>G20-'Frauen Rekursion 1'!K26</f>
        <v>0</v>
      </c>
    </row>
    <row r="21" spans="1:8" x14ac:dyDescent="0.25">
      <c r="A21" s="77">
        <v>19</v>
      </c>
      <c r="B21" s="77">
        <v>44</v>
      </c>
      <c r="C21" s="77">
        <v>1.359E-3</v>
      </c>
      <c r="D21" s="77">
        <v>7.4999999999999997E-3</v>
      </c>
      <c r="E21" s="77">
        <v>1.0075000000000001</v>
      </c>
      <c r="F21" s="77">
        <v>0.99255583126550795</v>
      </c>
      <c r="G21" s="77">
        <v>1.3488833746898199E-3</v>
      </c>
      <c r="H21">
        <f>G21-'Frauen Rekursion 1'!K27</f>
        <v>-6.2883726004159257E-18</v>
      </c>
    </row>
    <row r="22" spans="1:8" x14ac:dyDescent="0.25">
      <c r="H22">
        <f>G22-'Frauen Rekursion 1'!K28</f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4A58-8E6D-4FE7-844C-65364902B29C}">
  <sheetPr>
    <pageSetUpPr fitToPage="1"/>
  </sheetPr>
  <dimension ref="A1:X129"/>
  <sheetViews>
    <sheetView zoomScaleNormal="100" workbookViewId="0">
      <selection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12.88671875" style="29" bestFit="1" customWidth="1"/>
    <col min="12" max="12" width="10.5546875" style="32" bestFit="1" customWidth="1"/>
    <col min="13" max="13" width="9.88671875" style="6" bestFit="1" customWidth="1"/>
    <col min="14" max="14" width="10" style="32" bestFit="1" customWidth="1"/>
    <col min="15" max="16" width="16.77734375" style="50" bestFit="1" customWidth="1"/>
    <col min="17" max="17" width="12.5546875" style="50" bestFit="1" customWidth="1"/>
    <col min="18" max="19" width="10.5546875" style="50" customWidth="1"/>
    <col min="20" max="20" width="10.5546875" style="32" bestFit="1" customWidth="1"/>
    <col min="21" max="21" width="10.5546875" style="50" customWidth="1"/>
    <col min="22" max="23" width="10.5546875" style="32" bestFit="1" customWidth="1"/>
    <col min="24" max="24" width="11.77734375" style="6" bestFit="1" customWidth="1"/>
    <col min="25" max="16384" width="10.6640625" style="6"/>
  </cols>
  <sheetData>
    <row r="1" spans="1:24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L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4" x14ac:dyDescent="0.2">
      <c r="I2" s="6">
        <v>100000</v>
      </c>
      <c r="K2" s="34" t="s">
        <v>51</v>
      </c>
      <c r="L2" s="6"/>
      <c r="N2" s="71" t="s">
        <v>73</v>
      </c>
      <c r="O2" s="6"/>
      <c r="P2" s="6"/>
      <c r="Q2" s="6"/>
      <c r="R2" s="6"/>
      <c r="S2" s="6"/>
      <c r="T2" s="6"/>
      <c r="U2" s="6"/>
      <c r="V2" s="6"/>
      <c r="W2" s="6"/>
    </row>
    <row r="3" spans="1:24" ht="10.8" thickBot="1" x14ac:dyDescent="0.25">
      <c r="C3" s="23" t="s">
        <v>39</v>
      </c>
      <c r="D3" s="24">
        <v>7.4999999999999997E-3</v>
      </c>
      <c r="K3" s="35">
        <f>M13/N13</f>
        <v>14777.417683654081</v>
      </c>
      <c r="L3" s="6"/>
      <c r="N3" s="70">
        <v>23622.243526558959</v>
      </c>
      <c r="O3" s="6"/>
      <c r="P3" s="6"/>
      <c r="Q3" s="6"/>
      <c r="R3" s="6"/>
      <c r="S3" s="6"/>
      <c r="T3" s="6"/>
      <c r="U3" s="6"/>
      <c r="V3" s="6"/>
      <c r="W3" s="6"/>
    </row>
    <row r="4" spans="1:24" x14ac:dyDescent="0.2">
      <c r="L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 x14ac:dyDescent="0.2">
      <c r="L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4" ht="10.8" thickBot="1" x14ac:dyDescent="0.25">
      <c r="L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4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6" t="s">
        <v>47</v>
      </c>
      <c r="L7" s="47" t="s">
        <v>48</v>
      </c>
      <c r="M7" s="45" t="s">
        <v>49</v>
      </c>
      <c r="N7" s="47" t="s">
        <v>62</v>
      </c>
      <c r="O7" s="51" t="s">
        <v>57</v>
      </c>
      <c r="P7" s="51" t="s">
        <v>56</v>
      </c>
      <c r="Q7" s="51" t="s">
        <v>59</v>
      </c>
      <c r="R7" s="51" t="s">
        <v>58</v>
      </c>
      <c r="S7" s="51" t="s">
        <v>60</v>
      </c>
      <c r="T7" s="48" t="s">
        <v>52</v>
      </c>
      <c r="U7" s="51" t="s">
        <v>61</v>
      </c>
      <c r="V7" s="48" t="s">
        <v>53</v>
      </c>
      <c r="W7" s="48" t="s">
        <v>54</v>
      </c>
    </row>
    <row r="8" spans="1:24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7.4999999999999997E-3</v>
      </c>
      <c r="G8" s="39">
        <f>1+F8</f>
        <v>1.0075000000000001</v>
      </c>
      <c r="H8" s="36"/>
      <c r="I8" s="36"/>
      <c r="J8" s="36"/>
      <c r="K8" s="40">
        <f>(K9*E8+H9*D8)/(1+F8)</f>
        <v>295.60267103416743</v>
      </c>
      <c r="L8" s="41">
        <f t="shared" ref="L8:L71" si="0">L9/(1+F8)*E8+I8</f>
        <v>92340.948089576836</v>
      </c>
      <c r="M8" s="36">
        <f t="shared" ref="M8:M39" si="1">K8+L8</f>
        <v>92636.550760611004</v>
      </c>
      <c r="N8" s="41">
        <f t="shared" ref="N8:N39" si="2">N9/(1+F8)*E8+J8</f>
        <v>4.7316566695024687</v>
      </c>
      <c r="O8" s="52">
        <f>H9*G9^-1*D8</f>
        <v>0</v>
      </c>
      <c r="P8" s="52">
        <f>I8</f>
        <v>0</v>
      </c>
      <c r="Q8" s="52">
        <f>J8</f>
        <v>0</v>
      </c>
      <c r="R8" s="52">
        <v>0</v>
      </c>
      <c r="S8" s="52">
        <v>0</v>
      </c>
      <c r="T8" s="41">
        <f t="shared" ref="T8:T39" si="3">M8-$K$3*N8</f>
        <v>22714.883819725452</v>
      </c>
      <c r="U8" s="52">
        <v>0</v>
      </c>
      <c r="V8" s="41">
        <f t="shared" ref="V8:V39" si="4">I8+((1+F8)^-1)*T9-T8</f>
        <v>7.0665265576863021</v>
      </c>
      <c r="W8" s="41">
        <f t="shared" ref="W8:W39" si="5">((F8+1)^-1)*D8*(H9-T9)</f>
        <v>-7.0665265576940568</v>
      </c>
      <c r="X8" s="49"/>
    </row>
    <row r="9" spans="1:24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6">IF(B9&lt;121,C9/1000,0)</f>
        <v>3.2700000000000003E-4</v>
      </c>
      <c r="E9" s="20">
        <f t="shared" ref="E9:E72" si="7">IF(B9&lt;121,1-D9,0)</f>
        <v>0.99967300000000003</v>
      </c>
      <c r="F9" s="26">
        <f>IF(B9&lt;121,IF($D$1="konstant",$D$3,Zins!G3),0)</f>
        <v>7.4999999999999997E-3</v>
      </c>
      <c r="G9" s="39">
        <f t="shared" ref="G9:G72" si="8">1+F9</f>
        <v>1.0075000000000001</v>
      </c>
      <c r="H9" s="11"/>
      <c r="I9" s="11"/>
      <c r="J9" s="11"/>
      <c r="K9" s="28">
        <f t="shared" ref="K9:K72" si="9">(K10*E9+H10*D9)/(1+F9)</f>
        <v>297.91234180522514</v>
      </c>
      <c r="L9" s="32">
        <f t="shared" si="0"/>
        <v>93062.447621458938</v>
      </c>
      <c r="M9" s="11">
        <f t="shared" si="1"/>
        <v>93360.359963264156</v>
      </c>
      <c r="N9" s="32">
        <f t="shared" si="2"/>
        <v>4.7686271375635192</v>
      </c>
      <c r="O9" s="53">
        <f>O8+H10*PRODUCT($G$8:G9)^-1*E8*D9</f>
        <v>0</v>
      </c>
      <c r="P9" s="53">
        <f>P8+I9*(G8^-1)*E8</f>
        <v>0</v>
      </c>
      <c r="Q9" s="52">
        <f>Q8+J9*(G8^-1)*E8</f>
        <v>0</v>
      </c>
      <c r="R9" s="52">
        <f>((P8+O8)*G8)/E8</f>
        <v>0</v>
      </c>
      <c r="S9" s="52">
        <f>((Q8)*G8)/E8</f>
        <v>0</v>
      </c>
      <c r="T9" s="41">
        <f t="shared" si="3"/>
        <v>22892.364973880263</v>
      </c>
      <c r="U9" s="52">
        <f>S9*$K$3-R9</f>
        <v>0</v>
      </c>
      <c r="V9" s="41">
        <f t="shared" si="4"/>
        <v>7.4882520048813603</v>
      </c>
      <c r="W9" s="41">
        <f t="shared" si="5"/>
        <v>-7.4882520048644423</v>
      </c>
    </row>
    <row r="10" spans="1:24" x14ac:dyDescent="0.2">
      <c r="A10" s="11">
        <f t="shared" ref="A10:B25" si="10">IF(A9&lt;121,A9+1,"")</f>
        <v>2</v>
      </c>
      <c r="B10" s="11">
        <f t="shared" si="10"/>
        <v>32</v>
      </c>
      <c r="C10" s="12">
        <f>IF(B10&lt;121,INDEX(Frauen!C$2:C$122,B10+1,1),0)</f>
        <v>0.35099999999999998</v>
      </c>
      <c r="D10" s="20">
        <f t="shared" si="6"/>
        <v>3.5099999999999997E-4</v>
      </c>
      <c r="E10" s="20">
        <f t="shared" si="7"/>
        <v>0.99964900000000001</v>
      </c>
      <c r="F10" s="26">
        <f>IF(B10&lt;121,IF($D$1="konstant",$D$3,Zins!G4),0)</f>
        <v>7.4999999999999997E-3</v>
      </c>
      <c r="G10" s="39">
        <f t="shared" si="8"/>
        <v>1.0075000000000001</v>
      </c>
      <c r="H10" s="11"/>
      <c r="I10" s="11"/>
      <c r="J10" s="11"/>
      <c r="K10" s="28">
        <f t="shared" si="9"/>
        <v>300.24486443943601</v>
      </c>
      <c r="L10" s="32">
        <f t="shared" si="0"/>
        <v>93791.085663631893</v>
      </c>
      <c r="M10" s="11">
        <f t="shared" si="1"/>
        <v>94091.330528071325</v>
      </c>
      <c r="N10" s="32">
        <f t="shared" si="2"/>
        <v>4.8059633911241431</v>
      </c>
      <c r="O10" s="53">
        <f>O9+H11*PRODUCT($G$8:G10)^-1*PRODUCT($E$8:E9)*D10</f>
        <v>0</v>
      </c>
      <c r="P10" s="53">
        <f>P9+I10*PRODUCT($E$8:E9)*PRODUCT($G$8:G9)^-1</f>
        <v>0</v>
      </c>
      <c r="Q10" s="52">
        <f>Q9+J10*PRODUCT($E$8:E9)*PRODUCT($G$8:G9)^-1</f>
        <v>0</v>
      </c>
      <c r="R10" s="52">
        <f>((P9+O9)*PRODUCT($G$8:G9))/PRODUCT($E$8:E9)</f>
        <v>0</v>
      </c>
      <c r="S10" s="52">
        <f>((Q9)*PRODUCT($G$8:G9))/PRODUCT($E$8:E9)</f>
        <v>0</v>
      </c>
      <c r="T10" s="41">
        <f t="shared" si="3"/>
        <v>23071.602125079284</v>
      </c>
      <c r="U10" s="52">
        <f t="shared" ref="U10:U73" si="11">S10*$K$3-R10</f>
        <v>0</v>
      </c>
      <c r="V10" s="41">
        <f t="shared" si="4"/>
        <v>8.1009757884166902</v>
      </c>
      <c r="W10" s="41">
        <f t="shared" si="5"/>
        <v>-8.1009757884045612</v>
      </c>
    </row>
    <row r="11" spans="1:24" x14ac:dyDescent="0.2">
      <c r="A11" s="11">
        <f t="shared" si="10"/>
        <v>3</v>
      </c>
      <c r="B11" s="11">
        <f t="shared" si="10"/>
        <v>33</v>
      </c>
      <c r="C11" s="12">
        <f>IF(B11&lt;121,INDEX(Frauen!C$2:C$122,B11+1,1),0)</f>
        <v>0.38600000000000001</v>
      </c>
      <c r="D11" s="20">
        <f t="shared" si="6"/>
        <v>3.86E-4</v>
      </c>
      <c r="E11" s="20">
        <f t="shared" si="7"/>
        <v>0.999614</v>
      </c>
      <c r="F11" s="26">
        <f>IF(B11&lt;121,IF($D$1="konstant",$D$3,Zins!G5),0)</f>
        <v>7.4999999999999997E-3</v>
      </c>
      <c r="G11" s="39">
        <f t="shared" si="8"/>
        <v>1.0075000000000001</v>
      </c>
      <c r="H11" s="11"/>
      <c r="I11" s="11"/>
      <c r="J11" s="11"/>
      <c r="K11" s="28">
        <f t="shared" si="9"/>
        <v>302.60291454573735</v>
      </c>
      <c r="L11" s="32">
        <f t="shared" si="0"/>
        <v>94527.698028116996</v>
      </c>
      <c r="M11" s="11">
        <f t="shared" si="1"/>
        <v>94830.30094266274</v>
      </c>
      <c r="N11" s="32">
        <f t="shared" si="2"/>
        <v>4.8437082581561866</v>
      </c>
      <c r="O11" s="53">
        <f>O10+H12*PRODUCT($G$8:G11)^-1*PRODUCT($E$8:E10)*D11</f>
        <v>0</v>
      </c>
      <c r="P11" s="53">
        <f>P10+I11*PRODUCT($E$8:E10)*PRODUCT($G$8:G10)^-1</f>
        <v>0</v>
      </c>
      <c r="Q11" s="52">
        <f>Q10+J11*PRODUCT($E$8:E10)*PRODUCT($G$8:G10)^-1</f>
        <v>0</v>
      </c>
      <c r="R11" s="52">
        <f>((P10+O10)*PRODUCT($G$8:G10))/PRODUCT($E$8:E10)</f>
        <v>0</v>
      </c>
      <c r="S11" s="52">
        <f>((Q10)*PRODUCT($G$8:G10))/PRODUCT($E$8:E10)</f>
        <v>0</v>
      </c>
      <c r="T11" s="41">
        <f t="shared" si="3"/>
        <v>23252.800874124208</v>
      </c>
      <c r="U11" s="52">
        <f t="shared" si="11"/>
        <v>0</v>
      </c>
      <c r="V11" s="41">
        <f t="shared" si="4"/>
        <v>8.9790470495790942</v>
      </c>
      <c r="W11" s="41">
        <f t="shared" si="5"/>
        <v>-8.9790470495730812</v>
      </c>
    </row>
    <row r="12" spans="1:24" x14ac:dyDescent="0.2">
      <c r="A12" s="11">
        <f t="shared" si="10"/>
        <v>4</v>
      </c>
      <c r="B12" s="11">
        <f t="shared" si="10"/>
        <v>34</v>
      </c>
      <c r="C12" s="12">
        <f>IF(B12&lt;121,INDEX(Frauen!C$2:C$122,B12+1,1),0)</f>
        <v>0.433</v>
      </c>
      <c r="D12" s="20">
        <f t="shared" si="6"/>
        <v>4.3300000000000001E-4</v>
      </c>
      <c r="E12" s="20">
        <f t="shared" si="7"/>
        <v>0.99956699999999998</v>
      </c>
      <c r="F12" s="26">
        <f>IF(B12&lt;121,IF($D$1="konstant",$D$3,Zins!G6),0)</f>
        <v>7.4999999999999997E-3</v>
      </c>
      <c r="G12" s="39">
        <f t="shared" si="8"/>
        <v>1.0075000000000001</v>
      </c>
      <c r="H12" s="11"/>
      <c r="I12" s="11"/>
      <c r="J12" s="11"/>
      <c r="K12" s="28">
        <f t="shared" si="9"/>
        <v>304.99016260759691</v>
      </c>
      <c r="L12" s="32">
        <f t="shared" si="0"/>
        <v>95273.431307812702</v>
      </c>
      <c r="M12" s="11">
        <f t="shared" si="1"/>
        <v>95578.421470420304</v>
      </c>
      <c r="N12" s="32">
        <f t="shared" si="2"/>
        <v>4.8819204914020391</v>
      </c>
      <c r="O12" s="53">
        <f>O11+H13*PRODUCT($G$8:G12)^-1*PRODUCT($E$8:E11)*D12</f>
        <v>0</v>
      </c>
      <c r="P12" s="53">
        <f>P11+I12*PRODUCT($E$8:E11)*PRODUCT($G$8:G11)^-1</f>
        <v>0</v>
      </c>
      <c r="Q12" s="52">
        <f>Q11+J12*PRODUCT($E$8:E11)*PRODUCT($G$8:G11)^-1</f>
        <v>0</v>
      </c>
      <c r="R12" s="52">
        <f>((P11+O11)*PRODUCT($G$8:G11))/PRODUCT($E$8:E11)</f>
        <v>0</v>
      </c>
      <c r="S12" s="52">
        <f>((Q11)*PRODUCT($G$8:G11))/PRODUCT($E$8:E11)</f>
        <v>0</v>
      </c>
      <c r="T12" s="41">
        <f t="shared" si="3"/>
        <v>23436.243270582592</v>
      </c>
      <c r="U12" s="52">
        <f t="shared" si="11"/>
        <v>0</v>
      </c>
      <c r="V12" s="41">
        <f t="shared" si="4"/>
        <v>-23436.243270582592</v>
      </c>
      <c r="W12" s="41">
        <f t="shared" si="5"/>
        <v>0</v>
      </c>
    </row>
    <row r="13" spans="1:24" x14ac:dyDescent="0.2">
      <c r="A13" s="11">
        <f t="shared" si="10"/>
        <v>5</v>
      </c>
      <c r="B13" s="11">
        <f t="shared" si="10"/>
        <v>35</v>
      </c>
      <c r="C13" s="12">
        <f>IF(B13&lt;121,INDEX(Frauen!C$2:C$122,B13+1,1),0)</f>
        <v>0.49</v>
      </c>
      <c r="D13" s="20">
        <f t="shared" si="6"/>
        <v>4.8999999999999998E-4</v>
      </c>
      <c r="E13" s="20">
        <f t="shared" si="7"/>
        <v>0.99951000000000001</v>
      </c>
      <c r="F13" s="26">
        <f>IF(B13&lt;121,IF($D$1="konstant",$D$3,Zins!G7),0)</f>
        <v>7.4999999999999997E-3</v>
      </c>
      <c r="G13" s="39">
        <f t="shared" si="8"/>
        <v>1.0075000000000001</v>
      </c>
      <c r="H13" s="54"/>
      <c r="I13" s="54"/>
      <c r="J13" s="54">
        <v>1</v>
      </c>
      <c r="K13" s="55">
        <f t="shared" si="9"/>
        <v>307.41069765924038</v>
      </c>
      <c r="L13" s="56">
        <f t="shared" si="0"/>
        <v>96029.56284333246</v>
      </c>
      <c r="M13" s="54">
        <f>K13+L13-N3</f>
        <v>72714.730014432746</v>
      </c>
      <c r="N13" s="32">
        <f t="shared" si="2"/>
        <v>4.9206655432677895</v>
      </c>
      <c r="O13" s="53">
        <f>O12+H14*PRODUCT($G$8:G13)^-1*PRODUCT($E$8:E12)*D13</f>
        <v>46.76709593462116</v>
      </c>
      <c r="P13" s="53">
        <f>P12+I13*PRODUCT($E$8:E12)*PRODUCT($G$8:G12)^-1</f>
        <v>0</v>
      </c>
      <c r="Q13" s="52">
        <f>Q12+J13*PRODUCT($E$8:E12)*PRODUCT($G$8:G12)^-1</f>
        <v>0.96158875824756773</v>
      </c>
      <c r="R13" s="52">
        <f>((P12+O12)*PRODUCT($G$8:G12))/PRODUCT($E$8:E12)</f>
        <v>0</v>
      </c>
      <c r="S13" s="52">
        <f>((Q12)*PRODUCT($G$8:G12))/PRODUCT($E$8:E12)</f>
        <v>0</v>
      </c>
      <c r="T13" s="41">
        <f t="shared" si="3"/>
        <v>0</v>
      </c>
      <c r="U13" s="52">
        <f t="shared" si="11"/>
        <v>0</v>
      </c>
      <c r="V13" s="41">
        <f t="shared" si="4"/>
        <v>38369.827189804026</v>
      </c>
      <c r="W13" s="41">
        <f t="shared" si="5"/>
        <v>29.834020409005944</v>
      </c>
    </row>
    <row r="14" spans="1:24" x14ac:dyDescent="0.2">
      <c r="A14" s="11">
        <f t="shared" si="10"/>
        <v>6</v>
      </c>
      <c r="B14" s="11">
        <f t="shared" si="10"/>
        <v>36</v>
      </c>
      <c r="C14" s="12">
        <f>IF(B14&lt;121,INDEX(Frauen!C$2:C$122,B14+1,1),0)</f>
        <v>0.55500000000000005</v>
      </c>
      <c r="D14" s="20">
        <f t="shared" si="6"/>
        <v>5.5500000000000005E-4</v>
      </c>
      <c r="E14" s="20">
        <f t="shared" si="7"/>
        <v>0.99944500000000003</v>
      </c>
      <c r="F14" s="26">
        <f>IF(B14&lt;121,IF($D$1="konstant",$D$3,Zins!G8),0)</f>
        <v>7.4999999999999997E-3</v>
      </c>
      <c r="G14" s="39">
        <f t="shared" si="8"/>
        <v>1.0075000000000001</v>
      </c>
      <c r="H14" s="11">
        <v>100000</v>
      </c>
      <c r="I14" s="11"/>
      <c r="J14" s="11">
        <v>1</v>
      </c>
      <c r="K14" s="28">
        <f t="shared" si="9"/>
        <v>260.84409149651799</v>
      </c>
      <c r="L14" s="32">
        <f t="shared" si="0"/>
        <v>96797.215200105507</v>
      </c>
      <c r="M14" s="59">
        <f>K14+L14</f>
        <v>97058.059291602025</v>
      </c>
      <c r="N14" s="32">
        <f t="shared" si="2"/>
        <v>3.9520070182812557</v>
      </c>
      <c r="O14" s="53">
        <f>O13+H15*PRODUCT($G$8:G14)^-1*PRODUCT($E$8:E13)*D14</f>
        <v>99.317903514456731</v>
      </c>
      <c r="P14" s="53">
        <f>P13+I14*PRODUCT($E$8:E13)*PRODUCT($G$8:G13)^-1</f>
        <v>0</v>
      </c>
      <c r="Q14" s="52">
        <f>Q13+J14*PRODUCT($E$8:E13)*PRODUCT($G$8:G13)^-1</f>
        <v>1.9155516165662045</v>
      </c>
      <c r="R14" s="52">
        <f>((P13+O13)*PRODUCT($G$8:G13))/PRODUCT($E$8:E13)</f>
        <v>49.02402177066763</v>
      </c>
      <c r="S14" s="52">
        <f>((Q13)*PRODUCT($G$8:G13))/PRODUCT($E$8:E13)</f>
        <v>1.0079939170193393</v>
      </c>
      <c r="T14" s="41">
        <f t="shared" si="3"/>
        <v>38657.600893727562</v>
      </c>
      <c r="U14" s="52">
        <f t="shared" si="11"/>
        <v>14846.523112606661</v>
      </c>
      <c r="V14" s="41">
        <f t="shared" si="4"/>
        <v>14751.973148612364</v>
      </c>
      <c r="W14" s="41">
        <f t="shared" si="5"/>
        <v>25.444535041737073</v>
      </c>
    </row>
    <row r="15" spans="1:24" x14ac:dyDescent="0.2">
      <c r="A15" s="11">
        <f t="shared" si="10"/>
        <v>7</v>
      </c>
      <c r="B15" s="11">
        <f t="shared" si="10"/>
        <v>37</v>
      </c>
      <c r="C15" s="12">
        <f>IF(B15&lt;121,INDEX(Frauen!C$2:C$122,B15+1,1),0)</f>
        <v>0.624</v>
      </c>
      <c r="D15" s="20">
        <f t="shared" si="6"/>
        <v>6.2399999999999999E-4</v>
      </c>
      <c r="E15" s="20">
        <f t="shared" si="7"/>
        <v>0.99937600000000004</v>
      </c>
      <c r="F15" s="26">
        <f>IF(B15&lt;121,IF($D$1="konstant",$D$3,Zins!G9),0)</f>
        <v>7.4999999999999997E-3</v>
      </c>
      <c r="G15" s="39">
        <f t="shared" si="8"/>
        <v>1.0075000000000001</v>
      </c>
      <c r="H15" s="11">
        <v>100000</v>
      </c>
      <c r="I15" s="11"/>
      <c r="J15" s="11">
        <v>1</v>
      </c>
      <c r="K15" s="28">
        <f t="shared" si="9"/>
        <v>207.41553780622434</v>
      </c>
      <c r="L15" s="32">
        <f t="shared" si="0"/>
        <v>97577.349743213796</v>
      </c>
      <c r="M15" s="11">
        <f t="shared" si="1"/>
        <v>97784.765281020023</v>
      </c>
      <c r="N15" s="32">
        <f t="shared" si="2"/>
        <v>2.9757986391631004</v>
      </c>
      <c r="O15" s="53">
        <f>O14+H16*PRODUCT($G$8:G15)^-1*PRODUCT($E$8:E14)*D15</f>
        <v>157.92967475114793</v>
      </c>
      <c r="P15" s="53">
        <f>P14+I15*PRODUCT($E$8:E14)*PRODUCT($G$8:G14)^-1</f>
        <v>0</v>
      </c>
      <c r="Q15" s="52">
        <f>Q14+J15*PRODUCT($E$8:E14)*PRODUCT($G$8:G14)^-1</f>
        <v>2.8618875063252811</v>
      </c>
      <c r="R15" s="52">
        <f>((P14+O14)*PRODUCT($G$8:G14))/PRODUCT($E$8:E14)</f>
        <v>104.94994915572909</v>
      </c>
      <c r="S15" s="52">
        <f>((Q14)*PRODUCT($G$8:G14))/PRODUCT($E$8:E14)</f>
        <v>2.0241772897928203</v>
      </c>
      <c r="T15" s="41">
        <f t="shared" si="3"/>
        <v>53810.145847657477</v>
      </c>
      <c r="U15" s="52">
        <f t="shared" si="11"/>
        <v>29807.163327879683</v>
      </c>
      <c r="V15" s="41">
        <f t="shared" si="4"/>
        <v>14758.268890579755</v>
      </c>
      <c r="W15" s="41">
        <f t="shared" si="5"/>
        <v>19.148793074307701</v>
      </c>
    </row>
    <row r="16" spans="1:24" x14ac:dyDescent="0.2">
      <c r="A16" s="11">
        <f t="shared" si="10"/>
        <v>8</v>
      </c>
      <c r="B16" s="11">
        <f t="shared" si="10"/>
        <v>38</v>
      </c>
      <c r="C16" s="12">
        <f>IF(B16&lt;121,INDEX(Frauen!C$2:C$122,B16+1,1),0)</f>
        <v>0.70099999999999996</v>
      </c>
      <c r="D16" s="20">
        <f t="shared" si="6"/>
        <v>7.0099999999999991E-4</v>
      </c>
      <c r="E16" s="20">
        <f t="shared" si="7"/>
        <v>0.99929900000000005</v>
      </c>
      <c r="F16" s="26">
        <f>IF(B16&lt;121,IF($D$1="konstant",$D$3,Zins!G10),0)</f>
        <v>7.4999999999999997E-3</v>
      </c>
      <c r="G16" s="39">
        <f t="shared" si="8"/>
        <v>1.0075000000000001</v>
      </c>
      <c r="H16" s="11">
        <v>100000</v>
      </c>
      <c r="I16" s="11"/>
      <c r="J16" s="11">
        <v>1</v>
      </c>
      <c r="K16" s="28">
        <f t="shared" si="9"/>
        <v>146.66267184700354</v>
      </c>
      <c r="L16" s="32">
        <f t="shared" si="0"/>
        <v>98370.563097660837</v>
      </c>
      <c r="M16" s="11">
        <f t="shared" si="1"/>
        <v>98517.225769507844</v>
      </c>
      <c r="N16" s="32">
        <f t="shared" si="2"/>
        <v>1.9918600496277916</v>
      </c>
      <c r="O16" s="53">
        <f>O15+H17*PRODUCT($G$8:G16)^-1*PRODUCT($E$8:E15)*D16</f>
        <v>223.24305109761846</v>
      </c>
      <c r="P16" s="53">
        <f>P15+I16*PRODUCT($E$8:E15)*PRODUCT($G$8:G15)^-1</f>
        <v>0</v>
      </c>
      <c r="Q16" s="52">
        <f>Q15+J16*PRODUCT($E$8:E15)*PRODUCT($G$8:G15)^-1</f>
        <v>3.8005925943291192</v>
      </c>
      <c r="R16" s="52">
        <f>((P15+O15)*PRODUCT($G$8:G15))/PRODUCT($E$8:E15)</f>
        <v>168.24205681785139</v>
      </c>
      <c r="S16" s="52">
        <f>((Q15)*PRODUCT($G$8:G15))/PRODUCT($E$8:E15)</f>
        <v>3.0487610463591941</v>
      </c>
      <c r="T16" s="41">
        <f t="shared" si="3"/>
        <v>69082.677848774023</v>
      </c>
      <c r="U16" s="52">
        <f t="shared" si="11"/>
        <v>44884.573342886222</v>
      </c>
      <c r="V16" s="41">
        <f t="shared" si="4"/>
        <v>14766.61787618557</v>
      </c>
      <c r="W16" s="41">
        <f t="shared" si="5"/>
        <v>10.799807468515482</v>
      </c>
    </row>
    <row r="17" spans="1:23" x14ac:dyDescent="0.2">
      <c r="A17" s="11">
        <f t="shared" si="10"/>
        <v>9</v>
      </c>
      <c r="B17" s="11">
        <f t="shared" si="10"/>
        <v>39</v>
      </c>
      <c r="C17" s="12">
        <f>IF(B17&lt;121,INDEX(Frauen!C$2:C$122,B17+1,1),0)</f>
        <v>0.78300000000000003</v>
      </c>
      <c r="D17" s="20">
        <f t="shared" si="6"/>
        <v>7.8300000000000006E-4</v>
      </c>
      <c r="E17" s="20">
        <f t="shared" si="7"/>
        <v>0.99921700000000002</v>
      </c>
      <c r="F17" s="26">
        <f>IF(B17&lt;121,IF($D$1="konstant",$D$3,Zins!G11),0)</f>
        <v>7.4999999999999997E-3</v>
      </c>
      <c r="G17" s="39">
        <f t="shared" si="8"/>
        <v>1.0075000000000001</v>
      </c>
      <c r="H17" s="11">
        <v>100000</v>
      </c>
      <c r="I17" s="11"/>
      <c r="J17" s="11">
        <v>1</v>
      </c>
      <c r="K17" s="28">
        <f t="shared" si="9"/>
        <v>77.717121588089341</v>
      </c>
      <c r="L17" s="32">
        <f t="shared" si="0"/>
        <v>99177.86600496278</v>
      </c>
      <c r="M17" s="11">
        <f t="shared" si="1"/>
        <v>99255.583126550875</v>
      </c>
      <c r="N17" s="32">
        <f t="shared" si="2"/>
        <v>1</v>
      </c>
      <c r="O17" s="53">
        <f>O16+H18*PRODUCT($G$8:G17)^-1*PRODUCT($E$8:E16)*D17</f>
        <v>295.60267103416743</v>
      </c>
      <c r="P17" s="53">
        <f>P16+I17*PRODUCT($E$8:E16)*PRODUCT($G$8:G16)^-1</f>
        <v>0</v>
      </c>
      <c r="Q17" s="52">
        <f>Q16+J17*PRODUCT($E$8:E16)*PRODUCT($G$8:G16)^-1</f>
        <v>4.7316566695024669</v>
      </c>
      <c r="R17" s="52">
        <f>((P16+O16)*PRODUCT($G$8:G16))/PRODUCT($E$8:E16)</f>
        <v>239.77195238260546</v>
      </c>
      <c r="S17" s="52">
        <f>((Q16)*PRODUCT($G$8:G16))/PRODUCT($E$8:E16)</f>
        <v>4.0819882279546844</v>
      </c>
      <c r="T17" s="41">
        <f t="shared" si="3"/>
        <v>84478.165442896789</v>
      </c>
      <c r="U17" s="52">
        <f t="shared" si="11"/>
        <v>60081.473071862732</v>
      </c>
      <c r="V17" s="41">
        <f t="shared" si="4"/>
        <v>14777.417683654072</v>
      </c>
      <c r="W17" s="41">
        <f t="shared" si="5"/>
        <v>0</v>
      </c>
    </row>
    <row r="18" spans="1:23" x14ac:dyDescent="0.2">
      <c r="A18" s="11">
        <f t="shared" si="10"/>
        <v>10</v>
      </c>
      <c r="B18" s="11">
        <f t="shared" si="10"/>
        <v>40</v>
      </c>
      <c r="C18" s="12">
        <f>IF(B18&lt;121,INDEX(Frauen!C$2:C$122,B18+1,1),0)</f>
        <v>0.872</v>
      </c>
      <c r="D18" s="20">
        <f t="shared" si="6"/>
        <v>8.7199999999999995E-4</v>
      </c>
      <c r="E18" s="20">
        <f t="shared" si="7"/>
        <v>0.99912800000000002</v>
      </c>
      <c r="F18" s="26">
        <f>IF(B18&lt;121,IF($D$1="konstant",$D$3,Zins!G12),0)</f>
        <v>7.4999999999999997E-3</v>
      </c>
      <c r="G18" s="39">
        <f t="shared" si="8"/>
        <v>1.0075000000000001</v>
      </c>
      <c r="H18" s="11">
        <v>100000</v>
      </c>
      <c r="I18" s="11">
        <v>100000</v>
      </c>
      <c r="J18" s="11"/>
      <c r="K18" s="28">
        <f t="shared" si="9"/>
        <v>0</v>
      </c>
      <c r="L18" s="32">
        <f t="shared" si="0"/>
        <v>100000</v>
      </c>
      <c r="M18" s="11">
        <f t="shared" si="1"/>
        <v>100000</v>
      </c>
      <c r="N18" s="32">
        <f t="shared" si="2"/>
        <v>0</v>
      </c>
      <c r="O18" s="53">
        <f>O17+H19*PRODUCT($G$8:G18)^-1*PRODUCT($E$8:E17)*D18</f>
        <v>295.60267103416743</v>
      </c>
      <c r="P18" s="53">
        <f>P17+I18*PRODUCT($E$8:E17)*PRODUCT($G$8:G17)^-1</f>
        <v>92340.94808957685</v>
      </c>
      <c r="Q18" s="52">
        <f>Q17+J18*PRODUCT($E$8:E17)*PRODUCT($G$8:G17)^-1</f>
        <v>4.7316566695024669</v>
      </c>
      <c r="R18" s="52">
        <f>((P17+O17)*PRODUCT($G$8:G17))/PRODUCT($E$8:E17)</f>
        <v>320.12089668758131</v>
      </c>
      <c r="S18" s="52">
        <f>((Q17)*PRODUCT($G$8:G17))/PRODUCT($E$8:E17)</f>
        <v>5.1241153219614395</v>
      </c>
      <c r="T18" s="41">
        <f t="shared" si="3"/>
        <v>100000</v>
      </c>
      <c r="U18" s="52">
        <f t="shared" si="11"/>
        <v>75401.071475148216</v>
      </c>
      <c r="V18" s="41">
        <f t="shared" si="4"/>
        <v>0</v>
      </c>
      <c r="W18" s="41">
        <f t="shared" si="5"/>
        <v>0</v>
      </c>
    </row>
    <row r="19" spans="1:23" x14ac:dyDescent="0.2">
      <c r="A19" s="11">
        <f t="shared" si="10"/>
        <v>11</v>
      </c>
      <c r="B19" s="11">
        <f t="shared" si="10"/>
        <v>41</v>
      </c>
      <c r="C19" s="12">
        <f>IF(B19&lt;121,INDEX(Frauen!C$2:C$122,B19+1,1),0)</f>
        <v>0.97199999999999998</v>
      </c>
      <c r="D19" s="20">
        <f t="shared" si="6"/>
        <v>9.7199999999999999E-4</v>
      </c>
      <c r="E19" s="20">
        <f t="shared" si="7"/>
        <v>0.99902800000000003</v>
      </c>
      <c r="F19" s="26">
        <f>IF(B19&lt;121,IF($D$1="konstant",$D$3,Zins!G13),0)</f>
        <v>7.4999999999999997E-3</v>
      </c>
      <c r="G19" s="39">
        <f t="shared" si="8"/>
        <v>1.0075000000000001</v>
      </c>
      <c r="H19" s="11"/>
      <c r="I19" s="11"/>
      <c r="J19" s="11"/>
      <c r="K19" s="28">
        <f t="shared" si="9"/>
        <v>0</v>
      </c>
      <c r="L19" s="32">
        <f t="shared" si="0"/>
        <v>0</v>
      </c>
      <c r="M19" s="11">
        <f t="shared" si="1"/>
        <v>0</v>
      </c>
      <c r="N19" s="32">
        <f t="shared" si="2"/>
        <v>0</v>
      </c>
      <c r="O19" s="53">
        <f>O18+H20*PRODUCT($G$8:G19)^-1*PRODUCT($E$8:E18)*D19</f>
        <v>295.60267103416743</v>
      </c>
      <c r="P19" s="53">
        <f>P18+I19*PRODUCT($E$8:E18)*PRODUCT($G$8:G18)^-1</f>
        <v>92340.94808957685</v>
      </c>
      <c r="Q19" s="52">
        <f>Q18+J19*PRODUCT($E$8:E18)*PRODUCT($G$8:G18)^-1</f>
        <v>4.7316566695024669</v>
      </c>
      <c r="R19" s="52">
        <f>((P18+O18)*PRODUCT($G$8:G18))/PRODUCT($E$8:E18)</f>
        <v>101160.73396342887</v>
      </c>
      <c r="S19" s="52">
        <f>((Q18)*PRODUCT($G$8:G18))/PRODUCT($E$8:E18)</f>
        <v>5.1670518560946652</v>
      </c>
      <c r="T19" s="41">
        <f t="shared" si="3"/>
        <v>0</v>
      </c>
      <c r="U19" s="52">
        <f t="shared" si="11"/>
        <v>-24805.050492817914</v>
      </c>
      <c r="V19" s="41">
        <f t="shared" si="4"/>
        <v>0</v>
      </c>
      <c r="W19" s="41">
        <f t="shared" si="5"/>
        <v>0</v>
      </c>
    </row>
    <row r="20" spans="1:23" x14ac:dyDescent="0.2">
      <c r="A20" s="11">
        <f t="shared" si="10"/>
        <v>12</v>
      </c>
      <c r="B20" s="11">
        <f t="shared" si="10"/>
        <v>42</v>
      </c>
      <c r="C20" s="12">
        <f>IF(B20&lt;121,INDEX(Frauen!C$2:C$122,B20+1,1),0)</f>
        <v>1.0840000000000001</v>
      </c>
      <c r="D20" s="20">
        <f t="shared" si="6"/>
        <v>1.0840000000000001E-3</v>
      </c>
      <c r="E20" s="20">
        <f t="shared" si="7"/>
        <v>0.99891600000000003</v>
      </c>
      <c r="F20" s="26">
        <f>IF(B20&lt;121,IF($D$1="konstant",$D$3,Zins!G14),0)</f>
        <v>7.4999999999999997E-3</v>
      </c>
      <c r="G20" s="39">
        <f t="shared" si="8"/>
        <v>1.0075000000000001</v>
      </c>
      <c r="H20" s="11"/>
      <c r="I20" s="11"/>
      <c r="J20" s="11"/>
      <c r="K20" s="28">
        <f t="shared" si="9"/>
        <v>0</v>
      </c>
      <c r="L20" s="32">
        <f t="shared" si="0"/>
        <v>0</v>
      </c>
      <c r="M20" s="11">
        <f t="shared" si="1"/>
        <v>0</v>
      </c>
      <c r="N20" s="32">
        <f t="shared" si="2"/>
        <v>0</v>
      </c>
      <c r="O20" s="53">
        <f>O19+H21*PRODUCT($G$8:G20)^-1*PRODUCT($E$8:E19)*D20</f>
        <v>295.60267103416743</v>
      </c>
      <c r="P20" s="53">
        <f>P19+I20*PRODUCT($E$8:E19)*PRODUCT($G$8:G19)^-1</f>
        <v>92340.94808957685</v>
      </c>
      <c r="Q20" s="52">
        <f>Q19+J20*PRODUCT($E$8:E19)*PRODUCT($G$8:G19)^-1</f>
        <v>4.7316566695024669</v>
      </c>
      <c r="R20" s="52">
        <f>((P19+O19)*PRODUCT($G$8:G19))/PRODUCT($E$8:E19)</f>
        <v>102018.60154886008</v>
      </c>
      <c r="S20" s="52">
        <f>((Q19)*PRODUCT($G$8:G19))/PRODUCT($E$8:E19)</f>
        <v>5.2108697103738599</v>
      </c>
      <c r="T20" s="41">
        <f t="shared" si="3"/>
        <v>0</v>
      </c>
      <c r="U20" s="52">
        <f t="shared" si="11"/>
        <v>-25015.403343563987</v>
      </c>
      <c r="V20" s="41">
        <f t="shared" si="4"/>
        <v>0</v>
      </c>
      <c r="W20" s="41">
        <f t="shared" si="5"/>
        <v>0</v>
      </c>
    </row>
    <row r="21" spans="1:23" x14ac:dyDescent="0.2">
      <c r="A21" s="11">
        <f t="shared" si="10"/>
        <v>13</v>
      </c>
      <c r="B21" s="11">
        <f t="shared" si="10"/>
        <v>43</v>
      </c>
      <c r="C21" s="12">
        <f>IF(B21&lt;121,INDEX(Frauen!C$2:C$122,B21+1,1),0)</f>
        <v>1.2130000000000001</v>
      </c>
      <c r="D21" s="20">
        <f t="shared" si="6"/>
        <v>1.2130000000000001E-3</v>
      </c>
      <c r="E21" s="20">
        <f t="shared" si="7"/>
        <v>0.99878699999999998</v>
      </c>
      <c r="F21" s="26">
        <f>IF(B21&lt;121,IF($D$1="konstant",$D$3,Zins!G15),0)</f>
        <v>7.4999999999999997E-3</v>
      </c>
      <c r="G21" s="39">
        <f t="shared" si="8"/>
        <v>1.0075000000000001</v>
      </c>
      <c r="H21" s="11"/>
      <c r="I21" s="11"/>
      <c r="J21" s="11"/>
      <c r="K21" s="28">
        <f t="shared" si="9"/>
        <v>0</v>
      </c>
      <c r="L21" s="32">
        <f t="shared" si="0"/>
        <v>0</v>
      </c>
      <c r="M21" s="11">
        <f t="shared" si="1"/>
        <v>0</v>
      </c>
      <c r="N21" s="32">
        <f t="shared" si="2"/>
        <v>0</v>
      </c>
      <c r="O21" s="53">
        <f>O20+H22*PRODUCT($G$8:G21)^-1*PRODUCT($E$8:E20)*D21</f>
        <v>295.60267103416743</v>
      </c>
      <c r="P21" s="53">
        <f>P20+I21*PRODUCT($E$8:E20)*PRODUCT($G$8:G20)^-1</f>
        <v>92340.94808957685</v>
      </c>
      <c r="Q21" s="52">
        <f>Q20+J21*PRODUCT($E$8:E20)*PRODUCT($G$8:G20)^-1</f>
        <v>4.7316566695024669</v>
      </c>
      <c r="R21" s="52">
        <f>((P20+O20)*PRODUCT($G$8:G20))/PRODUCT($E$8:E20)</f>
        <v>102895.27954350169</v>
      </c>
      <c r="S21" s="52">
        <f>((Q20)*PRODUCT($G$8:G20))/PRODUCT($E$8:E20)</f>
        <v>5.2556483560195888</v>
      </c>
      <c r="T21" s="41">
        <f t="shared" si="3"/>
        <v>0</v>
      </c>
      <c r="U21" s="52">
        <f t="shared" si="11"/>
        <v>-25230.368588190322</v>
      </c>
      <c r="V21" s="41">
        <f t="shared" si="4"/>
        <v>0</v>
      </c>
      <c r="W21" s="41">
        <f t="shared" si="5"/>
        <v>0</v>
      </c>
    </row>
    <row r="22" spans="1:23" x14ac:dyDescent="0.2">
      <c r="A22" s="11">
        <f t="shared" si="10"/>
        <v>14</v>
      </c>
      <c r="B22" s="11">
        <f t="shared" si="10"/>
        <v>44</v>
      </c>
      <c r="C22" s="12">
        <f>IF(B22&lt;121,INDEX(Frauen!C$2:C$122,B22+1,1),0)</f>
        <v>1.359</v>
      </c>
      <c r="D22" s="20">
        <f t="shared" si="6"/>
        <v>1.359E-3</v>
      </c>
      <c r="E22" s="20">
        <f t="shared" si="7"/>
        <v>0.998641</v>
      </c>
      <c r="F22" s="26">
        <f>IF(B22&lt;121,IF($D$1="konstant",$D$3,Zins!G16),0)</f>
        <v>7.4999999999999997E-3</v>
      </c>
      <c r="G22" s="39">
        <f t="shared" si="8"/>
        <v>1.0075000000000001</v>
      </c>
      <c r="H22" s="11"/>
      <c r="I22" s="11"/>
      <c r="J22" s="11"/>
      <c r="K22" s="28">
        <f t="shared" si="9"/>
        <v>0</v>
      </c>
      <c r="L22" s="32">
        <f t="shared" si="0"/>
        <v>0</v>
      </c>
      <c r="M22" s="11">
        <f t="shared" si="1"/>
        <v>0</v>
      </c>
      <c r="N22" s="32">
        <f t="shared" si="2"/>
        <v>0</v>
      </c>
      <c r="O22" s="53">
        <f>O21+H23*PRODUCT($G$8:G22)^-1*PRODUCT($E$8:E21)*D22</f>
        <v>295.60267103416743</v>
      </c>
      <c r="P22" s="53">
        <f>P21+I22*PRODUCT($E$8:E21)*PRODUCT($G$8:G21)^-1</f>
        <v>92340.94808957685</v>
      </c>
      <c r="Q22" s="52">
        <f>Q21+J22*PRODUCT($E$8:E21)*PRODUCT($G$8:G21)^-1</f>
        <v>4.7316566695024669</v>
      </c>
      <c r="R22" s="52">
        <f>((P21+O21)*PRODUCT($G$8:G21))/PRODUCT($E$8:E21)</f>
        <v>103792.89492161789</v>
      </c>
      <c r="S22" s="52">
        <f>((Q21)*PRODUCT($G$8:G21))/PRODUCT($E$8:E21)</f>
        <v>5.3014964338640134</v>
      </c>
      <c r="T22" s="41">
        <f t="shared" si="3"/>
        <v>0</v>
      </c>
      <c r="U22" s="52">
        <f t="shared" si="11"/>
        <v>-25450.46777000677</v>
      </c>
      <c r="V22" s="41">
        <f t="shared" si="4"/>
        <v>0</v>
      </c>
      <c r="W22" s="41">
        <f t="shared" si="5"/>
        <v>0</v>
      </c>
    </row>
    <row r="23" spans="1:23" x14ac:dyDescent="0.2">
      <c r="A23" s="11">
        <f t="shared" si="10"/>
        <v>15</v>
      </c>
      <c r="B23" s="11">
        <f t="shared" si="10"/>
        <v>45</v>
      </c>
      <c r="C23" s="12">
        <f>IF(B23&lt;121,INDEX(Frauen!C$2:C$122,B23+1,1),0)</f>
        <v>1.524</v>
      </c>
      <c r="D23" s="20">
        <f t="shared" si="6"/>
        <v>1.524E-3</v>
      </c>
      <c r="E23" s="20">
        <f t="shared" si="7"/>
        <v>0.99847600000000003</v>
      </c>
      <c r="F23" s="26">
        <f>IF(B23&lt;121,IF($D$1="konstant",$D$3,Zins!G17),0)</f>
        <v>7.4999999999999997E-3</v>
      </c>
      <c r="G23" s="39">
        <f t="shared" si="8"/>
        <v>1.0075000000000001</v>
      </c>
      <c r="H23" s="11"/>
      <c r="I23" s="11"/>
      <c r="J23" s="11"/>
      <c r="K23" s="28">
        <f t="shared" si="9"/>
        <v>0</v>
      </c>
      <c r="L23" s="32">
        <f t="shared" si="0"/>
        <v>0</v>
      </c>
      <c r="M23" s="11">
        <f t="shared" si="1"/>
        <v>0</v>
      </c>
      <c r="N23" s="32">
        <f t="shared" si="2"/>
        <v>0</v>
      </c>
      <c r="O23" s="53">
        <f>O22+H24*PRODUCT($G$8:G23)^-1*PRODUCT($E$8:E22)*D23</f>
        <v>295.60267103416743</v>
      </c>
      <c r="P23" s="53">
        <f>P22+I23*PRODUCT($E$8:E22)*PRODUCT($G$8:G22)^-1</f>
        <v>92340.94808957685</v>
      </c>
      <c r="Q23" s="52">
        <f>Q22+J23*PRODUCT($E$8:E22)*PRODUCT($G$8:G22)^-1</f>
        <v>4.7316566695024669</v>
      </c>
      <c r="R23" s="52">
        <f>((P22+O22)*PRODUCT($G$8:G22))/PRODUCT($E$8:E22)</f>
        <v>104713.64748045597</v>
      </c>
      <c r="S23" s="52">
        <f>((Q22)*PRODUCT($G$8:G22))/PRODUCT($E$8:E22)</f>
        <v>5.3485263043656275</v>
      </c>
      <c r="T23" s="41">
        <f t="shared" si="3"/>
        <v>0</v>
      </c>
      <c r="U23" s="52">
        <f t="shared" si="11"/>
        <v>-25676.240288834335</v>
      </c>
      <c r="V23" s="41">
        <f t="shared" si="4"/>
        <v>0</v>
      </c>
      <c r="W23" s="41">
        <f t="shared" si="5"/>
        <v>0</v>
      </c>
    </row>
    <row r="24" spans="1:23" x14ac:dyDescent="0.2">
      <c r="A24" s="11">
        <f t="shared" si="10"/>
        <v>16</v>
      </c>
      <c r="B24" s="11">
        <f t="shared" si="10"/>
        <v>46</v>
      </c>
      <c r="C24" s="12">
        <f>IF(B24&lt;121,INDEX(Frauen!C$2:C$122,B24+1,1),0)</f>
        <v>1.706</v>
      </c>
      <c r="D24" s="20">
        <f t="shared" si="6"/>
        <v>1.7060000000000001E-3</v>
      </c>
      <c r="E24" s="20">
        <f t="shared" si="7"/>
        <v>0.99829400000000001</v>
      </c>
      <c r="F24" s="26">
        <f>IF(B24&lt;121,IF($D$1="konstant",$D$3,Zins!G18),0)</f>
        <v>7.4999999999999997E-3</v>
      </c>
      <c r="G24" s="39">
        <f t="shared" si="8"/>
        <v>1.0075000000000001</v>
      </c>
      <c r="H24" s="11"/>
      <c r="I24" s="11"/>
      <c r="J24" s="11"/>
      <c r="K24" s="28">
        <f t="shared" si="9"/>
        <v>0</v>
      </c>
      <c r="L24" s="32">
        <f t="shared" si="0"/>
        <v>0</v>
      </c>
      <c r="M24" s="11">
        <f t="shared" si="1"/>
        <v>0</v>
      </c>
      <c r="N24" s="32">
        <f t="shared" si="2"/>
        <v>0</v>
      </c>
      <c r="O24" s="53">
        <f>O23+H25*PRODUCT($G$8:G24)^-1*PRODUCT($E$8:E23)*D24</f>
        <v>295.60267103416743</v>
      </c>
      <c r="P24" s="53">
        <f>P23+I24*PRODUCT($E$8:E23)*PRODUCT($G$8:G23)^-1</f>
        <v>92340.94808957685</v>
      </c>
      <c r="Q24" s="52">
        <f>Q23+J24*PRODUCT($E$8:E23)*PRODUCT($G$8:G23)^-1</f>
        <v>4.7316566695024669</v>
      </c>
      <c r="R24" s="52">
        <f>((P23+O23)*PRODUCT($G$8:G23))/PRODUCT($E$8:E23)</f>
        <v>105660.02571575021</v>
      </c>
      <c r="S24" s="52">
        <f>((Q23)*PRODUCT($G$8:G23))/PRODUCT($E$8:E23)</f>
        <v>5.3968650740211777</v>
      </c>
      <c r="T24" s="41">
        <f t="shared" si="3"/>
        <v>0</v>
      </c>
      <c r="U24" s="52">
        <f t="shared" si="11"/>
        <v>-25908.29633461457</v>
      </c>
      <c r="V24" s="41">
        <f t="shared" si="4"/>
        <v>0</v>
      </c>
      <c r="W24" s="41">
        <f t="shared" si="5"/>
        <v>0</v>
      </c>
    </row>
    <row r="25" spans="1:23" x14ac:dyDescent="0.2">
      <c r="A25" s="11">
        <f t="shared" si="10"/>
        <v>17</v>
      </c>
      <c r="B25" s="11">
        <f t="shared" si="10"/>
        <v>47</v>
      </c>
      <c r="C25" s="12">
        <f>IF(B25&lt;121,INDEX(Frauen!C$2:C$122,B25+1,1),0)</f>
        <v>1.903</v>
      </c>
      <c r="D25" s="20">
        <f t="shared" si="6"/>
        <v>1.903E-3</v>
      </c>
      <c r="E25" s="20">
        <f t="shared" si="7"/>
        <v>0.99809700000000001</v>
      </c>
      <c r="F25" s="26">
        <f>IF(B25&lt;121,IF($D$1="konstant",$D$3,Zins!G19),0)</f>
        <v>7.4999999999999997E-3</v>
      </c>
      <c r="G25" s="39">
        <f t="shared" si="8"/>
        <v>1.0075000000000001</v>
      </c>
      <c r="H25" s="11"/>
      <c r="I25" s="11"/>
      <c r="J25" s="11"/>
      <c r="K25" s="28">
        <f t="shared" si="9"/>
        <v>0</v>
      </c>
      <c r="L25" s="32">
        <f t="shared" si="0"/>
        <v>0</v>
      </c>
      <c r="M25" s="11">
        <f t="shared" si="1"/>
        <v>0</v>
      </c>
      <c r="N25" s="32">
        <f t="shared" si="2"/>
        <v>0</v>
      </c>
      <c r="O25" s="53">
        <f>O24+H26*PRODUCT($G$8:G25)^-1*PRODUCT($E$8:E24)*D25</f>
        <v>295.60267103416743</v>
      </c>
      <c r="P25" s="53">
        <f>P24+I25*PRODUCT($E$8:E24)*PRODUCT($G$8:G24)^-1</f>
        <v>92340.94808957685</v>
      </c>
      <c r="Q25" s="52">
        <f>Q24+J25*PRODUCT($E$8:E24)*PRODUCT($G$8:G24)^-1</f>
        <v>4.7316566695024669</v>
      </c>
      <c r="R25" s="52">
        <f>((P24+O24)*PRODUCT($G$8:G24))/PRODUCT($E$8:E24)</f>
        <v>106634.39418509812</v>
      </c>
      <c r="S25" s="52">
        <f>((Q24)*PRODUCT($G$8:G24))/PRODUCT($E$8:E24)</f>
        <v>5.4466335188595112</v>
      </c>
      <c r="T25" s="41">
        <f t="shared" si="3"/>
        <v>0</v>
      </c>
      <c r="U25" s="52">
        <f t="shared" si="11"/>
        <v>-26147.215707120529</v>
      </c>
      <c r="V25" s="41">
        <f t="shared" si="4"/>
        <v>0</v>
      </c>
      <c r="W25" s="41">
        <f t="shared" si="5"/>
        <v>0</v>
      </c>
    </row>
    <row r="26" spans="1:23" x14ac:dyDescent="0.2">
      <c r="A26" s="11">
        <f t="shared" ref="A26:B41" si="12">IF(A25&lt;121,A25+1,"")</f>
        <v>18</v>
      </c>
      <c r="B26" s="11">
        <f t="shared" si="12"/>
        <v>48</v>
      </c>
      <c r="C26" s="12">
        <f>IF(B26&lt;121,INDEX(Frauen!C$2:C$122,B26+1,1),0)</f>
        <v>2.109</v>
      </c>
      <c r="D26" s="20">
        <f t="shared" si="6"/>
        <v>2.1090000000000002E-3</v>
      </c>
      <c r="E26" s="20">
        <f t="shared" si="7"/>
        <v>0.99789099999999997</v>
      </c>
      <c r="F26" s="26">
        <f>IF(B26&lt;121,IF($D$1="konstant",$D$3,Zins!G20),0)</f>
        <v>7.4999999999999997E-3</v>
      </c>
      <c r="G26" s="39">
        <f t="shared" si="8"/>
        <v>1.0075000000000001</v>
      </c>
      <c r="H26" s="11"/>
      <c r="I26" s="11"/>
      <c r="J26" s="11"/>
      <c r="K26" s="28">
        <f t="shared" si="9"/>
        <v>0</v>
      </c>
      <c r="L26" s="32">
        <f t="shared" si="0"/>
        <v>0</v>
      </c>
      <c r="M26" s="11">
        <f t="shared" si="1"/>
        <v>0</v>
      </c>
      <c r="N26" s="32">
        <f t="shared" si="2"/>
        <v>0</v>
      </c>
      <c r="O26" s="53">
        <f>O25+H27*PRODUCT($G$8:G26)^-1*PRODUCT($E$8:E25)*D26</f>
        <v>295.60267103416743</v>
      </c>
      <c r="P26" s="53">
        <f>P25+I26*PRODUCT($E$8:E25)*PRODUCT($G$8:G25)^-1</f>
        <v>92340.94808957685</v>
      </c>
      <c r="Q26" s="52">
        <f>Q25+J26*PRODUCT($E$8:E25)*PRODUCT($G$8:G25)^-1</f>
        <v>4.7316566695024669</v>
      </c>
      <c r="R26" s="52">
        <f>((P25+O25)*PRODUCT($G$8:G25))/PRODUCT($E$8:E25)</f>
        <v>107638.98913781562</v>
      </c>
      <c r="S26" s="52">
        <f>((Q25)*PRODUCT($G$8:G25))/PRODUCT($E$8:E25)</f>
        <v>5.4979458612248688</v>
      </c>
      <c r="T26" s="41">
        <f t="shared" si="3"/>
        <v>0</v>
      </c>
      <c r="U26" s="52">
        <f t="shared" si="11"/>
        <v>-26393.546744378473</v>
      </c>
      <c r="V26" s="41">
        <f t="shared" si="4"/>
        <v>0</v>
      </c>
      <c r="W26" s="41">
        <f t="shared" si="5"/>
        <v>0</v>
      </c>
    </row>
    <row r="27" spans="1:23" x14ac:dyDescent="0.2">
      <c r="A27" s="11">
        <f t="shared" si="12"/>
        <v>19</v>
      </c>
      <c r="B27" s="11">
        <f t="shared" si="12"/>
        <v>49</v>
      </c>
      <c r="C27" s="12">
        <f>IF(B27&lt;121,INDEX(Frauen!C$2:C$122,B27+1,1),0)</f>
        <v>2.3239999999999998</v>
      </c>
      <c r="D27" s="20">
        <f t="shared" si="6"/>
        <v>2.3239999999999997E-3</v>
      </c>
      <c r="E27" s="20">
        <f t="shared" si="7"/>
        <v>0.99767600000000001</v>
      </c>
      <c r="F27" s="26">
        <f>IF(B27&lt;121,IF($D$1="konstant",$D$3,Zins!G21),0)</f>
        <v>7.4999999999999997E-3</v>
      </c>
      <c r="G27" s="39">
        <f t="shared" si="8"/>
        <v>1.0075000000000001</v>
      </c>
      <c r="H27" s="11"/>
      <c r="I27" s="11"/>
      <c r="J27" s="11"/>
      <c r="K27" s="28">
        <f t="shared" si="9"/>
        <v>0</v>
      </c>
      <c r="L27" s="32">
        <f t="shared" si="0"/>
        <v>0</v>
      </c>
      <c r="M27" s="11">
        <f t="shared" si="1"/>
        <v>0</v>
      </c>
      <c r="N27" s="32">
        <f t="shared" si="2"/>
        <v>0</v>
      </c>
      <c r="O27" s="53">
        <f>O26+H28*PRODUCT($G$8:G27)^-1*PRODUCT($E$8:E26)*D27</f>
        <v>295.60267103416743</v>
      </c>
      <c r="P27" s="53">
        <f>P26+I27*PRODUCT($E$8:E26)*PRODUCT($G$8:G26)^-1</f>
        <v>92340.94808957685</v>
      </c>
      <c r="Q27" s="52">
        <f>Q26+J27*PRODUCT($E$8:E26)*PRODUCT($G$8:G26)^-1</f>
        <v>4.7316566695024669</v>
      </c>
      <c r="R27" s="52">
        <f>((P26+O26)*PRODUCT($G$8:G26))/PRODUCT($E$8:E26)</f>
        <v>108675.47813974597</v>
      </c>
      <c r="S27" s="52">
        <f>((Q26)*PRODUCT($G$8:G26))/PRODUCT($E$8:E26)</f>
        <v>5.5508872764500898</v>
      </c>
      <c r="T27" s="41">
        <f t="shared" si="3"/>
        <v>0</v>
      </c>
      <c r="U27" s="52">
        <f t="shared" si="11"/>
        <v>-26647.69834076197</v>
      </c>
      <c r="V27" s="41">
        <f t="shared" si="4"/>
        <v>0</v>
      </c>
      <c r="W27" s="41">
        <f t="shared" si="5"/>
        <v>0</v>
      </c>
    </row>
    <row r="28" spans="1:23" x14ac:dyDescent="0.2">
      <c r="A28" s="11">
        <f t="shared" si="12"/>
        <v>20</v>
      </c>
      <c r="B28" s="11">
        <f t="shared" si="12"/>
        <v>50</v>
      </c>
      <c r="C28" s="12">
        <f>IF(B28&lt;121,INDEX(Frauen!C$2:C$122,B28+1,1),0)</f>
        <v>2.5459999999999998</v>
      </c>
      <c r="D28" s="20">
        <f t="shared" si="6"/>
        <v>2.5459999999999997E-3</v>
      </c>
      <c r="E28" s="20">
        <f t="shared" si="7"/>
        <v>0.99745399999999995</v>
      </c>
      <c r="F28" s="26">
        <f>IF(B28&lt;121,IF($D$1="konstant",$D$3,Zins!G22),0)</f>
        <v>7.4999999999999997E-3</v>
      </c>
      <c r="G28" s="39">
        <f t="shared" si="8"/>
        <v>1.0075000000000001</v>
      </c>
      <c r="H28" s="11"/>
      <c r="I28" s="11"/>
      <c r="J28" s="11"/>
      <c r="K28" s="28">
        <f t="shared" si="9"/>
        <v>0</v>
      </c>
      <c r="L28" s="32">
        <f t="shared" si="0"/>
        <v>0</v>
      </c>
      <c r="M28" s="11">
        <f t="shared" si="1"/>
        <v>0</v>
      </c>
      <c r="N28" s="32">
        <f t="shared" si="2"/>
        <v>0</v>
      </c>
      <c r="O28" s="53">
        <f>O27+H29*PRODUCT($G$8:G28)^-1*PRODUCT($E$8:E27)*D28</f>
        <v>295.60267103416743</v>
      </c>
      <c r="P28" s="53">
        <f>P27+I28*PRODUCT($E$8:E27)*PRODUCT($G$8:G27)^-1</f>
        <v>92340.94808957685</v>
      </c>
      <c r="Q28" s="52">
        <f>Q27+J28*PRODUCT($E$8:E27)*PRODUCT($G$8:G27)^-1</f>
        <v>4.7316566695024669</v>
      </c>
      <c r="R28" s="52">
        <f>((P27+O27)*PRODUCT($G$8:G27))/PRODUCT($E$8:E27)</f>
        <v>109745.59298388862</v>
      </c>
      <c r="S28" s="52">
        <f>((Q27)*PRODUCT($G$8:G27))/PRODUCT($E$8:E27)</f>
        <v>5.6055462204397672</v>
      </c>
      <c r="T28" s="41">
        <f t="shared" si="3"/>
        <v>0</v>
      </c>
      <c r="U28" s="52">
        <f t="shared" si="11"/>
        <v>-26910.095139421712</v>
      </c>
      <c r="V28" s="41">
        <f t="shared" si="4"/>
        <v>0</v>
      </c>
      <c r="W28" s="41">
        <f t="shared" si="5"/>
        <v>0</v>
      </c>
    </row>
    <row r="29" spans="1:23" x14ac:dyDescent="0.2">
      <c r="A29" s="11">
        <f t="shared" si="12"/>
        <v>21</v>
      </c>
      <c r="B29" s="11">
        <f t="shared" si="12"/>
        <v>51</v>
      </c>
      <c r="C29" s="12">
        <f>IF(B29&lt;121,INDEX(Frauen!C$2:C$122,B29+1,1),0)</f>
        <v>2.782</v>
      </c>
      <c r="D29" s="20">
        <f t="shared" si="6"/>
        <v>2.7820000000000002E-3</v>
      </c>
      <c r="E29" s="20">
        <f t="shared" si="7"/>
        <v>0.99721800000000005</v>
      </c>
      <c r="F29" s="26">
        <f>IF(B29&lt;121,IF($D$1="konstant",$D$3,Zins!G23),0)</f>
        <v>7.4999999999999997E-3</v>
      </c>
      <c r="G29" s="39">
        <f t="shared" si="8"/>
        <v>1.0075000000000001</v>
      </c>
      <c r="H29" s="11"/>
      <c r="I29" s="11"/>
      <c r="J29" s="11"/>
      <c r="K29" s="28">
        <f t="shared" si="9"/>
        <v>0</v>
      </c>
      <c r="L29" s="32">
        <f t="shared" si="0"/>
        <v>0</v>
      </c>
      <c r="M29" s="11">
        <f t="shared" si="1"/>
        <v>0</v>
      </c>
      <c r="N29" s="32">
        <f t="shared" si="2"/>
        <v>0</v>
      </c>
      <c r="O29" s="53">
        <f>O28+H30*PRODUCT($G$8:G29)^-1*PRODUCT($E$8:E28)*D29</f>
        <v>295.60267103416743</v>
      </c>
      <c r="P29" s="53"/>
      <c r="Q29" s="52">
        <f>Q28+J29*PRODUCT($E$8:E28)*PRODUCT($G$8:G28)^-1</f>
        <v>4.7316566695024669</v>
      </c>
      <c r="R29" s="52">
        <f>((P28+O28)*PRODUCT($G$8:G28))/PRODUCT($E$8:E28)</f>
        <v>110850.91135156888</v>
      </c>
      <c r="S29" s="52">
        <f>((Q28)*PRODUCT($G$8:G28))/PRODUCT($E$8:E28)</f>
        <v>5.6620032774374209</v>
      </c>
      <c r="T29" s="41">
        <f t="shared" si="3"/>
        <v>0</v>
      </c>
      <c r="U29" s="52">
        <f t="shared" si="11"/>
        <v>-27181.12399465777</v>
      </c>
      <c r="V29" s="41">
        <f t="shared" si="4"/>
        <v>0</v>
      </c>
      <c r="W29" s="41">
        <f t="shared" si="5"/>
        <v>0</v>
      </c>
    </row>
    <row r="30" spans="1:23" x14ac:dyDescent="0.2">
      <c r="A30" s="11">
        <f t="shared" si="12"/>
        <v>22</v>
      </c>
      <c r="B30" s="11">
        <f t="shared" si="12"/>
        <v>52</v>
      </c>
      <c r="C30" s="12">
        <f>IF(B30&lt;121,INDEX(Frauen!C$2:C$122,B30+1,1),0)</f>
        <v>3.0350000000000001</v>
      </c>
      <c r="D30" s="20">
        <f t="shared" si="6"/>
        <v>3.0349999999999999E-3</v>
      </c>
      <c r="E30" s="20">
        <f t="shared" si="7"/>
        <v>0.99696499999999999</v>
      </c>
      <c r="F30" s="26">
        <f>IF(B30&lt;121,IF($D$1="konstant",$D$3,Zins!G24),0)</f>
        <v>7.4999999999999997E-3</v>
      </c>
      <c r="G30" s="39">
        <f t="shared" si="8"/>
        <v>1.0075000000000001</v>
      </c>
      <c r="H30" s="11"/>
      <c r="I30" s="11"/>
      <c r="J30" s="11"/>
      <c r="K30" s="28">
        <f t="shared" si="9"/>
        <v>0</v>
      </c>
      <c r="L30" s="32">
        <f t="shared" si="0"/>
        <v>0</v>
      </c>
      <c r="M30" s="11">
        <f t="shared" si="1"/>
        <v>0</v>
      </c>
      <c r="N30" s="32">
        <f t="shared" si="2"/>
        <v>0</v>
      </c>
      <c r="O30" s="53">
        <f>O29+H31*PRODUCT($G$8:G30)^-1*PRODUCT($E$8:E29)*D30</f>
        <v>295.60267103416743</v>
      </c>
      <c r="P30" s="53"/>
      <c r="Q30" s="52">
        <f>Q29+J30*PRODUCT($E$8:E29)*PRODUCT($G$8:G29)^-1</f>
        <v>4.7316566695024669</v>
      </c>
      <c r="R30" s="52">
        <f>((P29+O29)*PRODUCT($G$8:G29))/PRODUCT($E$8:E29)</f>
        <v>357.37172762583981</v>
      </c>
      <c r="S30" s="52">
        <f>((Q29)*PRODUCT($G$8:G29))/PRODUCT($E$8:E29)</f>
        <v>5.7203824058713364</v>
      </c>
      <c r="T30" s="41">
        <f t="shared" si="3"/>
        <v>0</v>
      </c>
      <c r="U30" s="52">
        <f t="shared" si="11"/>
        <v>84175.108394160925</v>
      </c>
      <c r="V30" s="41">
        <f t="shared" si="4"/>
        <v>0</v>
      </c>
      <c r="W30" s="41">
        <f t="shared" si="5"/>
        <v>0</v>
      </c>
    </row>
    <row r="31" spans="1:23" x14ac:dyDescent="0.2">
      <c r="A31" s="11">
        <f t="shared" si="12"/>
        <v>23</v>
      </c>
      <c r="B31" s="11">
        <f t="shared" si="12"/>
        <v>53</v>
      </c>
      <c r="C31" s="12">
        <f>IF(B31&lt;121,INDEX(Frauen!C$2:C$122,B31+1,1),0)</f>
        <v>3.306</v>
      </c>
      <c r="D31" s="20">
        <f t="shared" si="6"/>
        <v>3.3059999999999999E-3</v>
      </c>
      <c r="E31" s="20">
        <f t="shared" si="7"/>
        <v>0.99669399999999997</v>
      </c>
      <c r="F31" s="26">
        <f>IF(B31&lt;121,IF($D$1="konstant",$D$3,Zins!G25),0)</f>
        <v>7.4999999999999997E-3</v>
      </c>
      <c r="G31" s="39">
        <f t="shared" si="8"/>
        <v>1.0075000000000001</v>
      </c>
      <c r="H31" s="11"/>
      <c r="I31" s="11"/>
      <c r="J31" s="11"/>
      <c r="K31" s="28">
        <f t="shared" si="9"/>
        <v>0</v>
      </c>
      <c r="L31" s="32">
        <f t="shared" si="0"/>
        <v>0</v>
      </c>
      <c r="M31" s="11">
        <f t="shared" si="1"/>
        <v>0</v>
      </c>
      <c r="N31" s="32">
        <f t="shared" si="2"/>
        <v>0</v>
      </c>
      <c r="O31" s="53">
        <f>O30+H32*PRODUCT($G$8:G31)^-1*PRODUCT($E$8:E30)*D31</f>
        <v>295.60267103416743</v>
      </c>
      <c r="P31" s="53"/>
      <c r="Q31" s="52">
        <f>Q30+J31*PRODUCT($E$8:E30)*PRODUCT($G$8:G30)^-1</f>
        <v>4.7316566695024669</v>
      </c>
      <c r="R31" s="52">
        <f>((P30+O30)*PRODUCT($G$8:G30))/PRODUCT($E$8:E30)</f>
        <v>361.14810006673611</v>
      </c>
      <c r="S31" s="52">
        <f>((Q30)*PRODUCT($G$8:G30))/PRODUCT($E$8:E30)</f>
        <v>5.7808300932483796</v>
      </c>
      <c r="T31" s="41">
        <f t="shared" si="3"/>
        <v>0</v>
      </c>
      <c r="U31" s="52">
        <f t="shared" si="11"/>
        <v>85064.592746101538</v>
      </c>
      <c r="V31" s="41">
        <f t="shared" si="4"/>
        <v>0</v>
      </c>
      <c r="W31" s="41">
        <f t="shared" si="5"/>
        <v>0</v>
      </c>
    </row>
    <row r="32" spans="1:23" x14ac:dyDescent="0.2">
      <c r="A32" s="11">
        <f t="shared" si="12"/>
        <v>24</v>
      </c>
      <c r="B32" s="11">
        <f t="shared" si="12"/>
        <v>54</v>
      </c>
      <c r="C32" s="12">
        <f>IF(B32&lt;121,INDEX(Frauen!C$2:C$122,B32+1,1),0)</f>
        <v>3.593</v>
      </c>
      <c r="D32" s="20">
        <f t="shared" si="6"/>
        <v>3.5929999999999998E-3</v>
      </c>
      <c r="E32" s="20">
        <f t="shared" si="7"/>
        <v>0.99640700000000004</v>
      </c>
      <c r="F32" s="26">
        <f>IF(B32&lt;121,IF($D$1="konstant",$D$3,Zins!G26),0)</f>
        <v>7.4999999999999997E-3</v>
      </c>
      <c r="G32" s="39">
        <f t="shared" si="8"/>
        <v>1.0075000000000001</v>
      </c>
      <c r="H32" s="11"/>
      <c r="I32" s="11"/>
      <c r="J32" s="11"/>
      <c r="K32" s="28">
        <f t="shared" si="9"/>
        <v>0</v>
      </c>
      <c r="L32" s="32">
        <f t="shared" si="0"/>
        <v>0</v>
      </c>
      <c r="M32" s="11">
        <f t="shared" si="1"/>
        <v>0</v>
      </c>
      <c r="N32" s="32">
        <f t="shared" si="2"/>
        <v>0</v>
      </c>
      <c r="O32" s="53">
        <f>O31+H33*PRODUCT($G$8:G32)^-1*PRODUCT($E$8:E31)*D32</f>
        <v>295.60267103416743</v>
      </c>
      <c r="P32" s="53"/>
      <c r="Q32" s="52">
        <f>Q31+J32*PRODUCT($E$8:E31)*PRODUCT($G$8:G31)^-1</f>
        <v>4.7316566695024669</v>
      </c>
      <c r="R32" s="52">
        <f>((P31+O31)*PRODUCT($G$8:G31))/PRODUCT($E$8:E31)</f>
        <v>365.06361111558476</v>
      </c>
      <c r="S32" s="52">
        <f>((Q31)*PRODUCT($G$8:G31))/PRODUCT($E$8:E31)</f>
        <v>5.8435049463002109</v>
      </c>
      <c r="T32" s="41">
        <f t="shared" si="3"/>
        <v>0</v>
      </c>
      <c r="U32" s="52">
        <f t="shared" si="11"/>
        <v>85986.849716861238</v>
      </c>
      <c r="V32" s="41">
        <f t="shared" si="4"/>
        <v>0</v>
      </c>
      <c r="W32" s="41">
        <f t="shared" si="5"/>
        <v>0</v>
      </c>
    </row>
    <row r="33" spans="1:23" x14ac:dyDescent="0.2">
      <c r="A33" s="11">
        <f t="shared" si="12"/>
        <v>25</v>
      </c>
      <c r="B33" s="11">
        <f t="shared" si="12"/>
        <v>55</v>
      </c>
      <c r="C33" s="12">
        <f>IF(B33&lt;121,INDEX(Frauen!C$2:C$122,B33+1,1),0)</f>
        <v>3.8980000000000001</v>
      </c>
      <c r="D33" s="20">
        <f t="shared" si="6"/>
        <v>3.898E-3</v>
      </c>
      <c r="E33" s="20">
        <f t="shared" si="7"/>
        <v>0.99610200000000004</v>
      </c>
      <c r="F33" s="26">
        <f>IF(B33&lt;121,IF($D$1="konstant",$D$3,Zins!G27),0)</f>
        <v>7.4999999999999997E-3</v>
      </c>
      <c r="G33" s="39">
        <f t="shared" si="8"/>
        <v>1.0075000000000001</v>
      </c>
      <c r="H33" s="11"/>
      <c r="I33" s="11"/>
      <c r="J33" s="11"/>
      <c r="K33" s="28">
        <f t="shared" si="9"/>
        <v>0</v>
      </c>
      <c r="L33" s="32">
        <f t="shared" si="0"/>
        <v>0</v>
      </c>
      <c r="M33" s="11">
        <f t="shared" si="1"/>
        <v>0</v>
      </c>
      <c r="N33" s="32">
        <f t="shared" si="2"/>
        <v>0</v>
      </c>
      <c r="O33" s="53">
        <f>O32+H34*PRODUCT($G$8:G33)^-1*PRODUCT($E$8:E32)*D33</f>
        <v>295.60267103416743</v>
      </c>
      <c r="P33" s="53"/>
      <c r="Q33" s="52">
        <f>Q32+J33*PRODUCT($E$8:E32)*PRODUCT($G$8:G32)^-1</f>
        <v>4.7316566695024669</v>
      </c>
      <c r="R33" s="52">
        <f>((P32+O32)*PRODUCT($G$8:G32))/PRODUCT($E$8:E32)</f>
        <v>369.12786461651882</v>
      </c>
      <c r="S33" s="52">
        <f>((Q32)*PRODUCT($G$8:G32))/PRODUCT($E$8:E32)</f>
        <v>5.9085606919636886</v>
      </c>
      <c r="T33" s="41">
        <f t="shared" si="3"/>
        <v>0</v>
      </c>
      <c r="U33" s="52">
        <f t="shared" si="11"/>
        <v>86944.141389751094</v>
      </c>
      <c r="V33" s="41">
        <f t="shared" si="4"/>
        <v>0</v>
      </c>
      <c r="W33" s="41">
        <f t="shared" si="5"/>
        <v>0</v>
      </c>
    </row>
    <row r="34" spans="1:23" x14ac:dyDescent="0.2">
      <c r="A34" s="11">
        <f t="shared" si="12"/>
        <v>26</v>
      </c>
      <c r="B34" s="11">
        <f t="shared" si="12"/>
        <v>56</v>
      </c>
      <c r="C34" s="12">
        <f>IF(B34&lt;121,INDEX(Frauen!C$2:C$122,B34+1,1),0)</f>
        <v>4.2279999999999998</v>
      </c>
      <c r="D34" s="20">
        <f t="shared" si="6"/>
        <v>4.228E-3</v>
      </c>
      <c r="E34" s="20">
        <f t="shared" si="7"/>
        <v>0.99577199999999999</v>
      </c>
      <c r="F34" s="26">
        <f>IF(B34&lt;121,IF($D$1="konstant",$D$3,Zins!G28),0)</f>
        <v>7.4999999999999997E-3</v>
      </c>
      <c r="G34" s="39">
        <f t="shared" si="8"/>
        <v>1.0075000000000001</v>
      </c>
      <c r="H34" s="11"/>
      <c r="I34" s="11"/>
      <c r="J34" s="11"/>
      <c r="K34" s="28">
        <f t="shared" si="9"/>
        <v>0</v>
      </c>
      <c r="L34" s="32">
        <f t="shared" si="0"/>
        <v>0</v>
      </c>
      <c r="M34" s="11">
        <f t="shared" si="1"/>
        <v>0</v>
      </c>
      <c r="N34" s="32">
        <f t="shared" si="2"/>
        <v>0</v>
      </c>
      <c r="O34" s="53">
        <f>O33+H35*PRODUCT($G$8:G34)^-1*PRODUCT($E$8:E33)*D34</f>
        <v>295.60267103416743</v>
      </c>
      <c r="P34" s="53"/>
      <c r="Q34" s="52">
        <f>Q33+J34*PRODUCT($E$8:E33)*PRODUCT($G$8:G33)^-1</f>
        <v>4.7316566695024669</v>
      </c>
      <c r="R34" s="52">
        <f>((P33+O33)*PRODUCT($G$8:G33))/PRODUCT($E$8:E33)</f>
        <v>373.35164832631864</v>
      </c>
      <c r="S34" s="52">
        <f>((Q33)*PRODUCT($G$8:G33))/PRODUCT($E$8:E33)</f>
        <v>5.9761700078439919</v>
      </c>
      <c r="T34" s="41">
        <f t="shared" si="3"/>
        <v>0</v>
      </c>
      <c r="U34" s="52">
        <f t="shared" si="11"/>
        <v>87939.008706110631</v>
      </c>
      <c r="V34" s="41">
        <f t="shared" si="4"/>
        <v>0</v>
      </c>
      <c r="W34" s="41">
        <f t="shared" si="5"/>
        <v>0</v>
      </c>
    </row>
    <row r="35" spans="1:23" x14ac:dyDescent="0.2">
      <c r="A35" s="11">
        <f t="shared" si="12"/>
        <v>27</v>
      </c>
      <c r="B35" s="11">
        <f t="shared" si="12"/>
        <v>57</v>
      </c>
      <c r="C35" s="12">
        <f>IF(B35&lt;121,INDEX(Frauen!C$2:C$122,B35+1,1),0)</f>
        <v>4.585</v>
      </c>
      <c r="D35" s="20">
        <f t="shared" si="6"/>
        <v>4.5849999999999997E-3</v>
      </c>
      <c r="E35" s="20">
        <f t="shared" si="7"/>
        <v>0.99541500000000005</v>
      </c>
      <c r="F35" s="26">
        <f>IF(B35&lt;121,IF($D$1="konstant",$D$3,Zins!G29),0)</f>
        <v>7.4999999999999997E-3</v>
      </c>
      <c r="G35" s="39">
        <f t="shared" si="8"/>
        <v>1.0075000000000001</v>
      </c>
      <c r="H35" s="11"/>
      <c r="I35" s="11"/>
      <c r="J35" s="11"/>
      <c r="K35" s="28">
        <f t="shared" si="9"/>
        <v>0</v>
      </c>
      <c r="L35" s="32">
        <f t="shared" si="0"/>
        <v>0</v>
      </c>
      <c r="M35" s="11">
        <f t="shared" si="1"/>
        <v>0</v>
      </c>
      <c r="N35" s="32">
        <f t="shared" si="2"/>
        <v>0</v>
      </c>
      <c r="O35" s="53">
        <f>O34+H36*PRODUCT($G$8:G35)^-1*PRODUCT($E$8:E34)*D35</f>
        <v>295.60267103416743</v>
      </c>
      <c r="P35" s="53"/>
      <c r="Q35" s="52">
        <f>Q34+J35*PRODUCT($E$8:E34)*PRODUCT($G$8:G34)^-1</f>
        <v>4.7316566695024669</v>
      </c>
      <c r="R35" s="52">
        <f>((P34+O34)*PRODUCT($G$8:G34))/PRODUCT($E$8:E34)</f>
        <v>377.74890807209488</v>
      </c>
      <c r="S35" s="52">
        <f>((Q34)*PRODUCT($G$8:G34))/PRODUCT($E$8:E34)</f>
        <v>6.0465561221874307</v>
      </c>
      <c r="T35" s="41">
        <f t="shared" si="3"/>
        <v>0</v>
      </c>
      <c r="U35" s="52">
        <f t="shared" si="11"/>
        <v>88974.736457147286</v>
      </c>
      <c r="V35" s="41">
        <f t="shared" si="4"/>
        <v>0</v>
      </c>
      <c r="W35" s="41">
        <f t="shared" si="5"/>
        <v>0</v>
      </c>
    </row>
    <row r="36" spans="1:23" x14ac:dyDescent="0.2">
      <c r="A36" s="11">
        <f t="shared" si="12"/>
        <v>28</v>
      </c>
      <c r="B36" s="11">
        <f t="shared" si="12"/>
        <v>58</v>
      </c>
      <c r="C36" s="12">
        <f>IF(B36&lt;121,INDEX(Frauen!C$2:C$122,B36+1,1),0)</f>
        <v>4.9740000000000002</v>
      </c>
      <c r="D36" s="20">
        <f t="shared" si="6"/>
        <v>4.9740000000000001E-3</v>
      </c>
      <c r="E36" s="20">
        <f t="shared" si="7"/>
        <v>0.99502599999999997</v>
      </c>
      <c r="F36" s="26">
        <f>IF(B36&lt;121,IF($D$1="konstant",$D$3,Zins!G30),0)</f>
        <v>7.4999999999999997E-3</v>
      </c>
      <c r="G36" s="39">
        <f t="shared" si="8"/>
        <v>1.0075000000000001</v>
      </c>
      <c r="H36" s="11"/>
      <c r="I36" s="11"/>
      <c r="J36" s="11"/>
      <c r="K36" s="28">
        <f t="shared" si="9"/>
        <v>0</v>
      </c>
      <c r="L36" s="32">
        <f t="shared" si="0"/>
        <v>0</v>
      </c>
      <c r="M36" s="11">
        <f t="shared" si="1"/>
        <v>0</v>
      </c>
      <c r="N36" s="32">
        <f t="shared" si="2"/>
        <v>0</v>
      </c>
      <c r="O36" s="53">
        <f>O35+H37*PRODUCT($G$8:G36)^-1*PRODUCT($E$8:E35)*D36</f>
        <v>295.60267103416743</v>
      </c>
      <c r="P36" s="53"/>
      <c r="Q36" s="52">
        <f>Q35+J36*PRODUCT($E$8:E35)*PRODUCT($G$8:G35)^-1</f>
        <v>4.7316566695024669</v>
      </c>
      <c r="R36" s="52">
        <f>((P35+O35)*PRODUCT($G$8:G35))/PRODUCT($E$8:E35)</f>
        <v>382.33503099976951</v>
      </c>
      <c r="S36" s="52">
        <f>((Q35)*PRODUCT($G$8:G35))/PRODUCT($E$8:E35)</f>
        <v>6.1199653341609643</v>
      </c>
      <c r="T36" s="41">
        <f t="shared" si="3"/>
        <v>0</v>
      </c>
      <c r="U36" s="52">
        <f t="shared" si="11"/>
        <v>90054.948921380419</v>
      </c>
      <c r="V36" s="41">
        <f t="shared" si="4"/>
        <v>0</v>
      </c>
      <c r="W36" s="41">
        <f t="shared" si="5"/>
        <v>0</v>
      </c>
    </row>
    <row r="37" spans="1:23" x14ac:dyDescent="0.2">
      <c r="A37" s="11">
        <f t="shared" si="12"/>
        <v>29</v>
      </c>
      <c r="B37" s="11">
        <f t="shared" si="12"/>
        <v>59</v>
      </c>
      <c r="C37" s="12">
        <f>IF(B37&lt;121,INDEX(Frauen!C$2:C$122,B37+1,1),0)</f>
        <v>5.4020000000000001</v>
      </c>
      <c r="D37" s="20">
        <f t="shared" si="6"/>
        <v>5.4020000000000006E-3</v>
      </c>
      <c r="E37" s="20">
        <f t="shared" si="7"/>
        <v>0.99459799999999998</v>
      </c>
      <c r="F37" s="26">
        <f>IF(B37&lt;121,IF($D$1="konstant",$D$3,Zins!G31),0)</f>
        <v>7.4999999999999997E-3</v>
      </c>
      <c r="G37" s="39">
        <f t="shared" si="8"/>
        <v>1.0075000000000001</v>
      </c>
      <c r="H37" s="11"/>
      <c r="I37" s="11"/>
      <c r="J37" s="11"/>
      <c r="K37" s="28">
        <f t="shared" si="9"/>
        <v>0</v>
      </c>
      <c r="L37" s="32">
        <f t="shared" si="0"/>
        <v>0</v>
      </c>
      <c r="M37" s="11">
        <f t="shared" si="1"/>
        <v>0</v>
      </c>
      <c r="N37" s="32">
        <f t="shared" si="2"/>
        <v>0</v>
      </c>
      <c r="O37" s="53">
        <f>O36+H38*PRODUCT($G$8:G37)^-1*PRODUCT($E$8:E36)*D37</f>
        <v>295.60267103416743</v>
      </c>
      <c r="P37" s="53"/>
      <c r="Q37" s="52">
        <f>Q36+J37*PRODUCT($E$8:E36)*PRODUCT($G$8:G36)^-1</f>
        <v>4.7316566695024669</v>
      </c>
      <c r="R37" s="52">
        <f>((P36+O36)*PRODUCT($G$8:G36))/PRODUCT($E$8:E36)</f>
        <v>387.12811899615474</v>
      </c>
      <c r="S37" s="52">
        <f>((Q36)*PRODUCT($G$8:G36))/PRODUCT($E$8:E36)</f>
        <v>6.1966873972812486</v>
      </c>
      <c r="T37" s="41">
        <f t="shared" si="3"/>
        <v>0</v>
      </c>
      <c r="U37" s="52">
        <f t="shared" si="11"/>
        <v>91183.909805664152</v>
      </c>
      <c r="V37" s="41">
        <f t="shared" si="4"/>
        <v>0</v>
      </c>
      <c r="W37" s="41">
        <f t="shared" si="5"/>
        <v>0</v>
      </c>
    </row>
    <row r="38" spans="1:23" x14ac:dyDescent="0.2">
      <c r="A38" s="11">
        <f t="shared" si="12"/>
        <v>30</v>
      </c>
      <c r="B38" s="11">
        <f t="shared" si="12"/>
        <v>60</v>
      </c>
      <c r="C38" s="12">
        <f>IF(B38&lt;121,INDEX(Frauen!C$2:C$122,B38+1,1),0)</f>
        <v>5.8840000000000003</v>
      </c>
      <c r="D38" s="20">
        <f t="shared" si="6"/>
        <v>5.8840000000000003E-3</v>
      </c>
      <c r="E38" s="20">
        <f t="shared" si="7"/>
        <v>0.994116</v>
      </c>
      <c r="F38" s="26">
        <f>IF(B38&lt;121,IF($D$1="konstant",$D$3,Zins!G32),0)</f>
        <v>7.4999999999999997E-3</v>
      </c>
      <c r="G38" s="39">
        <f t="shared" si="8"/>
        <v>1.0075000000000001</v>
      </c>
      <c r="H38" s="11"/>
      <c r="I38" s="11"/>
      <c r="J38" s="11"/>
      <c r="K38" s="28">
        <f t="shared" si="9"/>
        <v>0</v>
      </c>
      <c r="L38" s="32">
        <f t="shared" si="0"/>
        <v>0</v>
      </c>
      <c r="M38" s="11">
        <f t="shared" si="1"/>
        <v>0</v>
      </c>
      <c r="N38" s="32">
        <f t="shared" si="2"/>
        <v>0</v>
      </c>
      <c r="O38" s="53">
        <f>O37+H39*PRODUCT($G$8:G38)^-1*PRODUCT($E$8:E37)*D38</f>
        <v>295.60267103416743</v>
      </c>
      <c r="P38" s="53"/>
      <c r="Q38" s="52">
        <f>Q37+J38*PRODUCT($E$8:E37)*PRODUCT($G$8:G37)^-1</f>
        <v>4.7316566695024669</v>
      </c>
      <c r="R38" s="52">
        <f>((P37+O37)*PRODUCT($G$8:G37))/PRODUCT($E$8:E37)</f>
        <v>392.14997404843558</v>
      </c>
      <c r="S38" s="52">
        <f>((Q37)*PRODUCT($G$8:G37))/PRODUCT($E$8:E37)</f>
        <v>6.2770712918795928</v>
      </c>
      <c r="T38" s="41">
        <f t="shared" si="3"/>
        <v>0</v>
      </c>
      <c r="U38" s="52">
        <f t="shared" si="11"/>
        <v>92366.754336130427</v>
      </c>
      <c r="V38" s="41">
        <f t="shared" si="4"/>
        <v>0</v>
      </c>
      <c r="W38" s="41">
        <f t="shared" si="5"/>
        <v>0</v>
      </c>
    </row>
    <row r="39" spans="1:23" x14ac:dyDescent="0.2">
      <c r="A39" s="11">
        <f t="shared" si="12"/>
        <v>31</v>
      </c>
      <c r="B39" s="11">
        <f t="shared" si="12"/>
        <v>61</v>
      </c>
      <c r="C39" s="12">
        <f>IF(B39&lt;121,INDEX(Frauen!C$2:C$122,B39+1,1),0)</f>
        <v>6.4489999999999998</v>
      </c>
      <c r="D39" s="20">
        <f t="shared" si="6"/>
        <v>6.4489999999999999E-3</v>
      </c>
      <c r="E39" s="20">
        <f t="shared" si="7"/>
        <v>0.99355099999999996</v>
      </c>
      <c r="F39" s="26">
        <f>IF(B39&lt;121,IF($D$1="konstant",$D$3,Zins!G33),0)</f>
        <v>7.4999999999999997E-3</v>
      </c>
      <c r="G39" s="39">
        <f t="shared" si="8"/>
        <v>1.0075000000000001</v>
      </c>
      <c r="H39" s="11"/>
      <c r="I39" s="11"/>
      <c r="J39" s="11"/>
      <c r="K39" s="28">
        <f t="shared" si="9"/>
        <v>0</v>
      </c>
      <c r="L39" s="32">
        <f t="shared" si="0"/>
        <v>0</v>
      </c>
      <c r="M39" s="11">
        <f t="shared" si="1"/>
        <v>0</v>
      </c>
      <c r="N39" s="32">
        <f t="shared" si="2"/>
        <v>0</v>
      </c>
      <c r="O39" s="53">
        <f>O38+H40*PRODUCT($G$8:G39)^-1*PRODUCT($E$8:E38)*D39</f>
        <v>295.60267103416743</v>
      </c>
      <c r="P39" s="53"/>
      <c r="Q39" s="52">
        <f>Q38+J39*PRODUCT($E$8:E38)*PRODUCT($G$8:G38)^-1</f>
        <v>4.7316566695024669</v>
      </c>
      <c r="R39" s="52">
        <f>((P38+O38)*PRODUCT($G$8:G38))/PRODUCT($E$8:E38)</f>
        <v>397.42957446998025</v>
      </c>
      <c r="S39" s="52">
        <f>((Q38)*PRODUCT($G$8:G38))/PRODUCT($E$8:E38)</f>
        <v>6.3615808683983452</v>
      </c>
      <c r="T39" s="41">
        <f t="shared" si="3"/>
        <v>0</v>
      </c>
      <c r="U39" s="52">
        <f t="shared" si="11"/>
        <v>93610.30804619522</v>
      </c>
      <c r="V39" s="41">
        <f t="shared" si="4"/>
        <v>0</v>
      </c>
      <c r="W39" s="41">
        <f t="shared" si="5"/>
        <v>0</v>
      </c>
    </row>
    <row r="40" spans="1:23" x14ac:dyDescent="0.2">
      <c r="A40" s="11">
        <f t="shared" si="12"/>
        <v>32</v>
      </c>
      <c r="B40" s="11">
        <f t="shared" si="12"/>
        <v>62</v>
      </c>
      <c r="C40" s="12">
        <f>IF(B40&lt;121,INDEX(Frauen!C$2:C$122,B40+1,1),0)</f>
        <v>7.1260000000000003</v>
      </c>
      <c r="D40" s="20">
        <f t="shared" si="6"/>
        <v>7.1260000000000004E-3</v>
      </c>
      <c r="E40" s="20">
        <f t="shared" si="7"/>
        <v>0.99287400000000003</v>
      </c>
      <c r="F40" s="26">
        <f>IF(B40&lt;121,IF($D$1="konstant",$D$3,Zins!G34),0)</f>
        <v>7.4999999999999997E-3</v>
      </c>
      <c r="G40" s="39">
        <f t="shared" si="8"/>
        <v>1.0075000000000001</v>
      </c>
      <c r="H40" s="11"/>
      <c r="I40" s="11"/>
      <c r="J40" s="11"/>
      <c r="K40" s="28">
        <f t="shared" si="9"/>
        <v>0</v>
      </c>
      <c r="L40" s="32">
        <f t="shared" si="0"/>
        <v>0</v>
      </c>
      <c r="M40" s="11">
        <f t="shared" ref="M40:M71" si="13">K40+L40</f>
        <v>0</v>
      </c>
      <c r="N40" s="32">
        <f t="shared" ref="N40:N71" si="14">N41/(1+F40)*E40+J40</f>
        <v>0</v>
      </c>
      <c r="O40" s="53">
        <f>O39+H41*PRODUCT($G$8:G40)^-1*PRODUCT($E$8:E39)*D40</f>
        <v>295.60267103416743</v>
      </c>
      <c r="P40" s="53"/>
      <c r="Q40" s="52">
        <f>Q39+J40*PRODUCT($E$8:E39)*PRODUCT($G$8:G39)^-1</f>
        <v>4.7316566695024669</v>
      </c>
      <c r="R40" s="52">
        <f>((P39+O39)*PRODUCT($G$8:G39))/PRODUCT($E$8:E39)</f>
        <v>403.00930327532768</v>
      </c>
      <c r="S40" s="52">
        <f>((Q39)*PRODUCT($G$8:G39))/PRODUCT($E$8:E39)</f>
        <v>6.4508945438244565</v>
      </c>
      <c r="T40" s="41">
        <f t="shared" ref="T40:T71" si="15">M40-$K$3*N40</f>
        <v>0</v>
      </c>
      <c r="U40" s="52">
        <f t="shared" si="11"/>
        <v>94924.553804023832</v>
      </c>
      <c r="V40" s="41">
        <f t="shared" ref="V40:V71" si="16">I40+((1+F40)^-1)*T41-T40</f>
        <v>0</v>
      </c>
      <c r="W40" s="41">
        <f t="shared" ref="W40:W71" si="17">((F40+1)^-1)*D40*(H41-T41)</f>
        <v>0</v>
      </c>
    </row>
    <row r="41" spans="1:23" x14ac:dyDescent="0.2">
      <c r="A41" s="11">
        <f t="shared" si="12"/>
        <v>33</v>
      </c>
      <c r="B41" s="11">
        <f t="shared" si="12"/>
        <v>63</v>
      </c>
      <c r="C41" s="12">
        <f>IF(B41&lt;121,INDEX(Frauen!C$2:C$122,B41+1,1),0)</f>
        <v>7.9349999999999996</v>
      </c>
      <c r="D41" s="20">
        <f t="shared" si="6"/>
        <v>7.9349999999999993E-3</v>
      </c>
      <c r="E41" s="20">
        <f t="shared" si="7"/>
        <v>0.99206499999999997</v>
      </c>
      <c r="F41" s="26">
        <f>IF(B41&lt;121,IF($D$1="konstant",$D$3,Zins!G35),0)</f>
        <v>7.4999999999999997E-3</v>
      </c>
      <c r="G41" s="39">
        <f t="shared" si="8"/>
        <v>1.0075000000000001</v>
      </c>
      <c r="H41" s="11"/>
      <c r="I41" s="11"/>
      <c r="J41" s="11"/>
      <c r="K41" s="28">
        <f t="shared" si="9"/>
        <v>0</v>
      </c>
      <c r="L41" s="32">
        <f t="shared" si="0"/>
        <v>0</v>
      </c>
      <c r="M41" s="11">
        <f t="shared" si="13"/>
        <v>0</v>
      </c>
      <c r="N41" s="32">
        <f t="shared" si="14"/>
        <v>0</v>
      </c>
      <c r="O41" s="53">
        <f>O40+H42*PRODUCT($G$8:G41)^-1*PRODUCT($E$8:E40)*D41</f>
        <v>295.60267103416743</v>
      </c>
      <c r="P41" s="53"/>
      <c r="Q41" s="52">
        <f>Q40+J41*PRODUCT($E$8:E40)*PRODUCT($G$8:G40)^-1</f>
        <v>4.7316566695024669</v>
      </c>
      <c r="R41" s="52">
        <f>((P40+O40)*PRODUCT($G$8:G40))/PRODUCT($E$8:E40)</f>
        <v>408.94602240555457</v>
      </c>
      <c r="S41" s="52">
        <f>((Q40)*PRODUCT($G$8:G40))/PRODUCT($E$8:E40)</f>
        <v>6.5459224966140113</v>
      </c>
      <c r="T41" s="41">
        <f t="shared" si="15"/>
        <v>0</v>
      </c>
      <c r="U41" s="52">
        <f t="shared" si="11"/>
        <v>96322.884834887416</v>
      </c>
      <c r="V41" s="41">
        <f t="shared" si="16"/>
        <v>0</v>
      </c>
      <c r="W41" s="41">
        <f t="shared" si="17"/>
        <v>0</v>
      </c>
    </row>
    <row r="42" spans="1:23" x14ac:dyDescent="0.2">
      <c r="A42" s="11">
        <f t="shared" ref="A42:B57" si="18">IF(A41&lt;121,A41+1,"")</f>
        <v>34</v>
      </c>
      <c r="B42" s="11">
        <f t="shared" si="18"/>
        <v>64</v>
      </c>
      <c r="C42" s="12">
        <f>IF(B42&lt;121,INDEX(Frauen!C$2:C$122,B42+1,1),0)</f>
        <v>8.8979999999999997</v>
      </c>
      <c r="D42" s="20">
        <f t="shared" si="6"/>
        <v>8.8979999999999997E-3</v>
      </c>
      <c r="E42" s="20">
        <f t="shared" si="7"/>
        <v>0.99110200000000004</v>
      </c>
      <c r="F42" s="26">
        <f>IF(B42&lt;121,IF($D$1="konstant",$D$3,Zins!G36),0)</f>
        <v>7.4999999999999997E-3</v>
      </c>
      <c r="G42" s="39">
        <f t="shared" si="8"/>
        <v>1.0075000000000001</v>
      </c>
      <c r="H42" s="11"/>
      <c r="I42" s="11"/>
      <c r="J42" s="11"/>
      <c r="K42" s="28">
        <f t="shared" si="9"/>
        <v>0</v>
      </c>
      <c r="L42" s="32">
        <f t="shared" si="0"/>
        <v>0</v>
      </c>
      <c r="M42" s="11">
        <f t="shared" si="13"/>
        <v>0</v>
      </c>
      <c r="N42" s="32">
        <f t="shared" si="14"/>
        <v>0</v>
      </c>
      <c r="O42" s="53">
        <f>O41+H43*PRODUCT($G$8:G42)^-1*PRODUCT($E$8:E41)*D42</f>
        <v>295.60267103416743</v>
      </c>
      <c r="P42" s="53"/>
      <c r="Q42" s="52">
        <f>Q41+J42*PRODUCT($E$8:E41)*PRODUCT($G$8:G41)^-1</f>
        <v>4.7316566695024669</v>
      </c>
      <c r="R42" s="52">
        <f>((P41+O41)*PRODUCT($G$8:G41))/PRODUCT($E$8:E41)</f>
        <v>415.30859124512637</v>
      </c>
      <c r="S42" s="52">
        <f>((Q41)*PRODUCT($G$8:G41))/PRODUCT($E$8:E41)</f>
        <v>6.6477669460555688</v>
      </c>
      <c r="T42" s="41">
        <f t="shared" si="15"/>
        <v>0</v>
      </c>
      <c r="U42" s="52">
        <f t="shared" si="11"/>
        <v>97821.520234207521</v>
      </c>
      <c r="V42" s="41">
        <f t="shared" si="16"/>
        <v>0</v>
      </c>
      <c r="W42" s="41">
        <f t="shared" si="17"/>
        <v>0</v>
      </c>
    </row>
    <row r="43" spans="1:23" x14ac:dyDescent="0.2">
      <c r="A43" s="11">
        <f t="shared" si="18"/>
        <v>35</v>
      </c>
      <c r="B43" s="11">
        <f t="shared" si="18"/>
        <v>65</v>
      </c>
      <c r="C43" s="12">
        <f>IF(B43&lt;121,INDEX(Frauen!C$2:C$122,B43+1,1),0)</f>
        <v>10.025</v>
      </c>
      <c r="D43" s="20">
        <f t="shared" si="6"/>
        <v>1.0025000000000001E-2</v>
      </c>
      <c r="E43" s="20">
        <f t="shared" si="7"/>
        <v>0.98997500000000005</v>
      </c>
      <c r="F43" s="26">
        <f>IF(B43&lt;121,IF($D$1="konstant",$D$3,Zins!G37),0)</f>
        <v>7.4999999999999997E-3</v>
      </c>
      <c r="G43" s="39">
        <f t="shared" si="8"/>
        <v>1.0075000000000001</v>
      </c>
      <c r="H43" s="11"/>
      <c r="I43" s="11"/>
      <c r="J43" s="11"/>
      <c r="K43" s="28">
        <f t="shared" si="9"/>
        <v>0</v>
      </c>
      <c r="L43" s="32">
        <f t="shared" si="0"/>
        <v>0</v>
      </c>
      <c r="M43" s="11">
        <f t="shared" si="13"/>
        <v>0</v>
      </c>
      <c r="N43" s="32">
        <f t="shared" si="14"/>
        <v>0</v>
      </c>
      <c r="O43" s="53">
        <f>O42+H44*PRODUCT($G$8:G43)^-1*PRODUCT($E$8:E42)*D43</f>
        <v>295.60267103416743</v>
      </c>
      <c r="P43" s="53"/>
      <c r="Q43" s="52">
        <f>Q42+J43*PRODUCT($E$8:E42)*PRODUCT($G$8:G42)^-1</f>
        <v>4.7316566695024669</v>
      </c>
      <c r="R43" s="52">
        <f>((P42+O42)*PRODUCT($G$8:G42))/PRODUCT($E$8:E42)</f>
        <v>422.17996299015118</v>
      </c>
      <c r="S43" s="52">
        <f>((Q42)*PRODUCT($G$8:G42))/PRODUCT($E$8:E42)</f>
        <v>6.7577557084447273</v>
      </c>
      <c r="T43" s="41">
        <f t="shared" si="15"/>
        <v>0</v>
      </c>
      <c r="U43" s="52">
        <f t="shared" si="11"/>
        <v>99439.998744795274</v>
      </c>
      <c r="V43" s="41">
        <f t="shared" si="16"/>
        <v>0</v>
      </c>
      <c r="W43" s="41">
        <f t="shared" si="17"/>
        <v>0</v>
      </c>
    </row>
    <row r="44" spans="1:23" x14ac:dyDescent="0.2">
      <c r="A44" s="11">
        <f t="shared" si="18"/>
        <v>36</v>
      </c>
      <c r="B44" s="11">
        <f t="shared" si="18"/>
        <v>66</v>
      </c>
      <c r="C44" s="12">
        <f>IF(B44&lt;121,INDEX(Frauen!C$2:C$122,B44+1,1),0)</f>
        <v>11.323</v>
      </c>
      <c r="D44" s="20">
        <f t="shared" si="6"/>
        <v>1.1323E-2</v>
      </c>
      <c r="E44" s="20">
        <f t="shared" si="7"/>
        <v>0.98867700000000003</v>
      </c>
      <c r="F44" s="26">
        <f>IF(B44&lt;121,IF($D$1="konstant",$D$3,Zins!G38),0)</f>
        <v>7.4999999999999997E-3</v>
      </c>
      <c r="G44" s="39">
        <f t="shared" si="8"/>
        <v>1.0075000000000001</v>
      </c>
      <c r="H44" s="11"/>
      <c r="I44" s="11"/>
      <c r="J44" s="11"/>
      <c r="K44" s="28">
        <f t="shared" si="9"/>
        <v>0</v>
      </c>
      <c r="L44" s="32">
        <f t="shared" si="0"/>
        <v>0</v>
      </c>
      <c r="M44" s="11">
        <f t="shared" si="13"/>
        <v>0</v>
      </c>
      <c r="N44" s="32">
        <f t="shared" si="14"/>
        <v>0</v>
      </c>
      <c r="O44" s="53">
        <f>O43+H45*PRODUCT($G$8:G44)^-1*PRODUCT($E$8:E43)*D44</f>
        <v>295.60267103416743</v>
      </c>
      <c r="P44" s="53"/>
      <c r="Q44" s="52">
        <f>Q43+J44*PRODUCT($E$8:E43)*PRODUCT($G$8:G43)^-1</f>
        <v>4.7316566695024669</v>
      </c>
      <c r="R44" s="52">
        <f>((P43+O43)*PRODUCT($G$8:G43))/PRODUCT($E$8:E43)</f>
        <v>429.65358995184454</v>
      </c>
      <c r="S44" s="52">
        <f>((Q43)*PRODUCT($G$8:G43))/PRODUCT($E$8:E43)</f>
        <v>6.8773846574489879</v>
      </c>
      <c r="T44" s="41">
        <f t="shared" si="15"/>
        <v>0</v>
      </c>
      <c r="U44" s="52">
        <f t="shared" si="11"/>
        <v>101200.33206432608</v>
      </c>
      <c r="V44" s="41">
        <f t="shared" si="16"/>
        <v>0</v>
      </c>
      <c r="W44" s="41">
        <f t="shared" si="17"/>
        <v>0</v>
      </c>
    </row>
    <row r="45" spans="1:23" x14ac:dyDescent="0.2">
      <c r="A45" s="11">
        <f t="shared" si="18"/>
        <v>37</v>
      </c>
      <c r="B45" s="11">
        <f t="shared" si="18"/>
        <v>67</v>
      </c>
      <c r="C45" s="12">
        <f>IF(B45&lt;121,INDEX(Frauen!C$2:C$122,B45+1,1),0)</f>
        <v>12.797000000000001</v>
      </c>
      <c r="D45" s="20">
        <f t="shared" si="6"/>
        <v>1.2797000000000001E-2</v>
      </c>
      <c r="E45" s="20">
        <f t="shared" si="7"/>
        <v>0.98720300000000005</v>
      </c>
      <c r="F45" s="26">
        <f>IF(B45&lt;121,IF($D$1="konstant",$D$3,Zins!G39),0)</f>
        <v>7.4999999999999997E-3</v>
      </c>
      <c r="G45" s="39">
        <f t="shared" si="8"/>
        <v>1.0075000000000001</v>
      </c>
      <c r="H45" s="11"/>
      <c r="I45" s="11"/>
      <c r="J45" s="11"/>
      <c r="K45" s="28">
        <f t="shared" si="9"/>
        <v>0</v>
      </c>
      <c r="L45" s="32">
        <f t="shared" si="0"/>
        <v>0</v>
      </c>
      <c r="M45" s="11">
        <f t="shared" si="13"/>
        <v>0</v>
      </c>
      <c r="N45" s="32">
        <f t="shared" si="14"/>
        <v>0</v>
      </c>
      <c r="O45" s="53">
        <f>O44+H46*PRODUCT($G$8:G45)^-1*PRODUCT($E$8:E44)*D45</f>
        <v>295.60267103416743</v>
      </c>
      <c r="P45" s="53"/>
      <c r="Q45" s="52">
        <f>Q44+J45*PRODUCT($E$8:E44)*PRODUCT($G$8:G44)^-1</f>
        <v>4.7316566695024669</v>
      </c>
      <c r="R45" s="52">
        <f>((P44+O44)*PRODUCT($G$8:G44))/PRODUCT($E$8:E44)</f>
        <v>437.83358152003478</v>
      </c>
      <c r="S45" s="52">
        <f>((Q44)*PRODUCT($G$8:G44))/PRODUCT($E$8:E44)</f>
        <v>7.0083202526000461</v>
      </c>
      <c r="T45" s="41">
        <f t="shared" si="15"/>
        <v>0</v>
      </c>
      <c r="U45" s="52">
        <f t="shared" si="11"/>
        <v>103127.04205196291</v>
      </c>
      <c r="V45" s="41">
        <f t="shared" si="16"/>
        <v>0</v>
      </c>
      <c r="W45" s="41">
        <f t="shared" si="17"/>
        <v>0</v>
      </c>
    </row>
    <row r="46" spans="1:23" x14ac:dyDescent="0.2">
      <c r="A46" s="11">
        <f t="shared" si="18"/>
        <v>38</v>
      </c>
      <c r="B46" s="11">
        <f t="shared" si="18"/>
        <v>68</v>
      </c>
      <c r="C46" s="12">
        <f>IF(B46&lt;121,INDEX(Frauen!C$2:C$122,B46+1,1),0)</f>
        <v>14.46</v>
      </c>
      <c r="D46" s="20">
        <f t="shared" si="6"/>
        <v>1.4460000000000001E-2</v>
      </c>
      <c r="E46" s="20">
        <f t="shared" si="7"/>
        <v>0.98553999999999997</v>
      </c>
      <c r="F46" s="26">
        <f>IF(B46&lt;121,IF($D$1="konstant",$D$3,Zins!G40),0)</f>
        <v>7.4999999999999997E-3</v>
      </c>
      <c r="G46" s="39">
        <f t="shared" si="8"/>
        <v>1.0075000000000001</v>
      </c>
      <c r="H46" s="11"/>
      <c r="I46" s="11"/>
      <c r="J46" s="11"/>
      <c r="K46" s="28">
        <f t="shared" si="9"/>
        <v>0</v>
      </c>
      <c r="L46" s="32">
        <f t="shared" si="0"/>
        <v>0</v>
      </c>
      <c r="M46" s="11">
        <f t="shared" si="13"/>
        <v>0</v>
      </c>
      <c r="N46" s="32">
        <f t="shared" si="14"/>
        <v>0</v>
      </c>
      <c r="O46" s="53">
        <f>O45+H47*PRODUCT($G$8:G46)^-1*PRODUCT($E$8:E45)*D46</f>
        <v>295.60267103416743</v>
      </c>
      <c r="P46" s="53"/>
      <c r="Q46" s="52">
        <f>Q45+J46*PRODUCT($E$8:E45)*PRODUCT($G$8:G45)^-1</f>
        <v>4.7316566695024669</v>
      </c>
      <c r="R46" s="52">
        <f>((P45+O45)*PRODUCT($G$8:G45))/PRODUCT($E$8:E45)</f>
        <v>446.83548710998144</v>
      </c>
      <c r="S46" s="52">
        <f>((Q45)*PRODUCT($G$8:G45))/PRODUCT($E$8:E45)</f>
        <v>7.1524120717770767</v>
      </c>
      <c r="T46" s="41">
        <f t="shared" si="15"/>
        <v>0</v>
      </c>
      <c r="U46" s="52">
        <f t="shared" si="11"/>
        <v>105247.34514314951</v>
      </c>
      <c r="V46" s="41">
        <f t="shared" si="16"/>
        <v>0</v>
      </c>
      <c r="W46" s="41">
        <f t="shared" si="17"/>
        <v>0</v>
      </c>
    </row>
    <row r="47" spans="1:23" x14ac:dyDescent="0.2">
      <c r="A47" s="11">
        <f t="shared" si="18"/>
        <v>39</v>
      </c>
      <c r="B47" s="11">
        <f t="shared" si="18"/>
        <v>69</v>
      </c>
      <c r="C47" s="12">
        <f>IF(B47&lt;121,INDEX(Frauen!C$2:C$122,B47+1,1),0)</f>
        <v>16.332000000000001</v>
      </c>
      <c r="D47" s="20">
        <f t="shared" si="6"/>
        <v>1.6331999999999999E-2</v>
      </c>
      <c r="E47" s="20">
        <f t="shared" si="7"/>
        <v>0.98366799999999999</v>
      </c>
      <c r="F47" s="26">
        <f>IF(B47&lt;121,IF($D$1="konstant",$D$3,Zins!G41),0)</f>
        <v>7.4999999999999997E-3</v>
      </c>
      <c r="G47" s="39">
        <f t="shared" si="8"/>
        <v>1.0075000000000001</v>
      </c>
      <c r="H47" s="11"/>
      <c r="I47" s="11"/>
      <c r="J47" s="11"/>
      <c r="K47" s="28">
        <f t="shared" si="9"/>
        <v>0</v>
      </c>
      <c r="L47" s="32">
        <f t="shared" si="0"/>
        <v>0</v>
      </c>
      <c r="M47" s="11">
        <f t="shared" si="13"/>
        <v>0</v>
      </c>
      <c r="N47" s="32">
        <f t="shared" si="14"/>
        <v>0</v>
      </c>
      <c r="O47" s="53">
        <f>O46+H48*PRODUCT($G$8:G47)^-1*PRODUCT($E$8:E46)*D47</f>
        <v>295.60267103416743</v>
      </c>
      <c r="P47" s="53"/>
      <c r="Q47" s="52">
        <f>Q46+J47*PRODUCT($E$8:E46)*PRODUCT($G$8:G46)^-1</f>
        <v>4.7316566695024669</v>
      </c>
      <c r="R47" s="52">
        <f>((P46+O46)*PRODUCT($G$8:G46))/PRODUCT($E$8:E46)</f>
        <v>456.7919650783391</v>
      </c>
      <c r="S47" s="52">
        <f>((Q46)*PRODUCT($G$8:G46))/PRODUCT($E$8:E46)</f>
        <v>7.3117835524843295</v>
      </c>
      <c r="T47" s="41">
        <f t="shared" si="15"/>
        <v>0</v>
      </c>
      <c r="U47" s="52">
        <f t="shared" si="11"/>
        <v>107592.48760245464</v>
      </c>
      <c r="V47" s="41">
        <f t="shared" si="16"/>
        <v>0</v>
      </c>
      <c r="W47" s="41">
        <f t="shared" si="17"/>
        <v>0</v>
      </c>
    </row>
    <row r="48" spans="1:23" x14ac:dyDescent="0.2">
      <c r="A48" s="11">
        <f t="shared" si="18"/>
        <v>40</v>
      </c>
      <c r="B48" s="11">
        <f t="shared" si="18"/>
        <v>70</v>
      </c>
      <c r="C48" s="12">
        <f>IF(B48&lt;121,INDEX(Frauen!C$2:C$122,B48+1,1),0)</f>
        <v>18.440000000000001</v>
      </c>
      <c r="D48" s="20">
        <f t="shared" si="6"/>
        <v>1.8440000000000002E-2</v>
      </c>
      <c r="E48" s="20">
        <f t="shared" si="7"/>
        <v>0.98155999999999999</v>
      </c>
      <c r="F48" s="26">
        <f>IF(B48&lt;121,IF($D$1="konstant",$D$3,Zins!G42),0)</f>
        <v>7.4999999999999997E-3</v>
      </c>
      <c r="G48" s="39">
        <f t="shared" si="8"/>
        <v>1.0075000000000001</v>
      </c>
      <c r="H48" s="11"/>
      <c r="I48" s="11"/>
      <c r="J48" s="11"/>
      <c r="K48" s="28">
        <f t="shared" si="9"/>
        <v>0</v>
      </c>
      <c r="L48" s="32">
        <f t="shared" si="0"/>
        <v>0</v>
      </c>
      <c r="M48" s="11">
        <f t="shared" si="13"/>
        <v>0</v>
      </c>
      <c r="N48" s="32">
        <f t="shared" si="14"/>
        <v>0</v>
      </c>
      <c r="O48" s="53">
        <f>O47+H49*PRODUCT($G$8:G48)^-1*PRODUCT($E$8:E47)*D48</f>
        <v>295.60267103416743</v>
      </c>
      <c r="P48" s="53"/>
      <c r="Q48" s="52">
        <f>Q47+J48*PRODUCT($E$8:E47)*PRODUCT($G$8:G47)^-1</f>
        <v>4.7316566695024669</v>
      </c>
      <c r="R48" s="52">
        <f>((P47+O47)*PRODUCT($G$8:G47))/PRODUCT($E$8:E47)</f>
        <v>467.8589776392306</v>
      </c>
      <c r="S48" s="52">
        <f>((Q47)*PRODUCT($G$8:G47))/PRODUCT($E$8:E47)</f>
        <v>7.4889311527140876</v>
      </c>
      <c r="T48" s="41">
        <f t="shared" si="15"/>
        <v>0</v>
      </c>
      <c r="U48" s="52">
        <f t="shared" si="11"/>
        <v>110199.20467014586</v>
      </c>
      <c r="V48" s="41">
        <f t="shared" si="16"/>
        <v>0</v>
      </c>
      <c r="W48" s="41">
        <f t="shared" si="17"/>
        <v>0</v>
      </c>
    </row>
    <row r="49" spans="1:23" x14ac:dyDescent="0.2">
      <c r="A49" s="11">
        <f t="shared" si="18"/>
        <v>41</v>
      </c>
      <c r="B49" s="11">
        <f t="shared" si="18"/>
        <v>71</v>
      </c>
      <c r="C49" s="12">
        <f>IF(B49&lt;121,INDEX(Frauen!C$2:C$122,B49+1,1),0)</f>
        <v>20.812999999999999</v>
      </c>
      <c r="D49" s="20">
        <f t="shared" si="6"/>
        <v>2.0812999999999998E-2</v>
      </c>
      <c r="E49" s="20">
        <f t="shared" si="7"/>
        <v>0.97918700000000003</v>
      </c>
      <c r="F49" s="26">
        <f>IF(B49&lt;121,IF($D$1="konstant",$D$3,Zins!G43),0)</f>
        <v>7.4999999999999997E-3</v>
      </c>
      <c r="G49" s="39">
        <f t="shared" si="8"/>
        <v>1.0075000000000001</v>
      </c>
      <c r="H49" s="11"/>
      <c r="I49" s="11"/>
      <c r="J49" s="11"/>
      <c r="K49" s="28">
        <f t="shared" si="9"/>
        <v>0</v>
      </c>
      <c r="L49" s="32">
        <f t="shared" si="0"/>
        <v>0</v>
      </c>
      <c r="M49" s="11">
        <f t="shared" si="13"/>
        <v>0</v>
      </c>
      <c r="N49" s="32">
        <f t="shared" si="14"/>
        <v>0</v>
      </c>
      <c r="O49" s="53">
        <f>O48+H50*PRODUCT($G$8:G49)^-1*PRODUCT($E$8:E48)*D49</f>
        <v>295.60267103416743</v>
      </c>
      <c r="P49" s="53"/>
      <c r="Q49" s="52">
        <f>Q48+J49*PRODUCT($E$8:E48)*PRODUCT($G$8:G48)^-1</f>
        <v>4.7316566695024669</v>
      </c>
      <c r="R49" s="52">
        <f>((P48+O48)*PRODUCT($G$8:G48))/PRODUCT($E$8:E48)</f>
        <v>480.22323645169405</v>
      </c>
      <c r="S49" s="52">
        <f>((Q48)*PRODUCT($G$8:G48))/PRODUCT($E$8:E48)</f>
        <v>7.6868435310724204</v>
      </c>
      <c r="T49" s="41">
        <f t="shared" si="15"/>
        <v>0</v>
      </c>
      <c r="U49" s="52">
        <f t="shared" si="11"/>
        <v>113111.47429109986</v>
      </c>
      <c r="V49" s="41">
        <f t="shared" si="16"/>
        <v>0</v>
      </c>
      <c r="W49" s="41">
        <f t="shared" si="17"/>
        <v>0</v>
      </c>
    </row>
    <row r="50" spans="1:23" x14ac:dyDescent="0.2">
      <c r="A50" s="11">
        <f t="shared" si="18"/>
        <v>42</v>
      </c>
      <c r="B50" s="11">
        <f t="shared" si="18"/>
        <v>72</v>
      </c>
      <c r="C50" s="12">
        <f>IF(B50&lt;121,INDEX(Frauen!C$2:C$122,B50+1,1),0)</f>
        <v>23.475000000000001</v>
      </c>
      <c r="D50" s="20">
        <f t="shared" si="6"/>
        <v>2.3475000000000003E-2</v>
      </c>
      <c r="E50" s="20">
        <f t="shared" si="7"/>
        <v>0.97652499999999998</v>
      </c>
      <c r="F50" s="26">
        <f>IF(B50&lt;121,IF($D$1="konstant",$D$3,Zins!G44),0)</f>
        <v>7.4999999999999997E-3</v>
      </c>
      <c r="G50" s="39">
        <f t="shared" si="8"/>
        <v>1.0075000000000001</v>
      </c>
      <c r="H50" s="11"/>
      <c r="I50" s="11"/>
      <c r="J50" s="11"/>
      <c r="K50" s="28">
        <f t="shared" si="9"/>
        <v>0</v>
      </c>
      <c r="L50" s="32">
        <f t="shared" si="0"/>
        <v>0</v>
      </c>
      <c r="M50" s="11">
        <f t="shared" si="13"/>
        <v>0</v>
      </c>
      <c r="N50" s="32">
        <f t="shared" si="14"/>
        <v>0</v>
      </c>
      <c r="O50" s="53">
        <f>O49+H51*PRODUCT($G$8:G50)^-1*PRODUCT($E$8:E49)*D50</f>
        <v>295.60267103416743</v>
      </c>
      <c r="P50" s="53"/>
      <c r="Q50" s="52">
        <f>Q49+J50*PRODUCT($E$8:E49)*PRODUCT($G$8:G49)^-1</f>
        <v>4.7316566695024669</v>
      </c>
      <c r="R50" s="52">
        <f>((P49+O49)*PRODUCT($G$8:G49))/PRODUCT($E$8:E49)</f>
        <v>494.10879711953066</v>
      </c>
      <c r="S50" s="52">
        <f>((Q49)*PRODUCT($G$8:G49))/PRODUCT($E$8:E49)</f>
        <v>7.9091071037048737</v>
      </c>
      <c r="T50" s="41">
        <f t="shared" si="15"/>
        <v>0</v>
      </c>
      <c r="U50" s="52">
        <f t="shared" si="11"/>
        <v>116382.07037908297</v>
      </c>
      <c r="V50" s="41">
        <f t="shared" si="16"/>
        <v>0</v>
      </c>
      <c r="W50" s="41">
        <f t="shared" si="17"/>
        <v>0</v>
      </c>
    </row>
    <row r="51" spans="1:23" x14ac:dyDescent="0.2">
      <c r="A51" s="11">
        <f t="shared" si="18"/>
        <v>43</v>
      </c>
      <c r="B51" s="11">
        <f t="shared" si="18"/>
        <v>73</v>
      </c>
      <c r="C51" s="12">
        <f>IF(B51&lt;121,INDEX(Frauen!C$2:C$122,B51+1,1),0)</f>
        <v>27.035</v>
      </c>
      <c r="D51" s="20">
        <f t="shared" si="6"/>
        <v>2.7035E-2</v>
      </c>
      <c r="E51" s="20">
        <f t="shared" si="7"/>
        <v>0.97296499999999997</v>
      </c>
      <c r="F51" s="26">
        <f>IF(B51&lt;121,IF($D$1="konstant",$D$3,Zins!G45),0)</f>
        <v>7.4999999999999997E-3</v>
      </c>
      <c r="G51" s="39">
        <f t="shared" si="8"/>
        <v>1.0075000000000001</v>
      </c>
      <c r="H51" s="11"/>
      <c r="I51" s="11"/>
      <c r="J51" s="11"/>
      <c r="K51" s="28">
        <f t="shared" si="9"/>
        <v>0</v>
      </c>
      <c r="L51" s="32">
        <f t="shared" si="0"/>
        <v>0</v>
      </c>
      <c r="M51" s="11">
        <f t="shared" si="13"/>
        <v>0</v>
      </c>
      <c r="N51" s="32">
        <f t="shared" si="14"/>
        <v>0</v>
      </c>
      <c r="O51" s="53">
        <f>O50+H52*PRODUCT($G$8:G51)^-1*PRODUCT($E$8:E50)*D51</f>
        <v>295.60267103416743</v>
      </c>
      <c r="P51" s="53"/>
      <c r="Q51" s="52">
        <f>Q50+J51*PRODUCT($E$8:E50)*PRODUCT($G$8:G50)^-1</f>
        <v>4.7316566695024669</v>
      </c>
      <c r="R51" s="52">
        <f>((P50+O50)*PRODUCT($G$8:G50))/PRODUCT($E$8:E50)</f>
        <v>509.78173943107157</v>
      </c>
      <c r="S51" s="52">
        <f>((Q50)*PRODUCT($G$8:G50))/PRODUCT($E$8:E50)</f>
        <v>8.1599809600191087</v>
      </c>
      <c r="T51" s="41">
        <f t="shared" si="15"/>
        <v>0</v>
      </c>
      <c r="U51" s="52">
        <f t="shared" si="11"/>
        <v>120073.66519743591</v>
      </c>
      <c r="V51" s="41">
        <f t="shared" si="16"/>
        <v>0</v>
      </c>
      <c r="W51" s="41">
        <f t="shared" si="17"/>
        <v>0</v>
      </c>
    </row>
    <row r="52" spans="1:23" x14ac:dyDescent="0.2">
      <c r="A52" s="11">
        <f t="shared" si="18"/>
        <v>44</v>
      </c>
      <c r="B52" s="11">
        <f t="shared" si="18"/>
        <v>74</v>
      </c>
      <c r="C52" s="12">
        <f>IF(B52&lt;121,INDEX(Frauen!C$2:C$122,B52+1,1),0)</f>
        <v>30.413</v>
      </c>
      <c r="D52" s="20">
        <f t="shared" si="6"/>
        <v>3.0412999999999999E-2</v>
      </c>
      <c r="E52" s="20">
        <f t="shared" si="7"/>
        <v>0.96958699999999998</v>
      </c>
      <c r="F52" s="26">
        <f>IF(B52&lt;121,IF($D$1="konstant",$D$3,Zins!G46),0)</f>
        <v>7.4999999999999997E-3</v>
      </c>
      <c r="G52" s="39">
        <f t="shared" si="8"/>
        <v>1.0075000000000001</v>
      </c>
      <c r="H52" s="11"/>
      <c r="I52" s="11"/>
      <c r="J52" s="11"/>
      <c r="K52" s="28">
        <f t="shared" si="9"/>
        <v>0</v>
      </c>
      <c r="L52" s="32">
        <f t="shared" si="0"/>
        <v>0</v>
      </c>
      <c r="M52" s="11">
        <f t="shared" si="13"/>
        <v>0</v>
      </c>
      <c r="N52" s="32">
        <f t="shared" si="14"/>
        <v>0</v>
      </c>
      <c r="O52" s="53">
        <f>O51+H53*PRODUCT($G$8:G52)^-1*PRODUCT($E$8:E51)*D52</f>
        <v>295.60267103416743</v>
      </c>
      <c r="P52" s="53"/>
      <c r="Q52" s="52">
        <f>Q51+J52*PRODUCT($E$8:E51)*PRODUCT($G$8:G51)^-1</f>
        <v>4.7316566695024669</v>
      </c>
      <c r="R52" s="52">
        <f>((P51+O51)*PRODUCT($G$8:G51))/PRODUCT($E$8:E51)</f>
        <v>527.87623653143191</v>
      </c>
      <c r="S52" s="52">
        <f>((Q51)*PRODUCT($G$8:G51))/PRODUCT($E$8:E51)</f>
        <v>8.4496161909413541</v>
      </c>
      <c r="T52" s="41">
        <f t="shared" si="15"/>
        <v>0</v>
      </c>
      <c r="U52" s="52">
        <f t="shared" si="11"/>
        <v>124335.63148357517</v>
      </c>
      <c r="V52" s="41">
        <f t="shared" si="16"/>
        <v>0</v>
      </c>
      <c r="W52" s="41">
        <f t="shared" si="17"/>
        <v>0</v>
      </c>
    </row>
    <row r="53" spans="1:23" x14ac:dyDescent="0.2">
      <c r="A53" s="11">
        <f t="shared" si="18"/>
        <v>45</v>
      </c>
      <c r="B53" s="11">
        <f t="shared" si="18"/>
        <v>75</v>
      </c>
      <c r="C53" s="12">
        <f>IF(B53&lt;121,INDEX(Frauen!C$2:C$122,B53+1,1),0)</f>
        <v>34.286999999999999</v>
      </c>
      <c r="D53" s="20">
        <f t="shared" si="6"/>
        <v>3.4286999999999998E-2</v>
      </c>
      <c r="E53" s="20">
        <f t="shared" si="7"/>
        <v>0.96571300000000004</v>
      </c>
      <c r="F53" s="26">
        <f>IF(B53&lt;121,IF($D$1="konstant",$D$3,Zins!G47),0)</f>
        <v>7.4999999999999997E-3</v>
      </c>
      <c r="G53" s="39">
        <f t="shared" si="8"/>
        <v>1.0075000000000001</v>
      </c>
      <c r="H53" s="11"/>
      <c r="I53" s="11"/>
      <c r="J53" s="11"/>
      <c r="K53" s="28">
        <f t="shared" si="9"/>
        <v>0</v>
      </c>
      <c r="L53" s="32">
        <f t="shared" si="0"/>
        <v>0</v>
      </c>
      <c r="M53" s="11">
        <f t="shared" si="13"/>
        <v>0</v>
      </c>
      <c r="N53" s="32">
        <f t="shared" si="14"/>
        <v>0</v>
      </c>
      <c r="O53" s="53">
        <f>O52+H54*PRODUCT($G$8:G53)^-1*PRODUCT($E$8:E52)*D53</f>
        <v>295.60267103416743</v>
      </c>
      <c r="P53" s="53"/>
      <c r="Q53" s="52">
        <f>Q52+J53*PRODUCT($E$8:E52)*PRODUCT($G$8:G52)^-1</f>
        <v>4.7316566695024669</v>
      </c>
      <c r="R53" s="52">
        <f>((P52+O52)*PRODUCT($G$8:G52))/PRODUCT($E$8:E52)</f>
        <v>548.51736698761192</v>
      </c>
      <c r="S53" s="52">
        <f>((Q52)*PRODUCT($G$8:G52))/PRODUCT($E$8:E52)</f>
        <v>8.7800149057004813</v>
      </c>
      <c r="T53" s="41">
        <f t="shared" si="15"/>
        <v>0</v>
      </c>
      <c r="U53" s="52">
        <f t="shared" si="11"/>
        <v>129197.4301632571</v>
      </c>
      <c r="V53" s="41">
        <f t="shared" si="16"/>
        <v>0</v>
      </c>
      <c r="W53" s="41">
        <f t="shared" si="17"/>
        <v>0</v>
      </c>
    </row>
    <row r="54" spans="1:23" x14ac:dyDescent="0.2">
      <c r="A54" s="11">
        <f t="shared" si="18"/>
        <v>46</v>
      </c>
      <c r="B54" s="11">
        <f t="shared" si="18"/>
        <v>76</v>
      </c>
      <c r="C54" s="12">
        <f>IF(B54&lt;121,INDEX(Frauen!C$2:C$122,B54+1,1),0)</f>
        <v>38.749000000000002</v>
      </c>
      <c r="D54" s="20">
        <f t="shared" si="6"/>
        <v>3.8749000000000006E-2</v>
      </c>
      <c r="E54" s="20">
        <f t="shared" si="7"/>
        <v>0.96125099999999997</v>
      </c>
      <c r="F54" s="26">
        <f>IF(B54&lt;121,IF($D$1="konstant",$D$3,Zins!G48),0)</f>
        <v>7.4999999999999997E-3</v>
      </c>
      <c r="G54" s="39">
        <f t="shared" si="8"/>
        <v>1.0075000000000001</v>
      </c>
      <c r="H54" s="11"/>
      <c r="I54" s="11"/>
      <c r="J54" s="11"/>
      <c r="K54" s="28">
        <f t="shared" si="9"/>
        <v>0</v>
      </c>
      <c r="L54" s="32">
        <f t="shared" si="0"/>
        <v>0</v>
      </c>
      <c r="M54" s="11">
        <f t="shared" si="13"/>
        <v>0</v>
      </c>
      <c r="N54" s="32">
        <f t="shared" si="14"/>
        <v>0</v>
      </c>
      <c r="O54" s="53">
        <f>O53+H55*PRODUCT($G$8:G54)^-1*PRODUCT($E$8:E53)*D54</f>
        <v>295.60267103416743</v>
      </c>
      <c r="P54" s="53"/>
      <c r="Q54" s="52">
        <f>Q53+J54*PRODUCT($E$8:E53)*PRODUCT($G$8:G53)^-1</f>
        <v>4.7316566695024669</v>
      </c>
      <c r="R54" s="52">
        <f>((P53+O53)*PRODUCT($G$8:G53))/PRODUCT($E$8:E53)</f>
        <v>572.25205339476531</v>
      </c>
      <c r="S54" s="52">
        <f>((Q53)*PRODUCT($G$8:G53))/PRODUCT($E$8:E53)</f>
        <v>9.1599315919877196</v>
      </c>
      <c r="T54" s="41">
        <f t="shared" si="15"/>
        <v>0</v>
      </c>
      <c r="U54" s="52">
        <f t="shared" si="11"/>
        <v>134787.88303510624</v>
      </c>
      <c r="V54" s="41">
        <f t="shared" si="16"/>
        <v>0</v>
      </c>
      <c r="W54" s="41">
        <f t="shared" si="17"/>
        <v>0</v>
      </c>
    </row>
    <row r="55" spans="1:23" x14ac:dyDescent="0.2">
      <c r="A55" s="11">
        <f t="shared" si="18"/>
        <v>47</v>
      </c>
      <c r="B55" s="11">
        <f t="shared" si="18"/>
        <v>77</v>
      </c>
      <c r="C55" s="12">
        <f>IF(B55&lt;121,INDEX(Frauen!C$2:C$122,B55+1,1),0)</f>
        <v>43.396999999999998</v>
      </c>
      <c r="D55" s="20">
        <f t="shared" si="6"/>
        <v>4.3396999999999998E-2</v>
      </c>
      <c r="E55" s="20">
        <f t="shared" si="7"/>
        <v>0.95660299999999998</v>
      </c>
      <c r="F55" s="26">
        <f>IF(B55&lt;121,IF($D$1="konstant",$D$3,Zins!G49),0)</f>
        <v>7.4999999999999997E-3</v>
      </c>
      <c r="G55" s="39">
        <f t="shared" si="8"/>
        <v>1.0075000000000001</v>
      </c>
      <c r="H55" s="11"/>
      <c r="I55" s="11"/>
      <c r="J55" s="11"/>
      <c r="K55" s="28">
        <f t="shared" si="9"/>
        <v>0</v>
      </c>
      <c r="L55" s="32">
        <f t="shared" si="0"/>
        <v>0</v>
      </c>
      <c r="M55" s="11">
        <f t="shared" si="13"/>
        <v>0</v>
      </c>
      <c r="N55" s="32">
        <f t="shared" si="14"/>
        <v>0</v>
      </c>
      <c r="O55" s="53">
        <f>O54+H56*PRODUCT($G$8:G55)^-1*PRODUCT($E$8:E54)*D55</f>
        <v>295.60267103416743</v>
      </c>
      <c r="P55" s="53"/>
      <c r="Q55" s="52">
        <f>Q54+J55*PRODUCT($E$8:E54)*PRODUCT($G$8:G54)^-1</f>
        <v>4.7316566695024669</v>
      </c>
      <c r="R55" s="52">
        <f>((P54+O54)*PRODUCT($G$8:G54))/PRODUCT($E$8:E54)</f>
        <v>599.78501327460378</v>
      </c>
      <c r="S55" s="52">
        <f>((Q54)*PRODUCT($G$8:G54))/PRODUCT($E$8:E54)</f>
        <v>9.6006465313717513</v>
      </c>
      <c r="T55" s="41">
        <f t="shared" si="15"/>
        <v>0</v>
      </c>
      <c r="U55" s="52">
        <f t="shared" si="11"/>
        <v>141272.97881393053</v>
      </c>
      <c r="V55" s="41">
        <f t="shared" si="16"/>
        <v>0</v>
      </c>
      <c r="W55" s="41">
        <f t="shared" si="17"/>
        <v>0</v>
      </c>
    </row>
    <row r="56" spans="1:23" x14ac:dyDescent="0.2">
      <c r="A56" s="11">
        <f t="shared" si="18"/>
        <v>48</v>
      </c>
      <c r="B56" s="11">
        <f t="shared" si="18"/>
        <v>78</v>
      </c>
      <c r="C56" s="12">
        <f>IF(B56&lt;121,INDEX(Frauen!C$2:C$122,B56+1,1),0)</f>
        <v>49.993000000000002</v>
      </c>
      <c r="D56" s="20">
        <f t="shared" si="6"/>
        <v>4.9993000000000003E-2</v>
      </c>
      <c r="E56" s="20">
        <f t="shared" si="7"/>
        <v>0.95000700000000005</v>
      </c>
      <c r="F56" s="26">
        <f>IF(B56&lt;121,IF($D$1="konstant",$D$3,Zins!G50),0)</f>
        <v>7.4999999999999997E-3</v>
      </c>
      <c r="G56" s="39">
        <f t="shared" si="8"/>
        <v>1.0075000000000001</v>
      </c>
      <c r="H56" s="11"/>
      <c r="I56" s="11"/>
      <c r="J56" s="11"/>
      <c r="K56" s="28">
        <f t="shared" si="9"/>
        <v>0</v>
      </c>
      <c r="L56" s="32">
        <f t="shared" si="0"/>
        <v>0</v>
      </c>
      <c r="M56" s="11">
        <f t="shared" si="13"/>
        <v>0</v>
      </c>
      <c r="N56" s="32">
        <f t="shared" si="14"/>
        <v>0</v>
      </c>
      <c r="O56" s="53">
        <f>O55+H57*PRODUCT($G$8:G56)^-1*PRODUCT($E$8:E55)*D56</f>
        <v>295.60267103416743</v>
      </c>
      <c r="P56" s="53"/>
      <c r="Q56" s="52">
        <f>Q55+J56*PRODUCT($E$8:E55)*PRODUCT($G$8:G55)^-1</f>
        <v>4.7316566695024669</v>
      </c>
      <c r="R56" s="52">
        <f>((P55+O55)*PRODUCT($G$8:G55))/PRODUCT($E$8:E55)</f>
        <v>631.6971626413083</v>
      </c>
      <c r="S56" s="52">
        <f>((Q55)*PRODUCT($G$8:G55))/PRODUCT($E$8:E55)</f>
        <v>10.111458337844478</v>
      </c>
      <c r="T56" s="41">
        <f t="shared" si="15"/>
        <v>0</v>
      </c>
      <c r="U56" s="52">
        <f t="shared" si="11"/>
        <v>148789.54608655319</v>
      </c>
      <c r="V56" s="41">
        <f t="shared" si="16"/>
        <v>0</v>
      </c>
      <c r="W56" s="41">
        <f t="shared" si="17"/>
        <v>0</v>
      </c>
    </row>
    <row r="57" spans="1:23" x14ac:dyDescent="0.2">
      <c r="A57" s="11">
        <f t="shared" si="18"/>
        <v>49</v>
      </c>
      <c r="B57" s="11">
        <f t="shared" si="18"/>
        <v>79</v>
      </c>
      <c r="C57" s="12">
        <f>IF(B57&lt;121,INDEX(Frauen!C$2:C$122,B57+1,1),0)</f>
        <v>57.024000000000001</v>
      </c>
      <c r="D57" s="20">
        <f t="shared" si="6"/>
        <v>5.7023999999999998E-2</v>
      </c>
      <c r="E57" s="20">
        <f t="shared" si="7"/>
        <v>0.94297600000000004</v>
      </c>
      <c r="F57" s="26">
        <f>IF(B57&lt;121,IF($D$1="konstant",$D$3,Zins!G51),0)</f>
        <v>7.4999999999999997E-3</v>
      </c>
      <c r="G57" s="39">
        <f t="shared" si="8"/>
        <v>1.0075000000000001</v>
      </c>
      <c r="H57" s="11"/>
      <c r="I57" s="11"/>
      <c r="J57" s="11"/>
      <c r="K57" s="28">
        <f t="shared" si="9"/>
        <v>0</v>
      </c>
      <c r="L57" s="32">
        <f t="shared" si="0"/>
        <v>0</v>
      </c>
      <c r="M57" s="11">
        <f t="shared" si="13"/>
        <v>0</v>
      </c>
      <c r="N57" s="32">
        <f t="shared" si="14"/>
        <v>0</v>
      </c>
      <c r="O57" s="53">
        <f>O56+H58*PRODUCT($G$8:G57)^-1*PRODUCT($E$8:E56)*D57</f>
        <v>295.60267103416743</v>
      </c>
      <c r="P57" s="53"/>
      <c r="Q57" s="52">
        <f>Q56+J57*PRODUCT($E$8:E56)*PRODUCT($G$8:G56)^-1</f>
        <v>4.7316566695024669</v>
      </c>
      <c r="R57" s="52">
        <f>((P56+O56)*PRODUCT($G$8:G56))/PRODUCT($E$8:E56)</f>
        <v>669.92652828991584</v>
      </c>
      <c r="S57" s="52">
        <f>((Q56)*PRODUCT($G$8:G56))/PRODUCT($E$8:E56)</f>
        <v>10.723388643850322</v>
      </c>
      <c r="T57" s="41">
        <f t="shared" si="15"/>
        <v>0</v>
      </c>
      <c r="U57" s="52">
        <f t="shared" si="11"/>
        <v>157794.06644603919</v>
      </c>
      <c r="V57" s="41">
        <f t="shared" si="16"/>
        <v>0</v>
      </c>
      <c r="W57" s="41">
        <f t="shared" si="17"/>
        <v>0</v>
      </c>
    </row>
    <row r="58" spans="1:23" x14ac:dyDescent="0.2">
      <c r="A58" s="11">
        <f t="shared" ref="A58:B73" si="19">IF(A57&lt;121,A57+1,"")</f>
        <v>50</v>
      </c>
      <c r="B58" s="11">
        <f t="shared" si="19"/>
        <v>80</v>
      </c>
      <c r="C58" s="12">
        <f>IF(B58&lt;121,INDEX(Frauen!C$2:C$122,B58+1,1),0)</f>
        <v>65.113</v>
      </c>
      <c r="D58" s="20">
        <f t="shared" si="6"/>
        <v>6.5113000000000004E-2</v>
      </c>
      <c r="E58" s="20">
        <f t="shared" si="7"/>
        <v>0.93488700000000002</v>
      </c>
      <c r="F58" s="26">
        <f>IF(B58&lt;121,IF($D$1="konstant",$D$3,Zins!G52),0)</f>
        <v>7.4999999999999997E-3</v>
      </c>
      <c r="G58" s="39">
        <f t="shared" si="8"/>
        <v>1.0075000000000001</v>
      </c>
      <c r="H58" s="11"/>
      <c r="I58" s="11"/>
      <c r="J58" s="11"/>
      <c r="K58" s="28">
        <f t="shared" si="9"/>
        <v>0</v>
      </c>
      <c r="L58" s="32">
        <f t="shared" si="0"/>
        <v>0</v>
      </c>
      <c r="M58" s="11">
        <f t="shared" si="13"/>
        <v>0</v>
      </c>
      <c r="N58" s="32">
        <f t="shared" si="14"/>
        <v>0</v>
      </c>
      <c r="O58" s="53">
        <f>O57+H59*PRODUCT($G$8:G58)^-1*PRODUCT($E$8:E57)*D58</f>
        <v>295.60267103416743</v>
      </c>
      <c r="P58" s="53"/>
      <c r="Q58" s="52">
        <f>Q57+J58*PRODUCT($E$8:E57)*PRODUCT($G$8:G57)^-1</f>
        <v>4.7316566695024669</v>
      </c>
      <c r="R58" s="52">
        <f>((P57+O57)*PRODUCT($G$8:G57))/PRODUCT($E$8:E57)</f>
        <v>715.76686708048805</v>
      </c>
      <c r="S58" s="52">
        <f>((Q57)*PRODUCT($G$8:G57))/PRODUCT($E$8:E57)</f>
        <v>11.457146373480557</v>
      </c>
      <c r="T58" s="41">
        <f t="shared" si="15"/>
        <v>0</v>
      </c>
      <c r="U58" s="52">
        <f t="shared" si="11"/>
        <v>168591.27055660429</v>
      </c>
      <c r="V58" s="41">
        <f t="shared" si="16"/>
        <v>0</v>
      </c>
      <c r="W58" s="41">
        <f t="shared" si="17"/>
        <v>0</v>
      </c>
    </row>
    <row r="59" spans="1:23" x14ac:dyDescent="0.2">
      <c r="A59" s="11">
        <f t="shared" si="19"/>
        <v>51</v>
      </c>
      <c r="B59" s="11">
        <f t="shared" si="19"/>
        <v>81</v>
      </c>
      <c r="C59" s="12">
        <f>IF(B59&lt;121,INDEX(Frauen!C$2:C$122,B59+1,1),0)</f>
        <v>74.287999999999997</v>
      </c>
      <c r="D59" s="20">
        <f t="shared" si="6"/>
        <v>7.4287999999999993E-2</v>
      </c>
      <c r="E59" s="20">
        <f t="shared" si="7"/>
        <v>0.92571199999999998</v>
      </c>
      <c r="F59" s="26">
        <f>IF(B59&lt;121,IF($D$1="konstant",$D$3,Zins!G53),0)</f>
        <v>7.4999999999999997E-3</v>
      </c>
      <c r="G59" s="39">
        <f t="shared" si="8"/>
        <v>1.0075000000000001</v>
      </c>
      <c r="H59" s="11"/>
      <c r="I59" s="11"/>
      <c r="J59" s="11"/>
      <c r="K59" s="28">
        <f t="shared" si="9"/>
        <v>0</v>
      </c>
      <c r="L59" s="32">
        <f t="shared" si="0"/>
        <v>0</v>
      </c>
      <c r="M59" s="11">
        <f t="shared" si="13"/>
        <v>0</v>
      </c>
      <c r="N59" s="32">
        <f t="shared" si="14"/>
        <v>0</v>
      </c>
      <c r="O59" s="53">
        <f>O58+H60*PRODUCT($G$8:G59)^-1*PRODUCT($E$8:E58)*D59</f>
        <v>295.60267103416743</v>
      </c>
      <c r="P59" s="53"/>
      <c r="Q59" s="52">
        <f>Q58+J59*PRODUCT($E$8:E58)*PRODUCT($G$8:G58)^-1</f>
        <v>4.7316566695024669</v>
      </c>
      <c r="R59" s="52">
        <f>((P58+O58)*PRODUCT($G$8:G58))/PRODUCT($E$8:E58)</f>
        <v>771.36072978187917</v>
      </c>
      <c r="S59" s="52">
        <f>((Q58)*PRODUCT($G$8:G58))/PRODUCT($E$8:E58)</f>
        <v>12.347026936176949</v>
      </c>
      <c r="T59" s="41">
        <f t="shared" si="15"/>
        <v>0</v>
      </c>
      <c r="U59" s="52">
        <f t="shared" si="11"/>
        <v>181685.81345743264</v>
      </c>
      <c r="V59" s="41">
        <f t="shared" si="16"/>
        <v>0</v>
      </c>
      <c r="W59" s="41">
        <f t="shared" si="17"/>
        <v>0</v>
      </c>
    </row>
    <row r="60" spans="1:23" x14ac:dyDescent="0.2">
      <c r="A60" s="11">
        <f t="shared" si="19"/>
        <v>52</v>
      </c>
      <c r="B60" s="11">
        <f t="shared" si="19"/>
        <v>82</v>
      </c>
      <c r="C60" s="12">
        <f>IF(B60&lt;121,INDEX(Frauen!C$2:C$122,B60+1,1),0)</f>
        <v>84.59</v>
      </c>
      <c r="D60" s="20">
        <f t="shared" si="6"/>
        <v>8.4589999999999999E-2</v>
      </c>
      <c r="E60" s="20">
        <f t="shared" si="7"/>
        <v>0.91541000000000006</v>
      </c>
      <c r="F60" s="26">
        <f>IF(B60&lt;121,IF($D$1="konstant",$D$3,Zins!G54),0)</f>
        <v>7.4999999999999997E-3</v>
      </c>
      <c r="G60" s="39">
        <f t="shared" si="8"/>
        <v>1.0075000000000001</v>
      </c>
      <c r="H60" s="11"/>
      <c r="I60" s="11"/>
      <c r="J60" s="11"/>
      <c r="K60" s="28">
        <f t="shared" si="9"/>
        <v>0</v>
      </c>
      <c r="L60" s="32">
        <f t="shared" si="0"/>
        <v>0</v>
      </c>
      <c r="M60" s="11">
        <f t="shared" si="13"/>
        <v>0</v>
      </c>
      <c r="N60" s="32">
        <f t="shared" si="14"/>
        <v>0</v>
      </c>
      <c r="O60" s="53">
        <f>O59+H61*PRODUCT($G$8:G60)^-1*PRODUCT($E$8:E59)*D60</f>
        <v>295.60267103416743</v>
      </c>
      <c r="P60" s="53"/>
      <c r="Q60" s="52">
        <f>Q59+J60*PRODUCT($E$8:E59)*PRODUCT($G$8:G59)^-1</f>
        <v>4.7316566695024669</v>
      </c>
      <c r="R60" s="52">
        <f>((P59+O59)*PRODUCT($G$8:G59))/PRODUCT($E$8:E59)</f>
        <v>839.51157082898703</v>
      </c>
      <c r="S60" s="52">
        <f>((Q59)*PRODUCT($G$8:G59))/PRODUCT($E$8:E59)</f>
        <v>13.437904702756663</v>
      </c>
      <c r="T60" s="41">
        <f t="shared" si="15"/>
        <v>0</v>
      </c>
      <c r="U60" s="52">
        <f t="shared" si="11"/>
        <v>197738.01901494566</v>
      </c>
      <c r="V60" s="41">
        <f t="shared" si="16"/>
        <v>0</v>
      </c>
      <c r="W60" s="41">
        <f t="shared" si="17"/>
        <v>0</v>
      </c>
    </row>
    <row r="61" spans="1:23" x14ac:dyDescent="0.2">
      <c r="A61" s="11">
        <f t="shared" si="19"/>
        <v>53</v>
      </c>
      <c r="B61" s="11">
        <f t="shared" si="19"/>
        <v>83</v>
      </c>
      <c r="C61" s="12">
        <f>IF(B61&lt;121,INDEX(Frauen!C$2:C$122,B61+1,1),0)</f>
        <v>96.094999999999999</v>
      </c>
      <c r="D61" s="20">
        <f t="shared" si="6"/>
        <v>9.6095E-2</v>
      </c>
      <c r="E61" s="20">
        <f t="shared" si="7"/>
        <v>0.90390499999999996</v>
      </c>
      <c r="F61" s="26">
        <f>IF(B61&lt;121,IF($D$1="konstant",$D$3,Zins!G55),0)</f>
        <v>7.4999999999999997E-3</v>
      </c>
      <c r="G61" s="39">
        <f t="shared" si="8"/>
        <v>1.0075000000000001</v>
      </c>
      <c r="H61" s="11"/>
      <c r="I61" s="11"/>
      <c r="J61" s="11"/>
      <c r="K61" s="28">
        <f t="shared" si="9"/>
        <v>0</v>
      </c>
      <c r="L61" s="32">
        <f t="shared" si="0"/>
        <v>0</v>
      </c>
      <c r="M61" s="11">
        <f t="shared" si="13"/>
        <v>0</v>
      </c>
      <c r="N61" s="32">
        <f t="shared" si="14"/>
        <v>0</v>
      </c>
      <c r="O61" s="53">
        <f>O60+H62*PRODUCT($G$8:G61)^-1*PRODUCT($E$8:E60)*D61</f>
        <v>295.60267103416743</v>
      </c>
      <c r="P61" s="53"/>
      <c r="Q61" s="52">
        <f>Q60+J61*PRODUCT($E$8:E60)*PRODUCT($G$8:G60)^-1</f>
        <v>4.7316566695024669</v>
      </c>
      <c r="R61" s="52">
        <f>((P60+O60)*PRODUCT($G$8:G60))/PRODUCT($E$8:E60)</f>
        <v>923.96620925072307</v>
      </c>
      <c r="S61" s="52">
        <f>((Q60)*PRODUCT($G$8:G60))/PRODUCT($E$8:E60)</f>
        <v>14.789754304658393</v>
      </c>
      <c r="T61" s="41">
        <f t="shared" si="15"/>
        <v>0</v>
      </c>
      <c r="U61" s="52">
        <f t="shared" si="11"/>
        <v>217630.41058930726</v>
      </c>
      <c r="V61" s="41">
        <f t="shared" si="16"/>
        <v>0</v>
      </c>
      <c r="W61" s="41">
        <f t="shared" si="17"/>
        <v>0</v>
      </c>
    </row>
    <row r="62" spans="1:23" x14ac:dyDescent="0.2">
      <c r="A62" s="11">
        <f t="shared" si="19"/>
        <v>54</v>
      </c>
      <c r="B62" s="11">
        <f t="shared" si="19"/>
        <v>84</v>
      </c>
      <c r="C62" s="12">
        <f>IF(B62&lt;121,INDEX(Frauen!C$2:C$122,B62+1,1),0)</f>
        <v>109.02800000000001</v>
      </c>
      <c r="D62" s="20">
        <f t="shared" si="6"/>
        <v>0.109028</v>
      </c>
      <c r="E62" s="20">
        <f t="shared" si="7"/>
        <v>0.89097199999999999</v>
      </c>
      <c r="F62" s="26">
        <f>IF(B62&lt;121,IF($D$1="konstant",$D$3,Zins!G56),0)</f>
        <v>7.4999999999999997E-3</v>
      </c>
      <c r="G62" s="39">
        <f t="shared" si="8"/>
        <v>1.0075000000000001</v>
      </c>
      <c r="H62" s="11"/>
      <c r="I62" s="11"/>
      <c r="J62" s="11"/>
      <c r="K62" s="28">
        <f t="shared" si="9"/>
        <v>0</v>
      </c>
      <c r="L62" s="32">
        <f t="shared" si="0"/>
        <v>0</v>
      </c>
      <c r="M62" s="11">
        <f t="shared" si="13"/>
        <v>0</v>
      </c>
      <c r="N62" s="32">
        <f t="shared" si="14"/>
        <v>0</v>
      </c>
      <c r="O62" s="53">
        <f>O61+H63*PRODUCT($G$8:G62)^-1*PRODUCT($E$8:E61)*D62</f>
        <v>295.60267103416743</v>
      </c>
      <c r="P62" s="53"/>
      <c r="Q62" s="52">
        <f>Q61+J62*PRODUCT($E$8:E61)*PRODUCT($G$8:G61)^-1</f>
        <v>4.7316566695024669</v>
      </c>
      <c r="R62" s="52">
        <f>((P61+O61)*PRODUCT($G$8:G61))/PRODUCT($E$8:E61)</f>
        <v>1029.8603899968512</v>
      </c>
      <c r="S62" s="52">
        <f>((Q61)*PRODUCT($G$8:G61))/PRODUCT($E$8:E61)</f>
        <v>16.484782650768977</v>
      </c>
      <c r="T62" s="41">
        <f t="shared" si="15"/>
        <v>0</v>
      </c>
      <c r="U62" s="52">
        <f t="shared" si="11"/>
        <v>242572.65826467064</v>
      </c>
      <c r="V62" s="41">
        <f t="shared" si="16"/>
        <v>0</v>
      </c>
      <c r="W62" s="41">
        <f t="shared" si="17"/>
        <v>0</v>
      </c>
    </row>
    <row r="63" spans="1:23" x14ac:dyDescent="0.2">
      <c r="A63" s="11">
        <f t="shared" si="19"/>
        <v>55</v>
      </c>
      <c r="B63" s="11">
        <f t="shared" si="19"/>
        <v>85</v>
      </c>
      <c r="C63" s="12">
        <f>IF(B63&lt;121,INDEX(Frauen!C$2:C$122,B63+1,1),0)</f>
        <v>123.611</v>
      </c>
      <c r="D63" s="20">
        <f t="shared" si="6"/>
        <v>0.123611</v>
      </c>
      <c r="E63" s="20">
        <f t="shared" si="7"/>
        <v>0.87638899999999997</v>
      </c>
      <c r="F63" s="26">
        <f>IF(B63&lt;121,IF($D$1="konstant",$D$3,Zins!G57),0)</f>
        <v>7.4999999999999997E-3</v>
      </c>
      <c r="G63" s="39">
        <f t="shared" si="8"/>
        <v>1.0075000000000001</v>
      </c>
      <c r="H63" s="11"/>
      <c r="I63" s="11"/>
      <c r="J63" s="11"/>
      <c r="K63" s="28">
        <f t="shared" si="9"/>
        <v>0</v>
      </c>
      <c r="L63" s="32">
        <f t="shared" si="0"/>
        <v>0</v>
      </c>
      <c r="M63" s="11">
        <f t="shared" si="13"/>
        <v>0</v>
      </c>
      <c r="N63" s="32">
        <f t="shared" si="14"/>
        <v>0</v>
      </c>
      <c r="O63" s="53">
        <f>O62+H64*PRODUCT($G$8:G63)^-1*PRODUCT($E$8:E62)*D63</f>
        <v>295.60267103416743</v>
      </c>
      <c r="P63" s="53"/>
      <c r="Q63" s="52">
        <f>Q62+J63*PRODUCT($E$8:E62)*PRODUCT($G$8:G62)^-1</f>
        <v>4.7316566695024669</v>
      </c>
      <c r="R63" s="52">
        <f>((P62+O62)*PRODUCT($G$8:G62))/PRODUCT($E$8:E62)</f>
        <v>1164.5532552334166</v>
      </c>
      <c r="S63" s="52">
        <f>((Q62)*PRODUCT($G$8:G62))/PRODUCT($E$8:E62)</f>
        <v>18.640786153380517</v>
      </c>
      <c r="T63" s="41">
        <f t="shared" si="15"/>
        <v>0</v>
      </c>
      <c r="U63" s="52">
        <f t="shared" si="11"/>
        <v>274298.12968494598</v>
      </c>
      <c r="V63" s="41">
        <f t="shared" si="16"/>
        <v>0</v>
      </c>
      <c r="W63" s="41">
        <f t="shared" si="17"/>
        <v>0</v>
      </c>
    </row>
    <row r="64" spans="1:23" x14ac:dyDescent="0.2">
      <c r="A64" s="11">
        <f t="shared" si="19"/>
        <v>56</v>
      </c>
      <c r="B64" s="11">
        <f t="shared" si="19"/>
        <v>86</v>
      </c>
      <c r="C64" s="12">
        <f>IF(B64&lt;121,INDEX(Frauen!C$2:C$122,B64+1,1),0)</f>
        <v>140.02199999999999</v>
      </c>
      <c r="D64" s="20">
        <f t="shared" si="6"/>
        <v>0.14002199999999998</v>
      </c>
      <c r="E64" s="20">
        <f t="shared" si="7"/>
        <v>0.85997800000000002</v>
      </c>
      <c r="F64" s="26">
        <f>IF(B64&lt;121,IF($D$1="konstant",$D$3,Zins!G58),0)</f>
        <v>7.4999999999999997E-3</v>
      </c>
      <c r="G64" s="39">
        <f t="shared" si="8"/>
        <v>1.0075000000000001</v>
      </c>
      <c r="H64" s="11"/>
      <c r="I64" s="11"/>
      <c r="J64" s="11"/>
      <c r="K64" s="28">
        <f t="shared" si="9"/>
        <v>0</v>
      </c>
      <c r="L64" s="32">
        <f t="shared" si="0"/>
        <v>0</v>
      </c>
      <c r="M64" s="11">
        <f t="shared" si="13"/>
        <v>0</v>
      </c>
      <c r="N64" s="32">
        <f t="shared" si="14"/>
        <v>0</v>
      </c>
      <c r="O64" s="53">
        <f>O63+H65*PRODUCT($G$8:G64)^-1*PRODUCT($E$8:E63)*D64</f>
        <v>295.60267103416743</v>
      </c>
      <c r="P64" s="53"/>
      <c r="Q64" s="52">
        <f>Q63+J64*PRODUCT($E$8:E63)*PRODUCT($G$8:G63)^-1</f>
        <v>4.7316566695024669</v>
      </c>
      <c r="R64" s="52">
        <f>((P63+O63)*PRODUCT($G$8:G63))/PRODUCT($E$8:E63)</f>
        <v>1338.774681845239</v>
      </c>
      <c r="S64" s="52">
        <f>((Q63)*PRODUCT($G$8:G63))/PRODUCT($E$8:E63)</f>
        <v>21.429515945009431</v>
      </c>
      <c r="T64" s="41">
        <f t="shared" si="15"/>
        <v>0</v>
      </c>
      <c r="U64" s="52">
        <f t="shared" si="11"/>
        <v>315334.13319608424</v>
      </c>
      <c r="V64" s="41">
        <f t="shared" si="16"/>
        <v>0</v>
      </c>
      <c r="W64" s="41">
        <f t="shared" si="17"/>
        <v>0</v>
      </c>
    </row>
    <row r="65" spans="1:23" x14ac:dyDescent="0.2">
      <c r="A65" s="11">
        <f t="shared" si="19"/>
        <v>57</v>
      </c>
      <c r="B65" s="11">
        <f t="shared" si="19"/>
        <v>87</v>
      </c>
      <c r="C65" s="12">
        <f>IF(B65&lt;121,INDEX(Frauen!C$2:C$122,B65+1,1),0)</f>
        <v>158.25700000000001</v>
      </c>
      <c r="D65" s="20">
        <f t="shared" si="6"/>
        <v>0.15825700000000001</v>
      </c>
      <c r="E65" s="20">
        <f t="shared" si="7"/>
        <v>0.84174300000000002</v>
      </c>
      <c r="F65" s="26">
        <f>IF(B65&lt;121,IF($D$1="konstant",$D$3,Zins!G59),0)</f>
        <v>7.4999999999999997E-3</v>
      </c>
      <c r="G65" s="39">
        <f t="shared" si="8"/>
        <v>1.0075000000000001</v>
      </c>
      <c r="H65" s="11"/>
      <c r="I65" s="11"/>
      <c r="J65" s="11"/>
      <c r="K65" s="28">
        <f t="shared" si="9"/>
        <v>0</v>
      </c>
      <c r="L65" s="32">
        <f t="shared" si="0"/>
        <v>0</v>
      </c>
      <c r="M65" s="11">
        <f t="shared" si="13"/>
        <v>0</v>
      </c>
      <c r="N65" s="32">
        <f t="shared" si="14"/>
        <v>0</v>
      </c>
      <c r="O65" s="53">
        <f>O64+H66*PRODUCT($G$8:G65)^-1*PRODUCT($E$8:E64)*D65</f>
        <v>295.60267103416743</v>
      </c>
      <c r="P65" s="53"/>
      <c r="Q65" s="52">
        <f>Q64+J65*PRODUCT($E$8:E64)*PRODUCT($G$8:G64)^-1</f>
        <v>4.7316566695024669</v>
      </c>
      <c r="R65" s="52">
        <f>((P64+O64)*PRODUCT($G$8:G64))/PRODUCT($E$8:E64)</f>
        <v>1568.4302295629404</v>
      </c>
      <c r="S65" s="52">
        <f>((Q64)*PRODUCT($G$8:G64))/PRODUCT($E$8:E64)</f>
        <v>25.1055693454914</v>
      </c>
      <c r="T65" s="41">
        <f t="shared" si="15"/>
        <v>0</v>
      </c>
      <c r="U65" s="52">
        <f t="shared" si="11"/>
        <v>369427.05417470552</v>
      </c>
      <c r="V65" s="41">
        <f t="shared" si="16"/>
        <v>0</v>
      </c>
      <c r="W65" s="41">
        <f t="shared" si="17"/>
        <v>0</v>
      </c>
    </row>
    <row r="66" spans="1:23" x14ac:dyDescent="0.2">
      <c r="A66" s="11">
        <f t="shared" si="19"/>
        <v>58</v>
      </c>
      <c r="B66" s="11">
        <f t="shared" si="19"/>
        <v>88</v>
      </c>
      <c r="C66" s="12">
        <f>IF(B66&lt;121,INDEX(Frauen!C$2:C$122,B66+1,1),0)</f>
        <v>178.185</v>
      </c>
      <c r="D66" s="20">
        <f t="shared" si="6"/>
        <v>0.17818500000000001</v>
      </c>
      <c r="E66" s="20">
        <f t="shared" si="7"/>
        <v>0.82181499999999996</v>
      </c>
      <c r="F66" s="26">
        <f>IF(B66&lt;121,IF($D$1="konstant",$D$3,Zins!G60),0)</f>
        <v>7.4999999999999997E-3</v>
      </c>
      <c r="G66" s="39">
        <f t="shared" si="8"/>
        <v>1.0075000000000001</v>
      </c>
      <c r="H66" s="11"/>
      <c r="I66" s="11"/>
      <c r="J66" s="11"/>
      <c r="K66" s="28">
        <f t="shared" si="9"/>
        <v>0</v>
      </c>
      <c r="L66" s="32">
        <f t="shared" si="0"/>
        <v>0</v>
      </c>
      <c r="M66" s="11">
        <f t="shared" si="13"/>
        <v>0</v>
      </c>
      <c r="N66" s="32">
        <f t="shared" si="14"/>
        <v>0</v>
      </c>
      <c r="O66" s="53">
        <f>O65+H67*PRODUCT($G$8:G66)^-1*PRODUCT($E$8:E65)*D66</f>
        <v>295.60267103416743</v>
      </c>
      <c r="P66" s="53"/>
      <c r="Q66" s="52">
        <f>Q65+J66*PRODUCT($E$8:E65)*PRODUCT($G$8:G65)^-1</f>
        <v>4.7316566695024669</v>
      </c>
      <c r="R66" s="52">
        <f>((P65+O65)*PRODUCT($G$8:G65))/PRODUCT($E$8:E65)</f>
        <v>1877.2873148748045</v>
      </c>
      <c r="S66" s="52">
        <f>((Q65)*PRODUCT($G$8:G65))/PRODUCT($E$8:E65)</f>
        <v>30.049386945400894</v>
      </c>
      <c r="T66" s="41">
        <f t="shared" si="15"/>
        <v>0</v>
      </c>
      <c r="U66" s="52">
        <f t="shared" si="11"/>
        <v>442175.05471505644</v>
      </c>
      <c r="V66" s="41">
        <f t="shared" si="16"/>
        <v>0</v>
      </c>
      <c r="W66" s="41">
        <f t="shared" si="17"/>
        <v>0</v>
      </c>
    </row>
    <row r="67" spans="1:23" x14ac:dyDescent="0.2">
      <c r="A67" s="11">
        <f t="shared" si="19"/>
        <v>59</v>
      </c>
      <c r="B67" s="11">
        <f t="shared" si="19"/>
        <v>89</v>
      </c>
      <c r="C67" s="12">
        <f>IF(B67&lt;121,INDEX(Frauen!C$2:C$122,B67+1,1),0)</f>
        <v>199.66900000000001</v>
      </c>
      <c r="D67" s="20">
        <f t="shared" si="6"/>
        <v>0.19966900000000001</v>
      </c>
      <c r="E67" s="20">
        <f t="shared" si="7"/>
        <v>0.80033100000000001</v>
      </c>
      <c r="F67" s="26">
        <f>IF(B67&lt;121,IF($D$1="konstant",$D$3,Zins!G61),0)</f>
        <v>7.4999999999999997E-3</v>
      </c>
      <c r="G67" s="39">
        <f t="shared" si="8"/>
        <v>1.0075000000000001</v>
      </c>
      <c r="H67" s="11"/>
      <c r="I67" s="11"/>
      <c r="J67" s="11"/>
      <c r="K67" s="28">
        <f t="shared" si="9"/>
        <v>0</v>
      </c>
      <c r="L67" s="32">
        <f t="shared" si="0"/>
        <v>0</v>
      </c>
      <c r="M67" s="11">
        <f t="shared" si="13"/>
        <v>0</v>
      </c>
      <c r="N67" s="32">
        <f t="shared" si="14"/>
        <v>0</v>
      </c>
      <c r="O67" s="53">
        <f>O66+H68*PRODUCT($G$8:G67)^-1*PRODUCT($E$8:E66)*D67</f>
        <v>295.60267103416743</v>
      </c>
      <c r="P67" s="53"/>
      <c r="Q67" s="52">
        <f>Q66+J67*PRODUCT($E$8:E66)*PRODUCT($G$8:G66)^-1</f>
        <v>4.7316566695024669</v>
      </c>
      <c r="R67" s="52">
        <f>((P66+O66)*PRODUCT($G$8:G66))/PRODUCT($E$8:E66)</f>
        <v>2301.4510196776232</v>
      </c>
      <c r="S67" s="52">
        <f>((Q66)*PRODUCT($G$8:G66))/PRODUCT($E$8:E66)</f>
        <v>36.838896038027301</v>
      </c>
      <c r="T67" s="41">
        <f t="shared" si="15"/>
        <v>0</v>
      </c>
      <c r="U67" s="52">
        <f t="shared" si="11"/>
        <v>542082.3027389613</v>
      </c>
      <c r="V67" s="41">
        <f t="shared" si="16"/>
        <v>0</v>
      </c>
      <c r="W67" s="41">
        <f t="shared" si="17"/>
        <v>0</v>
      </c>
    </row>
    <row r="68" spans="1:23" x14ac:dyDescent="0.2">
      <c r="A68" s="11">
        <f t="shared" si="19"/>
        <v>60</v>
      </c>
      <c r="B68" s="11">
        <f t="shared" si="19"/>
        <v>90</v>
      </c>
      <c r="C68" s="12">
        <f>IF(B68&lt;121,INDEX(Frauen!C$2:C$122,B68+1,1),0)</f>
        <v>222.50399999999999</v>
      </c>
      <c r="D68" s="20">
        <f t="shared" si="6"/>
        <v>0.22250399999999998</v>
      </c>
      <c r="E68" s="20">
        <f t="shared" si="7"/>
        <v>0.77749599999999996</v>
      </c>
      <c r="F68" s="26">
        <f>IF(B68&lt;121,IF($D$1="konstant",$D$3,Zins!G62),0)</f>
        <v>7.4999999999999997E-3</v>
      </c>
      <c r="G68" s="39">
        <f t="shared" si="8"/>
        <v>1.0075000000000001</v>
      </c>
      <c r="H68" s="11"/>
      <c r="I68" s="11"/>
      <c r="J68" s="11"/>
      <c r="K68" s="28">
        <f t="shared" si="9"/>
        <v>0</v>
      </c>
      <c r="L68" s="32">
        <f t="shared" si="0"/>
        <v>0</v>
      </c>
      <c r="M68" s="11">
        <f t="shared" si="13"/>
        <v>0</v>
      </c>
      <c r="N68" s="32">
        <f t="shared" si="14"/>
        <v>0</v>
      </c>
      <c r="O68" s="53">
        <f>O67+H69*PRODUCT($G$8:G68)^-1*PRODUCT($E$8:E67)*D68</f>
        <v>295.60267103416743</v>
      </c>
      <c r="P68" s="53"/>
      <c r="Q68" s="52">
        <f>Q67+J68*PRODUCT($E$8:E67)*PRODUCT($G$8:G67)^-1</f>
        <v>4.7316566695024669</v>
      </c>
      <c r="R68" s="52">
        <f>((P67+O67)*PRODUCT($G$8:G67))/PRODUCT($E$8:E67)</f>
        <v>2897.1911650619622</v>
      </c>
      <c r="S68" s="52">
        <f>((Q67)*PRODUCT($G$8:G67))/PRODUCT($E$8:E67)</f>
        <v>46.374797125579924</v>
      </c>
      <c r="T68" s="41">
        <f t="shared" si="15"/>
        <v>0</v>
      </c>
      <c r="U68" s="52">
        <f t="shared" si="11"/>
        <v>682402.55595435319</v>
      </c>
      <c r="V68" s="41">
        <f t="shared" si="16"/>
        <v>0</v>
      </c>
      <c r="W68" s="41">
        <f t="shared" si="17"/>
        <v>0</v>
      </c>
    </row>
    <row r="69" spans="1:23" x14ac:dyDescent="0.2">
      <c r="A69" s="11">
        <f t="shared" si="19"/>
        <v>61</v>
      </c>
      <c r="B69" s="11">
        <f t="shared" si="19"/>
        <v>91</v>
      </c>
      <c r="C69" s="12">
        <f>IF(B69&lt;121,INDEX(Frauen!C$2:C$122,B69+1,1),0)</f>
        <v>246.453</v>
      </c>
      <c r="D69" s="20">
        <f t="shared" si="6"/>
        <v>0.24645300000000001</v>
      </c>
      <c r="E69" s="20">
        <f t="shared" si="7"/>
        <v>0.75354699999999997</v>
      </c>
      <c r="F69" s="26">
        <f>IF(B69&lt;121,IF($D$1="konstant",$D$3,Zins!G63),0)</f>
        <v>7.4999999999999997E-3</v>
      </c>
      <c r="G69" s="39">
        <f t="shared" si="8"/>
        <v>1.0075000000000001</v>
      </c>
      <c r="H69" s="11"/>
      <c r="I69" s="11"/>
      <c r="J69" s="11"/>
      <c r="K69" s="28">
        <f t="shared" si="9"/>
        <v>0</v>
      </c>
      <c r="L69" s="32">
        <f t="shared" si="0"/>
        <v>0</v>
      </c>
      <c r="M69" s="11">
        <f t="shared" si="13"/>
        <v>0</v>
      </c>
      <c r="N69" s="32">
        <f t="shared" si="14"/>
        <v>0</v>
      </c>
      <c r="O69" s="53">
        <f>O68+H70*PRODUCT($G$8:G69)^-1*PRODUCT($E$8:E68)*D69</f>
        <v>295.60267103416743</v>
      </c>
      <c r="P69" s="53"/>
      <c r="Q69" s="52">
        <f>Q68+J69*PRODUCT($E$8:E68)*PRODUCT($G$8:G68)^-1</f>
        <v>4.7316566695024669</v>
      </c>
      <c r="R69" s="52">
        <f>((P68+O68)*PRODUCT($G$8:G68))/PRODUCT($E$8:E68)</f>
        <v>3754.2573837034879</v>
      </c>
      <c r="S69" s="52">
        <f>((Q68)*PRODUCT($G$8:G68))/PRODUCT($E$8:E68)</f>
        <v>60.093695792675177</v>
      </c>
      <c r="T69" s="41">
        <f t="shared" si="15"/>
        <v>0</v>
      </c>
      <c r="U69" s="52">
        <f t="shared" si="11"/>
        <v>884275.38549910358</v>
      </c>
      <c r="V69" s="41">
        <f t="shared" si="16"/>
        <v>0</v>
      </c>
      <c r="W69" s="41">
        <f t="shared" si="17"/>
        <v>0</v>
      </c>
    </row>
    <row r="70" spans="1:23" x14ac:dyDescent="0.2">
      <c r="A70" s="11">
        <f t="shared" si="19"/>
        <v>62</v>
      </c>
      <c r="B70" s="11">
        <f t="shared" si="19"/>
        <v>92</v>
      </c>
      <c r="C70" s="12">
        <f>IF(B70&lt;121,INDEX(Frauen!C$2:C$122,B70+1,1),0)</f>
        <v>271.19499999999999</v>
      </c>
      <c r="D70" s="20">
        <f t="shared" si="6"/>
        <v>0.27119500000000002</v>
      </c>
      <c r="E70" s="20">
        <f t="shared" si="7"/>
        <v>0.72880499999999993</v>
      </c>
      <c r="F70" s="26">
        <f>IF(B70&lt;121,IF($D$1="konstant",$D$3,Zins!G64),0)</f>
        <v>7.4999999999999997E-3</v>
      </c>
      <c r="G70" s="39">
        <f t="shared" si="8"/>
        <v>1.0075000000000001</v>
      </c>
      <c r="H70" s="11"/>
      <c r="I70" s="11"/>
      <c r="J70" s="11"/>
      <c r="K70" s="28">
        <f t="shared" si="9"/>
        <v>0</v>
      </c>
      <c r="L70" s="32">
        <f t="shared" si="0"/>
        <v>0</v>
      </c>
      <c r="M70" s="11">
        <f t="shared" si="13"/>
        <v>0</v>
      </c>
      <c r="N70" s="32">
        <f t="shared" si="14"/>
        <v>0</v>
      </c>
      <c r="O70" s="53">
        <f>O69+H71*PRODUCT($G$8:G70)^-1*PRODUCT($E$8:E69)*D70</f>
        <v>295.60267103416743</v>
      </c>
      <c r="P70" s="53"/>
      <c r="Q70" s="52">
        <f>Q69+J70*PRODUCT($E$8:E69)*PRODUCT($G$8:G69)^-1</f>
        <v>4.7316566695024669</v>
      </c>
      <c r="R70" s="52">
        <f>((P69+O69)*PRODUCT($G$8:G69))/PRODUCT($E$8:E69)</f>
        <v>5019.4802899902261</v>
      </c>
      <c r="S70" s="52">
        <f>((Q69)*PRODUCT($G$8:G69))/PRODUCT($E$8:E69)</f>
        <v>80.345882222502709</v>
      </c>
      <c r="T70" s="41">
        <f t="shared" si="15"/>
        <v>0</v>
      </c>
      <c r="U70" s="52">
        <f t="shared" si="11"/>
        <v>1182285.1804736094</v>
      </c>
      <c r="V70" s="41">
        <f t="shared" si="16"/>
        <v>0</v>
      </c>
      <c r="W70" s="41">
        <f t="shared" si="17"/>
        <v>0</v>
      </c>
    </row>
    <row r="71" spans="1:23" x14ac:dyDescent="0.2">
      <c r="A71" s="11">
        <f t="shared" si="19"/>
        <v>63</v>
      </c>
      <c r="B71" s="11">
        <f t="shared" si="19"/>
        <v>93</v>
      </c>
      <c r="C71" s="12">
        <f>IF(B71&lt;121,INDEX(Frauen!C$2:C$122,B71+1,1),0)</f>
        <v>295.584</v>
      </c>
      <c r="D71" s="20">
        <f t="shared" si="6"/>
        <v>0.29558400000000001</v>
      </c>
      <c r="E71" s="20">
        <f t="shared" si="7"/>
        <v>0.70441599999999993</v>
      </c>
      <c r="F71" s="26">
        <f>IF(B71&lt;121,IF($D$1="konstant",$D$3,Zins!G65),0)</f>
        <v>7.4999999999999997E-3</v>
      </c>
      <c r="G71" s="39">
        <f t="shared" si="8"/>
        <v>1.0075000000000001</v>
      </c>
      <c r="H71" s="11"/>
      <c r="I71" s="11"/>
      <c r="J71" s="11"/>
      <c r="K71" s="28">
        <f t="shared" si="9"/>
        <v>0</v>
      </c>
      <c r="L71" s="32">
        <f t="shared" si="0"/>
        <v>0</v>
      </c>
      <c r="M71" s="11">
        <f t="shared" si="13"/>
        <v>0</v>
      </c>
      <c r="N71" s="32">
        <f t="shared" si="14"/>
        <v>0</v>
      </c>
      <c r="O71" s="53">
        <f>O70+H72*PRODUCT($G$8:G71)^-1*PRODUCT($E$8:E70)*D71</f>
        <v>295.60267103416743</v>
      </c>
      <c r="P71" s="53"/>
      <c r="Q71" s="52">
        <f>Q70+J71*PRODUCT($E$8:E70)*PRODUCT($G$8:G70)^-1</f>
        <v>4.7316566695024669</v>
      </c>
      <c r="R71" s="52">
        <f>((P70+O70)*PRODUCT($G$8:G70))/PRODUCT($E$8:E70)</f>
        <v>6938.929332489698</v>
      </c>
      <c r="S71" s="52">
        <f>((Q70)*PRODUCT($G$8:G70))/PRODUCT($E$8:E70)</f>
        <v>111.07014405660155</v>
      </c>
      <c r="T71" s="41">
        <f t="shared" si="15"/>
        <v>0</v>
      </c>
      <c r="U71" s="52">
        <f t="shared" si="11"/>
        <v>1634390.9815755403</v>
      </c>
      <c r="V71" s="41">
        <f t="shared" si="16"/>
        <v>0</v>
      </c>
      <c r="W71" s="41">
        <f t="shared" si="17"/>
        <v>0</v>
      </c>
    </row>
    <row r="72" spans="1:23" x14ac:dyDescent="0.2">
      <c r="A72" s="11">
        <f t="shared" si="19"/>
        <v>64</v>
      </c>
      <c r="B72" s="11">
        <f t="shared" si="19"/>
        <v>94</v>
      </c>
      <c r="C72" s="12">
        <f>IF(B72&lt;121,INDEX(Frauen!C$2:C$122,B72+1,1),0)</f>
        <v>319.36200000000002</v>
      </c>
      <c r="D72" s="20">
        <f t="shared" si="6"/>
        <v>0.31936200000000003</v>
      </c>
      <c r="E72" s="20">
        <f t="shared" si="7"/>
        <v>0.68063799999999997</v>
      </c>
      <c r="F72" s="26">
        <f>IF(B72&lt;121,IF($D$1="konstant",$D$3,Zins!G66),0)</f>
        <v>7.4999999999999997E-3</v>
      </c>
      <c r="G72" s="39">
        <f t="shared" si="8"/>
        <v>1.0075000000000001</v>
      </c>
      <c r="H72" s="11"/>
      <c r="I72" s="11"/>
      <c r="J72" s="11"/>
      <c r="K72" s="28">
        <f t="shared" si="9"/>
        <v>0</v>
      </c>
      <c r="L72" s="32">
        <f t="shared" ref="L72:L127" si="20">L73/(1+F72)*E72+I72</f>
        <v>0</v>
      </c>
      <c r="M72" s="11">
        <f t="shared" ref="M72:M103" si="21">K72+L72</f>
        <v>0</v>
      </c>
      <c r="N72" s="32">
        <f t="shared" ref="N72:N103" si="22">N73/(1+F72)*E72+J72</f>
        <v>0</v>
      </c>
      <c r="O72" s="53">
        <f>O71+H73*PRODUCT($G$8:G72)^-1*PRODUCT($E$8:E71)*D72</f>
        <v>295.60267103416743</v>
      </c>
      <c r="P72" s="53"/>
      <c r="Q72" s="52">
        <f>Q71+J72*PRODUCT($E$8:E71)*PRODUCT($G$8:G71)^-1</f>
        <v>4.7316566695024669</v>
      </c>
      <c r="R72" s="52">
        <f>((P71+O71)*PRODUCT($G$8:G71))/PRODUCT($E$8:E71)</f>
        <v>9924.492490919245</v>
      </c>
      <c r="S72" s="52">
        <f>((Q71)*PRODUCT($G$8:G71))/PRODUCT($E$8:E71)</f>
        <v>158.85949515204948</v>
      </c>
      <c r="T72" s="41">
        <f t="shared" ref="T72:T103" si="23">M72-$K$3*N72</f>
        <v>0</v>
      </c>
      <c r="U72" s="52">
        <f t="shared" si="11"/>
        <v>2337608.6203853362</v>
      </c>
      <c r="V72" s="41">
        <f t="shared" ref="V72:V103" si="24">I72+((1+F72)^-1)*T73-T72</f>
        <v>0</v>
      </c>
      <c r="W72" s="41">
        <f t="shared" ref="W72:W103" si="25">((F72+1)^-1)*D72*(H73-T73)</f>
        <v>0</v>
      </c>
    </row>
    <row r="73" spans="1:23" x14ac:dyDescent="0.2">
      <c r="A73" s="11">
        <f t="shared" si="19"/>
        <v>65</v>
      </c>
      <c r="B73" s="11">
        <f t="shared" si="19"/>
        <v>95</v>
      </c>
      <c r="C73" s="12">
        <f>IF(B73&lt;121,INDEX(Frauen!C$2:C$122,B73+1,1),0)</f>
        <v>343.44099999999997</v>
      </c>
      <c r="D73" s="20">
        <f t="shared" ref="D73:D129" si="26">IF(B73&lt;121,C73/1000,0)</f>
        <v>0.343441</v>
      </c>
      <c r="E73" s="20">
        <f t="shared" ref="E73:E129" si="27">IF(B73&lt;121,1-D73,0)</f>
        <v>0.656559</v>
      </c>
      <c r="F73" s="26">
        <f>IF(B73&lt;121,IF($D$1="konstant",$D$3,Zins!G67),0)</f>
        <v>7.4999999999999997E-3</v>
      </c>
      <c r="G73" s="39">
        <f t="shared" ref="G73:G129" si="28">1+F73</f>
        <v>1.0075000000000001</v>
      </c>
      <c r="H73" s="11"/>
      <c r="I73" s="11"/>
      <c r="J73" s="11"/>
      <c r="K73" s="28">
        <f t="shared" ref="K73:K127" si="29">(K74*E73+H74*D73)/(1+F73)</f>
        <v>0</v>
      </c>
      <c r="L73" s="32">
        <f t="shared" si="20"/>
        <v>0</v>
      </c>
      <c r="M73" s="11">
        <f t="shared" si="21"/>
        <v>0</v>
      </c>
      <c r="N73" s="32">
        <f t="shared" si="22"/>
        <v>0</v>
      </c>
      <c r="O73" s="53">
        <f>O72+H74*PRODUCT($G$8:G73)^-1*PRODUCT($E$8:E72)*D73</f>
        <v>295.60267103416743</v>
      </c>
      <c r="P73" s="53"/>
      <c r="Q73" s="52">
        <f>Q72+J73*PRODUCT($E$8:E72)*PRODUCT($G$8:G72)^-1</f>
        <v>4.7316566695024669</v>
      </c>
      <c r="R73" s="52">
        <f>((P72+O72)*PRODUCT($G$8:G72))/PRODUCT($E$8:E72)</f>
        <v>14690.520048250524</v>
      </c>
      <c r="S73" s="52">
        <f>((Q72)*PRODUCT($G$8:G72))/PRODUCT($E$8:E72)</f>
        <v>235.14840688543669</v>
      </c>
      <c r="T73" s="41">
        <f t="shared" si="23"/>
        <v>0</v>
      </c>
      <c r="U73" s="52">
        <f t="shared" si="11"/>
        <v>3460195.7061436865</v>
      </c>
      <c r="V73" s="41">
        <f t="shared" si="24"/>
        <v>0</v>
      </c>
      <c r="W73" s="41">
        <f t="shared" si="25"/>
        <v>0</v>
      </c>
    </row>
    <row r="74" spans="1:23" x14ac:dyDescent="0.2">
      <c r="A74" s="11">
        <f t="shared" ref="A74:B89" si="30">IF(A73&lt;121,A73+1,"")</f>
        <v>66</v>
      </c>
      <c r="B74" s="11">
        <f t="shared" si="30"/>
        <v>96</v>
      </c>
      <c r="C74" s="12">
        <f>IF(B74&lt;121,INDEX(Frauen!C$2:C$122,B74+1,1),0)</f>
        <v>367.81799999999998</v>
      </c>
      <c r="D74" s="20">
        <f t="shared" si="26"/>
        <v>0.36781799999999998</v>
      </c>
      <c r="E74" s="20">
        <f t="shared" si="27"/>
        <v>0.63218200000000002</v>
      </c>
      <c r="F74" s="26">
        <f>IF(B74&lt;121,IF($D$1="konstant",$D$3,Zins!G68),0)</f>
        <v>7.4999999999999997E-3</v>
      </c>
      <c r="G74" s="39">
        <f t="shared" si="28"/>
        <v>1.0075000000000001</v>
      </c>
      <c r="H74" s="11"/>
      <c r="I74" s="11"/>
      <c r="J74" s="11"/>
      <c r="K74" s="28">
        <f t="shared" si="29"/>
        <v>0</v>
      </c>
      <c r="L74" s="32">
        <f t="shared" si="20"/>
        <v>0</v>
      </c>
      <c r="M74" s="11">
        <f t="shared" si="21"/>
        <v>0</v>
      </c>
      <c r="N74" s="32">
        <f t="shared" si="22"/>
        <v>0</v>
      </c>
      <c r="O74" s="53">
        <f>O73+H75*PRODUCT($G$8:G74)^-1*PRODUCT($E$8:E73)*D74</f>
        <v>295.60267103416743</v>
      </c>
      <c r="P74" s="53"/>
      <c r="Q74" s="52">
        <f>Q73+J74*PRODUCT($E$8:E73)*PRODUCT($G$8:G73)^-1</f>
        <v>4.7316566695024669</v>
      </c>
      <c r="R74" s="52">
        <f>((P73+O73)*PRODUCT($G$8:G73))/PRODUCT($E$8:E73)</f>
        <v>22542.831563671207</v>
      </c>
      <c r="S74" s="52">
        <f>((Q73)*PRODUCT($G$8:G73))/PRODUCT($E$8:E73)</f>
        <v>360.83888871689749</v>
      </c>
      <c r="T74" s="41">
        <f t="shared" si="23"/>
        <v>0</v>
      </c>
      <c r="U74" s="52">
        <f t="shared" ref="U74:U129" si="31">S74*$K$3-R74</f>
        <v>5309724.1435114965</v>
      </c>
      <c r="V74" s="41">
        <f t="shared" si="24"/>
        <v>0</v>
      </c>
      <c r="W74" s="41">
        <f t="shared" si="25"/>
        <v>0</v>
      </c>
    </row>
    <row r="75" spans="1:23" x14ac:dyDescent="0.2">
      <c r="A75" s="11">
        <f t="shared" si="30"/>
        <v>67</v>
      </c>
      <c r="B75" s="11">
        <f t="shared" si="30"/>
        <v>97</v>
      </c>
      <c r="C75" s="12">
        <f>IF(B75&lt;121,INDEX(Frauen!C$2:C$122,B75+1,1),0)</f>
        <v>392.49299999999999</v>
      </c>
      <c r="D75" s="20">
        <f t="shared" si="26"/>
        <v>0.39249299999999998</v>
      </c>
      <c r="E75" s="20">
        <f t="shared" si="27"/>
        <v>0.60750700000000002</v>
      </c>
      <c r="F75" s="26">
        <f>IF(B75&lt;121,IF($D$1="konstant",$D$3,Zins!G69),0)</f>
        <v>7.4999999999999997E-3</v>
      </c>
      <c r="G75" s="39">
        <f t="shared" si="28"/>
        <v>1.0075000000000001</v>
      </c>
      <c r="H75" s="11"/>
      <c r="I75" s="11"/>
      <c r="J75" s="11"/>
      <c r="K75" s="28">
        <f t="shared" si="29"/>
        <v>0</v>
      </c>
      <c r="L75" s="32">
        <f t="shared" si="20"/>
        <v>0</v>
      </c>
      <c r="M75" s="11">
        <f t="shared" si="21"/>
        <v>0</v>
      </c>
      <c r="N75" s="32">
        <f t="shared" si="22"/>
        <v>0</v>
      </c>
      <c r="O75" s="53">
        <f>O74+H76*PRODUCT($G$8:G75)^-1*PRODUCT($E$8:E74)*D75</f>
        <v>295.60267103416743</v>
      </c>
      <c r="P75" s="53"/>
      <c r="Q75" s="52">
        <f>Q74+J75*PRODUCT($E$8:E74)*PRODUCT($G$8:G74)^-1</f>
        <v>4.7316566695024669</v>
      </c>
      <c r="R75" s="52">
        <f>((P74+O74)*PRODUCT($G$8:G74))/PRODUCT($E$8:E74)</f>
        <v>35926.209225189486</v>
      </c>
      <c r="S75" s="52">
        <f>((Q74)*PRODUCT($G$8:G74))/PRODUCT($E$8:E74)</f>
        <v>575.06411188909874</v>
      </c>
      <c r="T75" s="41">
        <f t="shared" si="23"/>
        <v>0</v>
      </c>
      <c r="U75" s="52">
        <f t="shared" si="31"/>
        <v>8462036.3670396078</v>
      </c>
      <c r="V75" s="41">
        <f t="shared" si="24"/>
        <v>0</v>
      </c>
      <c r="W75" s="41">
        <f t="shared" si="25"/>
        <v>0</v>
      </c>
    </row>
    <row r="76" spans="1:23" x14ac:dyDescent="0.2">
      <c r="A76" s="11">
        <f t="shared" si="30"/>
        <v>68</v>
      </c>
      <c r="B76" s="11">
        <f t="shared" si="30"/>
        <v>98</v>
      </c>
      <c r="C76" s="12">
        <f>IF(B76&lt;121,INDEX(Frauen!C$2:C$122,B76+1,1),0)</f>
        <v>417.46</v>
      </c>
      <c r="D76" s="20">
        <f t="shared" si="26"/>
        <v>0.41746</v>
      </c>
      <c r="E76" s="20">
        <f t="shared" si="27"/>
        <v>0.58254000000000006</v>
      </c>
      <c r="F76" s="26">
        <f>IF(B76&lt;121,IF($D$1="konstant",$D$3,Zins!G70),0)</f>
        <v>7.4999999999999997E-3</v>
      </c>
      <c r="G76" s="39">
        <f t="shared" si="28"/>
        <v>1.0075000000000001</v>
      </c>
      <c r="H76" s="11"/>
      <c r="I76" s="11"/>
      <c r="J76" s="11"/>
      <c r="K76" s="28">
        <f t="shared" si="29"/>
        <v>0</v>
      </c>
      <c r="L76" s="32">
        <f t="shared" si="20"/>
        <v>0</v>
      </c>
      <c r="M76" s="11">
        <f t="shared" si="21"/>
        <v>0</v>
      </c>
      <c r="N76" s="32">
        <f t="shared" si="22"/>
        <v>0</v>
      </c>
      <c r="O76" s="53">
        <f>O75+H77*PRODUCT($G$8:G76)^-1*PRODUCT($E$8:E75)*D76</f>
        <v>295.60267103416743</v>
      </c>
      <c r="P76" s="53"/>
      <c r="Q76" s="52">
        <f>Q75+J76*PRODUCT($E$8:E75)*PRODUCT($G$8:G75)^-1</f>
        <v>4.7316566695024669</v>
      </c>
      <c r="R76" s="52">
        <f>((P75+O75)*PRODUCT($G$8:G75))/PRODUCT($E$8:E75)</f>
        <v>59580.639884607772</v>
      </c>
      <c r="S76" s="52">
        <f>((Q75)*PRODUCT($G$8:G75))/PRODUCT($E$8:E75)</f>
        <v>953.69615943234726</v>
      </c>
      <c r="T76" s="41">
        <f t="shared" si="23"/>
        <v>0</v>
      </c>
      <c r="U76" s="52">
        <f t="shared" si="31"/>
        <v>14033585.851343943</v>
      </c>
      <c r="V76" s="41">
        <f t="shared" si="24"/>
        <v>0</v>
      </c>
      <c r="W76" s="41">
        <f t="shared" si="25"/>
        <v>0</v>
      </c>
    </row>
    <row r="77" spans="1:23" x14ac:dyDescent="0.2">
      <c r="A77" s="11">
        <f t="shared" si="30"/>
        <v>69</v>
      </c>
      <c r="B77" s="11">
        <f t="shared" si="30"/>
        <v>99</v>
      </c>
      <c r="C77" s="12">
        <f>IF(B77&lt;121,INDEX(Frauen!C$2:C$122,B77+1,1),0)</f>
        <v>442.71600000000001</v>
      </c>
      <c r="D77" s="20">
        <f t="shared" si="26"/>
        <v>0.442716</v>
      </c>
      <c r="E77" s="20">
        <f t="shared" si="27"/>
        <v>0.557284</v>
      </c>
      <c r="F77" s="26">
        <f>IF(B77&lt;121,IF($D$1="konstant",$D$3,Zins!G71),0)</f>
        <v>7.4999999999999997E-3</v>
      </c>
      <c r="G77" s="39">
        <f t="shared" si="28"/>
        <v>1.0075000000000001</v>
      </c>
      <c r="H77" s="11"/>
      <c r="I77" s="11"/>
      <c r="J77" s="11"/>
      <c r="K77" s="28">
        <f t="shared" si="29"/>
        <v>0</v>
      </c>
      <c r="L77" s="32">
        <f t="shared" si="20"/>
        <v>0</v>
      </c>
      <c r="M77" s="11">
        <f t="shared" si="21"/>
        <v>0</v>
      </c>
      <c r="N77" s="32">
        <f t="shared" si="22"/>
        <v>0</v>
      </c>
      <c r="O77" s="53">
        <f>O76+H78*PRODUCT($G$8:G77)^-1*PRODUCT($E$8:E76)*D77</f>
        <v>295.60267103416743</v>
      </c>
      <c r="P77" s="53"/>
      <c r="Q77" s="52">
        <f>Q76+J77*PRODUCT($E$8:E76)*PRODUCT($G$8:G76)^-1</f>
        <v>4.7316566695024669</v>
      </c>
      <c r="R77" s="52">
        <f>((P76+O76)*PRODUCT($G$8:G76))/PRODUCT($E$8:E76)</f>
        <v>103044.41700783177</v>
      </c>
      <c r="S77" s="52">
        <f>((Q76)*PRODUCT($G$8:G76))/PRODUCT($E$8:E76)</f>
        <v>1649.4127109350254</v>
      </c>
      <c r="T77" s="41">
        <f t="shared" si="23"/>
        <v>0</v>
      </c>
      <c r="U77" s="52">
        <f t="shared" si="31"/>
        <v>24271016.14520723</v>
      </c>
      <c r="V77" s="41">
        <f t="shared" si="24"/>
        <v>0</v>
      </c>
      <c r="W77" s="41">
        <f t="shared" si="25"/>
        <v>0</v>
      </c>
    </row>
    <row r="78" spans="1:23" x14ac:dyDescent="0.2">
      <c r="A78" s="11">
        <f t="shared" si="30"/>
        <v>70</v>
      </c>
      <c r="B78" s="11">
        <f t="shared" si="30"/>
        <v>100</v>
      </c>
      <c r="C78" s="12">
        <f>IF(B78&lt;121,INDEX(Frauen!C$2:C$122,B78+1,1),0)</f>
        <v>468.25799999999998</v>
      </c>
      <c r="D78" s="20">
        <f t="shared" si="26"/>
        <v>0.46825800000000001</v>
      </c>
      <c r="E78" s="20">
        <f t="shared" si="27"/>
        <v>0.53174199999999994</v>
      </c>
      <c r="F78" s="26">
        <f>IF(B78&lt;121,IF($D$1="konstant",$D$3,Zins!G72),0)</f>
        <v>7.4999999999999997E-3</v>
      </c>
      <c r="G78" s="39">
        <f t="shared" si="28"/>
        <v>1.0075000000000001</v>
      </c>
      <c r="H78" s="11"/>
      <c r="I78" s="11"/>
      <c r="J78" s="11"/>
      <c r="K78" s="28">
        <f t="shared" si="29"/>
        <v>0</v>
      </c>
      <c r="L78" s="32">
        <f t="shared" si="20"/>
        <v>0</v>
      </c>
      <c r="M78" s="11">
        <f t="shared" si="21"/>
        <v>0</v>
      </c>
      <c r="N78" s="32">
        <f t="shared" si="22"/>
        <v>0</v>
      </c>
      <c r="O78" s="53">
        <f>O77+H79*PRODUCT($G$8:G78)^-1*PRODUCT($E$8:E77)*D78</f>
        <v>295.60267103416743</v>
      </c>
      <c r="P78" s="53"/>
      <c r="Q78" s="52">
        <f>Q77+J78*PRODUCT($E$8:E77)*PRODUCT($G$8:G77)^-1</f>
        <v>4.7316566695024669</v>
      </c>
      <c r="R78" s="52">
        <f>((P77+O77)*PRODUCT($G$8:G77))/PRODUCT($E$8:E77)</f>
        <v>186291.46025256516</v>
      </c>
      <c r="S78" s="52">
        <f>((Q77)*PRODUCT($G$8:G77))/PRODUCT($E$8:E77)</f>
        <v>2981.9325626916229</v>
      </c>
      <c r="T78" s="41">
        <f t="shared" si="23"/>
        <v>0</v>
      </c>
      <c r="U78" s="52">
        <f t="shared" si="31"/>
        <v>43878971.523130551</v>
      </c>
      <c r="V78" s="41">
        <f t="shared" si="24"/>
        <v>0</v>
      </c>
      <c r="W78" s="41">
        <f t="shared" si="25"/>
        <v>0</v>
      </c>
    </row>
    <row r="79" spans="1:23" x14ac:dyDescent="0.2">
      <c r="A79" s="11">
        <f t="shared" si="30"/>
        <v>71</v>
      </c>
      <c r="B79" s="11">
        <f t="shared" si="30"/>
        <v>101</v>
      </c>
      <c r="C79" s="12">
        <f>IF(B79&lt;121,INDEX(Frauen!C$2:C$122,B79+1,1),0)</f>
        <v>494.07499999999999</v>
      </c>
      <c r="D79" s="20">
        <f t="shared" si="26"/>
        <v>0.49407499999999999</v>
      </c>
      <c r="E79" s="20">
        <f t="shared" si="27"/>
        <v>0.50592499999999996</v>
      </c>
      <c r="F79" s="26">
        <f>IF(B79&lt;121,IF($D$1="konstant",$D$3,Zins!G73),0)</f>
        <v>7.4999999999999997E-3</v>
      </c>
      <c r="G79" s="39">
        <f t="shared" si="28"/>
        <v>1.0075000000000001</v>
      </c>
      <c r="H79" s="11"/>
      <c r="I79" s="11"/>
      <c r="J79" s="11"/>
      <c r="K79" s="28">
        <f t="shared" si="29"/>
        <v>0</v>
      </c>
      <c r="L79" s="32">
        <f t="shared" si="20"/>
        <v>0</v>
      </c>
      <c r="M79" s="11">
        <f t="shared" si="21"/>
        <v>0</v>
      </c>
      <c r="N79" s="32">
        <f t="shared" si="22"/>
        <v>0</v>
      </c>
      <c r="O79" s="53">
        <f>O78+H80*PRODUCT($G$8:G79)^-1*PRODUCT($E$8:E78)*D79</f>
        <v>295.60267103416743</v>
      </c>
      <c r="P79" s="53"/>
      <c r="Q79" s="52">
        <f>Q78+J79*PRODUCT($E$8:E78)*PRODUCT($G$8:G78)^-1</f>
        <v>4.7316566695024669</v>
      </c>
      <c r="R79" s="52">
        <f>((P78+O78)*PRODUCT($G$8:G78))/PRODUCT($E$8:E78)</f>
        <v>352969.38403296977</v>
      </c>
      <c r="S79" s="52">
        <f>((Q78)*PRODUCT($G$8:G78))/PRODUCT($E$8:E78)</f>
        <v>5649.9149153382859</v>
      </c>
      <c r="T79" s="41">
        <f t="shared" si="23"/>
        <v>0</v>
      </c>
      <c r="U79" s="52">
        <f t="shared" si="31"/>
        <v>83138183.197027966</v>
      </c>
      <c r="V79" s="41">
        <f t="shared" si="24"/>
        <v>0</v>
      </c>
      <c r="W79" s="41">
        <f t="shared" si="25"/>
        <v>0</v>
      </c>
    </row>
    <row r="80" spans="1:23" x14ac:dyDescent="0.2">
      <c r="A80" s="11">
        <f t="shared" si="30"/>
        <v>72</v>
      </c>
      <c r="B80" s="11">
        <f t="shared" si="30"/>
        <v>102</v>
      </c>
      <c r="C80" s="12">
        <f>IF(B80&lt;121,INDEX(Frauen!C$2:C$122,B80+1,1),0)</f>
        <v>520.16399999999999</v>
      </c>
      <c r="D80" s="20">
        <f t="shared" si="26"/>
        <v>0.52016399999999996</v>
      </c>
      <c r="E80" s="20">
        <f t="shared" si="27"/>
        <v>0.47983600000000004</v>
      </c>
      <c r="F80" s="26">
        <f>IF(B80&lt;121,IF($D$1="konstant",$D$3,Zins!G74),0)</f>
        <v>7.4999999999999997E-3</v>
      </c>
      <c r="G80" s="39">
        <f t="shared" si="28"/>
        <v>1.0075000000000001</v>
      </c>
      <c r="H80" s="11"/>
      <c r="I80" s="11"/>
      <c r="J80" s="11"/>
      <c r="K80" s="28">
        <f t="shared" si="29"/>
        <v>0</v>
      </c>
      <c r="L80" s="32">
        <f t="shared" si="20"/>
        <v>0</v>
      </c>
      <c r="M80" s="11">
        <f t="shared" si="21"/>
        <v>0</v>
      </c>
      <c r="N80" s="32">
        <f t="shared" si="22"/>
        <v>0</v>
      </c>
      <c r="O80" s="53">
        <f>O79+H81*PRODUCT($G$8:G80)^-1*PRODUCT($E$8:E79)*D80</f>
        <v>295.60267103416743</v>
      </c>
      <c r="P80" s="53"/>
      <c r="Q80" s="52">
        <f>Q79+J80*PRODUCT($E$8:E79)*PRODUCT($G$8:G79)^-1</f>
        <v>4.7316566695024669</v>
      </c>
      <c r="R80" s="52">
        <f>((P79+O79)*PRODUCT($G$8:G79))/PRODUCT($E$8:E79)</f>
        <v>702903.89763940731</v>
      </c>
      <c r="S80" s="52">
        <f>((Q79)*PRODUCT($G$8:G79))/PRODUCT($E$8:E79)</f>
        <v>11251.251227362402</v>
      </c>
      <c r="T80" s="41">
        <f t="shared" si="23"/>
        <v>0</v>
      </c>
      <c r="U80" s="52">
        <f t="shared" si="31"/>
        <v>165561534.95282045</v>
      </c>
      <c r="V80" s="41">
        <f t="shared" si="24"/>
        <v>0</v>
      </c>
      <c r="W80" s="41">
        <f t="shared" si="25"/>
        <v>0</v>
      </c>
    </row>
    <row r="81" spans="1:23" x14ac:dyDescent="0.2">
      <c r="A81" s="11">
        <f t="shared" si="30"/>
        <v>73</v>
      </c>
      <c r="B81" s="11">
        <f t="shared" si="30"/>
        <v>103</v>
      </c>
      <c r="C81" s="12">
        <f>IF(B81&lt;121,INDEX(Frauen!C$2:C$122,B81+1,1),0)</f>
        <v>546.51400000000001</v>
      </c>
      <c r="D81" s="20">
        <f t="shared" si="26"/>
        <v>0.54651400000000006</v>
      </c>
      <c r="E81" s="20">
        <f t="shared" si="27"/>
        <v>0.45348599999999994</v>
      </c>
      <c r="F81" s="26">
        <f>IF(B81&lt;121,IF($D$1="konstant",$D$3,Zins!G75),0)</f>
        <v>7.4999999999999997E-3</v>
      </c>
      <c r="G81" s="39">
        <f t="shared" si="28"/>
        <v>1.0075000000000001</v>
      </c>
      <c r="H81" s="11"/>
      <c r="I81" s="11"/>
      <c r="J81" s="11"/>
      <c r="K81" s="28">
        <f t="shared" si="29"/>
        <v>0</v>
      </c>
      <c r="L81" s="32">
        <f t="shared" si="20"/>
        <v>0</v>
      </c>
      <c r="M81" s="11">
        <f t="shared" si="21"/>
        <v>0</v>
      </c>
      <c r="N81" s="32">
        <f t="shared" si="22"/>
        <v>0</v>
      </c>
      <c r="O81" s="53">
        <f>O80+H82*PRODUCT($G$8:G81)^-1*PRODUCT($E$8:E80)*D81</f>
        <v>295.60267103416743</v>
      </c>
      <c r="P81" s="53"/>
      <c r="Q81" s="52">
        <f>Q80+J81*PRODUCT($E$8:E80)*PRODUCT($G$8:G80)^-1</f>
        <v>4.7316566695024669</v>
      </c>
      <c r="R81" s="52">
        <f>((P80+O80)*PRODUCT($G$8:G80))/PRODUCT($E$8:E80)</f>
        <v>1475870.2491511742</v>
      </c>
      <c r="S81" s="52">
        <f>((Q80)*PRODUCT($G$8:G80))/PRODUCT($E$8:E80)</f>
        <v>23623.97905027472</v>
      </c>
      <c r="T81" s="41">
        <f t="shared" si="23"/>
        <v>0</v>
      </c>
      <c r="U81" s="52">
        <f t="shared" si="31"/>
        <v>347625535.52665204</v>
      </c>
      <c r="V81" s="41">
        <f t="shared" si="24"/>
        <v>0</v>
      </c>
      <c r="W81" s="41">
        <f t="shared" si="25"/>
        <v>0</v>
      </c>
    </row>
    <row r="82" spans="1:23" x14ac:dyDescent="0.2">
      <c r="A82" s="11">
        <f t="shared" si="30"/>
        <v>74</v>
      </c>
      <c r="B82" s="11">
        <f t="shared" si="30"/>
        <v>104</v>
      </c>
      <c r="C82" s="12">
        <f>IF(B82&lt;121,INDEX(Frauen!C$2:C$122,B82+1,1),0)</f>
        <v>573.11400000000003</v>
      </c>
      <c r="D82" s="20">
        <f t="shared" si="26"/>
        <v>0.57311400000000001</v>
      </c>
      <c r="E82" s="20">
        <f t="shared" si="27"/>
        <v>0.42688599999999999</v>
      </c>
      <c r="F82" s="26">
        <f>IF(B82&lt;121,IF($D$1="konstant",$D$3,Zins!G76),0)</f>
        <v>7.4999999999999997E-3</v>
      </c>
      <c r="G82" s="39">
        <f t="shared" si="28"/>
        <v>1.0075000000000001</v>
      </c>
      <c r="H82" s="11"/>
      <c r="I82" s="11"/>
      <c r="J82" s="11"/>
      <c r="K82" s="28">
        <f t="shared" si="29"/>
        <v>0</v>
      </c>
      <c r="L82" s="32">
        <f t="shared" si="20"/>
        <v>0</v>
      </c>
      <c r="M82" s="11">
        <f t="shared" si="21"/>
        <v>0</v>
      </c>
      <c r="N82" s="32">
        <f t="shared" si="22"/>
        <v>0</v>
      </c>
      <c r="O82" s="53">
        <f>O81+H83*PRODUCT($G$8:G82)^-1*PRODUCT($E$8:E81)*D82</f>
        <v>295.60267103416743</v>
      </c>
      <c r="P82" s="53"/>
      <c r="Q82" s="52">
        <f>Q81+J82*PRODUCT($E$8:E81)*PRODUCT($G$8:G81)^-1</f>
        <v>4.7316566695024669</v>
      </c>
      <c r="R82" s="52">
        <f>((P81+O81)*PRODUCT($G$8:G81))/PRODUCT($E$8:E81)</f>
        <v>3278908.8880799147</v>
      </c>
      <c r="S82" s="52">
        <f>((Q81)*PRODUCT($G$8:G81))/PRODUCT($E$8:E81)</f>
        <v>52484.881326329341</v>
      </c>
      <c r="T82" s="41">
        <f t="shared" si="23"/>
        <v>0</v>
      </c>
      <c r="U82" s="52">
        <f t="shared" si="31"/>
        <v>772312104.54810524</v>
      </c>
      <c r="V82" s="41">
        <f t="shared" si="24"/>
        <v>0</v>
      </c>
      <c r="W82" s="41">
        <f t="shared" si="25"/>
        <v>0</v>
      </c>
    </row>
    <row r="83" spans="1:23" x14ac:dyDescent="0.2">
      <c r="A83" s="11">
        <f t="shared" si="30"/>
        <v>75</v>
      </c>
      <c r="B83" s="11">
        <f t="shared" si="30"/>
        <v>105</v>
      </c>
      <c r="C83" s="12">
        <f>IF(B83&lt;121,INDEX(Frauen!C$2:C$122,B83+1,1),0)</f>
        <v>599.95299999999997</v>
      </c>
      <c r="D83" s="20">
        <f t="shared" si="26"/>
        <v>0.59995299999999996</v>
      </c>
      <c r="E83" s="20">
        <f t="shared" si="27"/>
        <v>0.40004700000000004</v>
      </c>
      <c r="F83" s="26">
        <f>IF(B83&lt;121,IF($D$1="konstant",$D$3,Zins!G77),0)</f>
        <v>7.4999999999999997E-3</v>
      </c>
      <c r="G83" s="39">
        <f t="shared" si="28"/>
        <v>1.0075000000000001</v>
      </c>
      <c r="H83" s="11"/>
      <c r="I83" s="11"/>
      <c r="J83" s="11"/>
      <c r="K83" s="28">
        <f t="shared" si="29"/>
        <v>0</v>
      </c>
      <c r="L83" s="32">
        <f t="shared" si="20"/>
        <v>0</v>
      </c>
      <c r="M83" s="11">
        <f t="shared" si="21"/>
        <v>0</v>
      </c>
      <c r="N83" s="32">
        <f t="shared" si="22"/>
        <v>0</v>
      </c>
      <c r="O83" s="53">
        <f>O82+H84*PRODUCT($G$8:G83)^-1*PRODUCT($E$8:E82)*D83</f>
        <v>295.60267103416743</v>
      </c>
      <c r="P83" s="53"/>
      <c r="Q83" s="52">
        <f>Q82+J83*PRODUCT($E$8:E82)*PRODUCT($G$8:G82)^-1</f>
        <v>4.7316566695024669</v>
      </c>
      <c r="R83" s="52">
        <f>((P82+O82)*PRODUCT($G$8:G82))/PRODUCT($E$8:E82)</f>
        <v>7738601.6518239398</v>
      </c>
      <c r="S83" s="52">
        <f>((Q82)*PRODUCT($G$8:G82))/PRODUCT($E$8:E82)</f>
        <v>123870.34931170574</v>
      </c>
      <c r="T83" s="41">
        <f t="shared" si="23"/>
        <v>0</v>
      </c>
      <c r="U83" s="52">
        <f t="shared" si="31"/>
        <v>1822745288.7473845</v>
      </c>
      <c r="V83" s="41">
        <f t="shared" si="24"/>
        <v>0</v>
      </c>
      <c r="W83" s="41">
        <f t="shared" si="25"/>
        <v>0</v>
      </c>
    </row>
    <row r="84" spans="1:23" x14ac:dyDescent="0.2">
      <c r="A84" s="11">
        <f t="shared" si="30"/>
        <v>76</v>
      </c>
      <c r="B84" s="11">
        <f t="shared" si="30"/>
        <v>106</v>
      </c>
      <c r="C84" s="12">
        <f>IF(B84&lt;121,INDEX(Frauen!C$2:C$122,B84+1,1),0)</f>
        <v>627.01400000000001</v>
      </c>
      <c r="D84" s="20">
        <f t="shared" si="26"/>
        <v>0.62701399999999996</v>
      </c>
      <c r="E84" s="20">
        <f t="shared" si="27"/>
        <v>0.37298600000000004</v>
      </c>
      <c r="F84" s="26">
        <f>IF(B84&lt;121,IF($D$1="konstant",$D$3,Zins!G78),0)</f>
        <v>7.4999999999999997E-3</v>
      </c>
      <c r="G84" s="39">
        <f t="shared" si="28"/>
        <v>1.0075000000000001</v>
      </c>
      <c r="H84" s="11"/>
      <c r="I84" s="11"/>
      <c r="J84" s="11"/>
      <c r="K84" s="28">
        <f t="shared" si="29"/>
        <v>0</v>
      </c>
      <c r="L84" s="32">
        <f t="shared" si="20"/>
        <v>0</v>
      </c>
      <c r="M84" s="11">
        <f t="shared" si="21"/>
        <v>0</v>
      </c>
      <c r="N84" s="32">
        <f t="shared" si="22"/>
        <v>0</v>
      </c>
      <c r="O84" s="53">
        <f>O83+H85*PRODUCT($G$8:G84)^-1*PRODUCT($E$8:E83)*D84</f>
        <v>295.60267103416743</v>
      </c>
      <c r="P84" s="53"/>
      <c r="Q84" s="52">
        <f>Q83+J84*PRODUCT($E$8:E83)*PRODUCT($G$8:G83)^-1</f>
        <v>4.7316566695024669</v>
      </c>
      <c r="R84" s="52">
        <f>((P83+O83)*PRODUCT($G$8:G83))/PRODUCT($E$8:E83)</f>
        <v>19489312.916263893</v>
      </c>
      <c r="S84" s="52">
        <f>((Q83)*PRODUCT($G$8:G83))/PRODUCT($E$8:E83)</f>
        <v>311961.7868189076</v>
      </c>
      <c r="T84" s="41">
        <f t="shared" si="23"/>
        <v>0</v>
      </c>
      <c r="U84" s="52">
        <f t="shared" si="31"/>
        <v>4590500312.2457857</v>
      </c>
      <c r="V84" s="41">
        <f t="shared" si="24"/>
        <v>0</v>
      </c>
      <c r="W84" s="41">
        <f t="shared" si="25"/>
        <v>0</v>
      </c>
    </row>
    <row r="85" spans="1:23" x14ac:dyDescent="0.2">
      <c r="A85" s="11">
        <f t="shared" si="30"/>
        <v>77</v>
      </c>
      <c r="B85" s="11">
        <f t="shared" si="30"/>
        <v>107</v>
      </c>
      <c r="C85" s="12">
        <f>IF(B85&lt;121,INDEX(Frauen!C$2:C$122,B85+1,1),0)</f>
        <v>654.28300000000002</v>
      </c>
      <c r="D85" s="20">
        <f t="shared" si="26"/>
        <v>0.65428300000000006</v>
      </c>
      <c r="E85" s="20">
        <f t="shared" si="27"/>
        <v>0.34571699999999994</v>
      </c>
      <c r="F85" s="26">
        <f>IF(B85&lt;121,IF($D$1="konstant",$D$3,Zins!G79),0)</f>
        <v>7.4999999999999997E-3</v>
      </c>
      <c r="G85" s="39">
        <f t="shared" si="28"/>
        <v>1.0075000000000001</v>
      </c>
      <c r="H85" s="11"/>
      <c r="I85" s="11"/>
      <c r="J85" s="11"/>
      <c r="K85" s="28">
        <f t="shared" si="29"/>
        <v>0</v>
      </c>
      <c r="L85" s="32">
        <f t="shared" si="20"/>
        <v>0</v>
      </c>
      <c r="M85" s="11">
        <f t="shared" si="21"/>
        <v>0</v>
      </c>
      <c r="N85" s="32">
        <f t="shared" si="22"/>
        <v>0</v>
      </c>
      <c r="O85" s="53">
        <f>O84+H86*PRODUCT($G$8:G85)^-1*PRODUCT($E$8:E84)*D85</f>
        <v>295.60267103416743</v>
      </c>
      <c r="P85" s="53"/>
      <c r="Q85" s="52">
        <f>Q84+J85*PRODUCT($E$8:E84)*PRODUCT($G$8:G84)^-1</f>
        <v>4.7316566695024669</v>
      </c>
      <c r="R85" s="52">
        <f>((P84+O84)*PRODUCT($G$8:G84))/PRODUCT($E$8:E84)</f>
        <v>52644020.856374964</v>
      </c>
      <c r="S85" s="52">
        <f>((Q84)*PRODUCT($G$8:G84))/PRODUCT($E$8:E84)</f>
        <v>842662.99598389596</v>
      </c>
      <c r="T85" s="41">
        <f t="shared" si="23"/>
        <v>0</v>
      </c>
      <c r="U85" s="52">
        <f t="shared" si="31"/>
        <v>12399739037.356977</v>
      </c>
      <c r="V85" s="41">
        <f t="shared" si="24"/>
        <v>0</v>
      </c>
      <c r="W85" s="41">
        <f t="shared" si="25"/>
        <v>0</v>
      </c>
    </row>
    <row r="86" spans="1:23" x14ac:dyDescent="0.2">
      <c r="A86" s="11">
        <f t="shared" si="30"/>
        <v>78</v>
      </c>
      <c r="B86" s="11">
        <f t="shared" si="30"/>
        <v>108</v>
      </c>
      <c r="C86" s="12">
        <f>IF(B86&lt;121,INDEX(Frauen!C$2:C$122,B86+1,1),0)</f>
        <v>681.74099999999999</v>
      </c>
      <c r="D86" s="20">
        <f t="shared" si="26"/>
        <v>0.68174099999999993</v>
      </c>
      <c r="E86" s="20">
        <f t="shared" si="27"/>
        <v>0.31825900000000007</v>
      </c>
      <c r="F86" s="26">
        <f>IF(B86&lt;121,IF($D$1="konstant",$D$3,Zins!G80),0)</f>
        <v>7.4999999999999997E-3</v>
      </c>
      <c r="G86" s="39">
        <f t="shared" si="28"/>
        <v>1.0075000000000001</v>
      </c>
      <c r="H86" s="11"/>
      <c r="I86" s="11"/>
      <c r="J86" s="11"/>
      <c r="K86" s="28">
        <f t="shared" si="29"/>
        <v>0</v>
      </c>
      <c r="L86" s="32">
        <f t="shared" si="20"/>
        <v>0</v>
      </c>
      <c r="M86" s="11">
        <f t="shared" si="21"/>
        <v>0</v>
      </c>
      <c r="N86" s="32">
        <f t="shared" si="22"/>
        <v>0</v>
      </c>
      <c r="O86" s="53">
        <f>O85+H87*PRODUCT($G$8:G86)^-1*PRODUCT($E$8:E85)*D86</f>
        <v>295.60267103416743</v>
      </c>
      <c r="P86" s="53"/>
      <c r="Q86" s="52">
        <f>Q85+J86*PRODUCT($E$8:E85)*PRODUCT($G$8:G85)^-1</f>
        <v>4.7316566695024669</v>
      </c>
      <c r="R86" s="52">
        <f>((P85+O85)*PRODUCT($G$8:G85))/PRODUCT($E$8:E85)</f>
        <v>153416959.57328621</v>
      </c>
      <c r="S86" s="52">
        <f>((Q85)*PRODUCT($G$8:G85))/PRODUCT($E$8:E85)</f>
        <v>2455716.5787443933</v>
      </c>
      <c r="T86" s="41">
        <f t="shared" si="23"/>
        <v>0</v>
      </c>
      <c r="U86" s="52">
        <f t="shared" si="31"/>
        <v>36135732637.206612</v>
      </c>
      <c r="V86" s="41">
        <f t="shared" si="24"/>
        <v>0</v>
      </c>
      <c r="W86" s="41">
        <f t="shared" si="25"/>
        <v>0</v>
      </c>
    </row>
    <row r="87" spans="1:23" x14ac:dyDescent="0.2">
      <c r="A87" s="11">
        <f t="shared" si="30"/>
        <v>79</v>
      </c>
      <c r="B87" s="11">
        <f t="shared" si="30"/>
        <v>109</v>
      </c>
      <c r="C87" s="12">
        <f>IF(B87&lt;121,INDEX(Frauen!C$2:C$122,B87+1,1),0)</f>
        <v>709.36400000000003</v>
      </c>
      <c r="D87" s="20">
        <f t="shared" si="26"/>
        <v>0.70936399999999999</v>
      </c>
      <c r="E87" s="20">
        <f t="shared" si="27"/>
        <v>0.29063600000000001</v>
      </c>
      <c r="F87" s="26">
        <f>IF(B87&lt;121,IF($D$1="konstant",$D$3,Zins!G81),0)</f>
        <v>7.4999999999999997E-3</v>
      </c>
      <c r="G87" s="39">
        <f t="shared" si="28"/>
        <v>1.0075000000000001</v>
      </c>
      <c r="H87" s="11"/>
      <c r="I87" s="11"/>
      <c r="J87" s="11"/>
      <c r="K87" s="28">
        <f t="shared" si="29"/>
        <v>0</v>
      </c>
      <c r="L87" s="32">
        <f t="shared" si="20"/>
        <v>0</v>
      </c>
      <c r="M87" s="11">
        <f t="shared" si="21"/>
        <v>0</v>
      </c>
      <c r="N87" s="32">
        <f t="shared" si="22"/>
        <v>0</v>
      </c>
      <c r="O87" s="53">
        <f>O86+H88*PRODUCT($G$8:G87)^-1*PRODUCT($E$8:E86)*D87</f>
        <v>295.60267103416743</v>
      </c>
      <c r="P87" s="53"/>
      <c r="Q87" s="52">
        <f>Q86+J87*PRODUCT($E$8:E86)*PRODUCT($G$8:G86)^-1</f>
        <v>4.7316566695024669</v>
      </c>
      <c r="R87" s="52">
        <f>((P86+O86)*PRODUCT($G$8:G86))/PRODUCT($E$8:E86)</f>
        <v>485666035.43053234</v>
      </c>
      <c r="S87" s="52">
        <f>((Q86)*PRODUCT($G$8:G86))/PRODUCT($E$8:E86)</f>
        <v>7773965.3963752026</v>
      </c>
      <c r="T87" s="41">
        <f t="shared" si="23"/>
        <v>0</v>
      </c>
      <c r="U87" s="52">
        <f t="shared" si="31"/>
        <v>114393467685.0793</v>
      </c>
      <c r="V87" s="41">
        <f t="shared" si="24"/>
        <v>0</v>
      </c>
      <c r="W87" s="41">
        <f t="shared" si="25"/>
        <v>0</v>
      </c>
    </row>
    <row r="88" spans="1:23" x14ac:dyDescent="0.2">
      <c r="A88" s="11">
        <f t="shared" si="30"/>
        <v>80</v>
      </c>
      <c r="B88" s="11">
        <f t="shared" si="30"/>
        <v>110</v>
      </c>
      <c r="C88" s="12">
        <f>IF(B88&lt;121,INDEX(Frauen!C$2:C$122,B88+1,1),0)</f>
        <v>737.13</v>
      </c>
      <c r="D88" s="20">
        <f t="shared" si="26"/>
        <v>0.73712999999999995</v>
      </c>
      <c r="E88" s="20">
        <f t="shared" si="27"/>
        <v>0.26287000000000005</v>
      </c>
      <c r="F88" s="26">
        <f>IF(B88&lt;121,IF($D$1="konstant",$D$3,Zins!G82),0)</f>
        <v>7.4999999999999997E-3</v>
      </c>
      <c r="G88" s="39">
        <f t="shared" si="28"/>
        <v>1.0075000000000001</v>
      </c>
      <c r="H88" s="11"/>
      <c r="I88" s="11"/>
      <c r="J88" s="11"/>
      <c r="K88" s="28">
        <f t="shared" si="29"/>
        <v>0</v>
      </c>
      <c r="L88" s="32">
        <f t="shared" si="20"/>
        <v>0</v>
      </c>
      <c r="M88" s="11">
        <f t="shared" si="21"/>
        <v>0</v>
      </c>
      <c r="N88" s="32">
        <f t="shared" si="22"/>
        <v>0</v>
      </c>
      <c r="O88" s="53">
        <f>O87+H89*PRODUCT($G$8:G88)^-1*PRODUCT($E$8:E87)*D88</f>
        <v>295.60267103416743</v>
      </c>
      <c r="P88" s="53"/>
      <c r="Q88" s="52">
        <f>Q87+J88*PRODUCT($E$8:E87)*PRODUCT($G$8:G87)^-1</f>
        <v>4.7316566695024669</v>
      </c>
      <c r="R88" s="52">
        <f>((P87+O87)*PRODUCT($G$8:G87))/PRODUCT($E$8:E87)</f>
        <v>1683578533.6168313</v>
      </c>
      <c r="S88" s="52">
        <f>((Q87)*PRODUCT($G$8:G87))/PRODUCT($E$8:E87)</f>
        <v>26948726.712616526</v>
      </c>
      <c r="T88" s="41">
        <f t="shared" si="23"/>
        <v>0</v>
      </c>
      <c r="U88" s="52">
        <f t="shared" si="31"/>
        <v>396549012141.36371</v>
      </c>
      <c r="V88" s="41">
        <f t="shared" si="24"/>
        <v>0</v>
      </c>
      <c r="W88" s="41">
        <f t="shared" si="25"/>
        <v>0</v>
      </c>
    </row>
    <row r="89" spans="1:23" x14ac:dyDescent="0.2">
      <c r="A89" s="11">
        <f t="shared" si="30"/>
        <v>81</v>
      </c>
      <c r="B89" s="11">
        <f t="shared" si="30"/>
        <v>111</v>
      </c>
      <c r="C89" s="12">
        <f>IF(B89&lt;121,INDEX(Frauen!C$2:C$122,B89+1,1),0)</f>
        <v>765.01099999999997</v>
      </c>
      <c r="D89" s="20">
        <f t="shared" si="26"/>
        <v>0.765011</v>
      </c>
      <c r="E89" s="20">
        <f t="shared" si="27"/>
        <v>0.234989</v>
      </c>
      <c r="F89" s="26">
        <f>IF(B89&lt;121,IF($D$1="konstant",$D$3,Zins!G83),0)</f>
        <v>7.4999999999999997E-3</v>
      </c>
      <c r="G89" s="39">
        <f t="shared" si="28"/>
        <v>1.0075000000000001</v>
      </c>
      <c r="H89" s="11"/>
      <c r="I89" s="11"/>
      <c r="J89" s="11"/>
      <c r="K89" s="28">
        <f t="shared" si="29"/>
        <v>0</v>
      </c>
      <c r="L89" s="32">
        <f t="shared" si="20"/>
        <v>0</v>
      </c>
      <c r="M89" s="11">
        <f t="shared" si="21"/>
        <v>0</v>
      </c>
      <c r="N89" s="32">
        <f t="shared" si="22"/>
        <v>0</v>
      </c>
      <c r="O89" s="53">
        <f>O88+H90*PRODUCT($G$8:G89)^-1*PRODUCT($E$8:E88)*D89</f>
        <v>295.60267103416743</v>
      </c>
      <c r="P89" s="53"/>
      <c r="Q89" s="52">
        <f>Q88+J89*PRODUCT($E$8:E88)*PRODUCT($G$8:G88)^-1</f>
        <v>4.7316566695024669</v>
      </c>
      <c r="R89" s="52">
        <f>((P88+O88)*PRODUCT($G$8:G88))/PRODUCT($E$8:E88)</f>
        <v>6452639603.678463</v>
      </c>
      <c r="S89" s="52">
        <f>((Q88)*PRODUCT($G$8:G88))/PRODUCT($E$8:E88)</f>
        <v>103286195.31692909</v>
      </c>
      <c r="T89" s="41">
        <f t="shared" si="23"/>
        <v>0</v>
      </c>
      <c r="U89" s="52">
        <f t="shared" si="31"/>
        <v>1519850609550.0588</v>
      </c>
      <c r="V89" s="41">
        <f t="shared" si="24"/>
        <v>0</v>
      </c>
      <c r="W89" s="41">
        <f t="shared" si="25"/>
        <v>0</v>
      </c>
    </row>
    <row r="90" spans="1:23" x14ac:dyDescent="0.2">
      <c r="A90" s="11">
        <f t="shared" ref="A90:B105" si="32">IF(A89&lt;121,A89+1,"")</f>
        <v>82</v>
      </c>
      <c r="B90" s="11">
        <f t="shared" si="32"/>
        <v>112</v>
      </c>
      <c r="C90" s="12">
        <f>IF(B90&lt;121,INDEX(Frauen!C$2:C$122,B90+1,1),0)</f>
        <v>792.97400000000005</v>
      </c>
      <c r="D90" s="20">
        <f t="shared" si="26"/>
        <v>0.79297400000000007</v>
      </c>
      <c r="E90" s="20">
        <f t="shared" si="27"/>
        <v>0.20702599999999993</v>
      </c>
      <c r="F90" s="26">
        <f>IF(B90&lt;121,IF($D$1="konstant",$D$3,Zins!G84),0)</f>
        <v>7.4999999999999997E-3</v>
      </c>
      <c r="G90" s="39">
        <f t="shared" si="28"/>
        <v>1.0075000000000001</v>
      </c>
      <c r="H90" s="11"/>
      <c r="I90" s="11"/>
      <c r="J90" s="11"/>
      <c r="K90" s="28">
        <f t="shared" si="29"/>
        <v>0</v>
      </c>
      <c r="L90" s="32">
        <f t="shared" si="20"/>
        <v>0</v>
      </c>
      <c r="M90" s="11">
        <f t="shared" si="21"/>
        <v>0</v>
      </c>
      <c r="N90" s="32">
        <f t="shared" si="22"/>
        <v>0</v>
      </c>
      <c r="O90" s="53">
        <f>O89+H91*PRODUCT($G$8:G90)^-1*PRODUCT($E$8:E89)*D90</f>
        <v>295.60267103416743</v>
      </c>
      <c r="P90" s="53"/>
      <c r="Q90" s="52">
        <f>Q89+J90*PRODUCT($E$8:E89)*PRODUCT($G$8:G89)^-1</f>
        <v>4.7316566695024669</v>
      </c>
      <c r="R90" s="52">
        <f>((P89+O89)*PRODUCT($G$8:G89))/PRODUCT($E$8:E89)</f>
        <v>27665271143.355865</v>
      </c>
      <c r="S90" s="52">
        <f>((Q89)*PRODUCT($G$8:G89))/PRODUCT($E$8:E89)</f>
        <v>442832821.03335077</v>
      </c>
      <c r="T90" s="41">
        <f t="shared" si="23"/>
        <v>0</v>
      </c>
      <c r="U90" s="52">
        <f t="shared" si="31"/>
        <v>6516260289297.3047</v>
      </c>
      <c r="V90" s="41">
        <f t="shared" si="24"/>
        <v>0</v>
      </c>
      <c r="W90" s="41">
        <f t="shared" si="25"/>
        <v>0</v>
      </c>
    </row>
    <row r="91" spans="1:23" x14ac:dyDescent="0.2">
      <c r="A91" s="11">
        <f t="shared" si="32"/>
        <v>83</v>
      </c>
      <c r="B91" s="11">
        <f t="shared" si="32"/>
        <v>113</v>
      </c>
      <c r="C91" s="12">
        <f>IF(B91&lt;121,INDEX(Frauen!C$2:C$122,B91+1,1),0)</f>
        <v>820.98699999999997</v>
      </c>
      <c r="D91" s="20">
        <f t="shared" si="26"/>
        <v>0.82098699999999991</v>
      </c>
      <c r="E91" s="20">
        <f t="shared" si="27"/>
        <v>0.17901300000000009</v>
      </c>
      <c r="F91" s="26">
        <f>IF(B91&lt;121,IF($D$1="konstant",$D$3,Zins!G85),0)</f>
        <v>7.4999999999999997E-3</v>
      </c>
      <c r="G91" s="39">
        <f t="shared" si="28"/>
        <v>1.0075000000000001</v>
      </c>
      <c r="H91" s="11"/>
      <c r="I91" s="11"/>
      <c r="J91" s="11"/>
      <c r="K91" s="28">
        <f t="shared" si="29"/>
        <v>0</v>
      </c>
      <c r="L91" s="32">
        <f t="shared" si="20"/>
        <v>0</v>
      </c>
      <c r="M91" s="11">
        <f t="shared" si="21"/>
        <v>0</v>
      </c>
      <c r="N91" s="32">
        <f t="shared" si="22"/>
        <v>0</v>
      </c>
      <c r="O91" s="53">
        <f>O90+H92*PRODUCT($G$8:G91)^-1*PRODUCT($E$8:E90)*D91</f>
        <v>295.60267103416743</v>
      </c>
      <c r="P91" s="53"/>
      <c r="Q91" s="52">
        <f>Q90+J91*PRODUCT($E$8:E90)*PRODUCT($G$8:G90)^-1</f>
        <v>4.7316566695024669</v>
      </c>
      <c r="R91" s="52">
        <f>((P90+O90)*PRODUCT($G$8:G90))/PRODUCT($E$8:E90)</f>
        <v>134634107198.76271</v>
      </c>
      <c r="S91" s="52">
        <f>((Q90)*PRODUCT($G$8:G90))/PRODUCT($E$8:E90)</f>
        <v>2155062973.6897836</v>
      </c>
      <c r="T91" s="41">
        <f t="shared" si="23"/>
        <v>0</v>
      </c>
      <c r="U91" s="52">
        <f t="shared" si="31"/>
        <v>31711631589592.797</v>
      </c>
      <c r="V91" s="41">
        <f t="shared" si="24"/>
        <v>0</v>
      </c>
      <c r="W91" s="41">
        <f t="shared" si="25"/>
        <v>0</v>
      </c>
    </row>
    <row r="92" spans="1:23" x14ac:dyDescent="0.2">
      <c r="A92" s="11">
        <f t="shared" si="32"/>
        <v>84</v>
      </c>
      <c r="B92" s="11">
        <f t="shared" si="32"/>
        <v>114</v>
      </c>
      <c r="C92" s="12">
        <f>IF(B92&lt;121,INDEX(Frauen!C$2:C$122,B92+1,1),0)</f>
        <v>849.00900000000001</v>
      </c>
      <c r="D92" s="20">
        <f t="shared" si="26"/>
        <v>0.84900900000000001</v>
      </c>
      <c r="E92" s="20">
        <f t="shared" si="27"/>
        <v>0.15099099999999999</v>
      </c>
      <c r="F92" s="26">
        <f>IF(B92&lt;121,IF($D$1="konstant",$D$3,Zins!G86),0)</f>
        <v>7.4999999999999997E-3</v>
      </c>
      <c r="G92" s="39">
        <f t="shared" si="28"/>
        <v>1.0075000000000001</v>
      </c>
      <c r="H92" s="11"/>
      <c r="I92" s="11"/>
      <c r="J92" s="11"/>
      <c r="K92" s="28">
        <f t="shared" si="29"/>
        <v>0</v>
      </c>
      <c r="L92" s="32">
        <f t="shared" si="20"/>
        <v>0</v>
      </c>
      <c r="M92" s="11">
        <f t="shared" si="21"/>
        <v>0</v>
      </c>
      <c r="N92" s="32">
        <f t="shared" si="22"/>
        <v>0</v>
      </c>
      <c r="O92" s="53">
        <f>O91+H93*PRODUCT($G$8:G92)^-1*PRODUCT($E$8:E91)*D92</f>
        <v>295.60267103416743</v>
      </c>
      <c r="P92" s="53"/>
      <c r="Q92" s="52">
        <f>Q91+J92*PRODUCT($E$8:E91)*PRODUCT($G$8:G91)^-1</f>
        <v>4.7316566695024669</v>
      </c>
      <c r="R92" s="52">
        <f>((P91+O91)*PRODUCT($G$8:G91))/PRODUCT($E$8:E91)</f>
        <v>757731913340.11145</v>
      </c>
      <c r="S92" s="52">
        <f>((Q91)*PRODUCT($G$8:G91))/PRODUCT($E$8:E91)</f>
        <v>12128873020.353024</v>
      </c>
      <c r="T92" s="41">
        <f t="shared" si="23"/>
        <v>0</v>
      </c>
      <c r="U92" s="52">
        <f t="shared" si="31"/>
        <v>178475690740419.53</v>
      </c>
      <c r="V92" s="41">
        <f t="shared" si="24"/>
        <v>0</v>
      </c>
      <c r="W92" s="41">
        <f t="shared" si="25"/>
        <v>0</v>
      </c>
    </row>
    <row r="93" spans="1:23" x14ac:dyDescent="0.2">
      <c r="A93" s="11">
        <f t="shared" si="32"/>
        <v>85</v>
      </c>
      <c r="B93" s="11">
        <f t="shared" si="32"/>
        <v>115</v>
      </c>
      <c r="C93" s="12">
        <f>IF(B93&lt;121,INDEX(Frauen!C$2:C$122,B93+1,1),0)</f>
        <v>876.99800000000005</v>
      </c>
      <c r="D93" s="20">
        <f t="shared" si="26"/>
        <v>0.87699800000000006</v>
      </c>
      <c r="E93" s="20">
        <f t="shared" si="27"/>
        <v>0.12300199999999994</v>
      </c>
      <c r="F93" s="26">
        <f>IF(B93&lt;121,IF($D$1="konstant",$D$3,Zins!G87),0)</f>
        <v>7.4999999999999997E-3</v>
      </c>
      <c r="G93" s="39">
        <f t="shared" si="28"/>
        <v>1.0075000000000001</v>
      </c>
      <c r="H93" s="11"/>
      <c r="I93" s="11"/>
      <c r="J93" s="11"/>
      <c r="K93" s="28">
        <f t="shared" si="29"/>
        <v>0</v>
      </c>
      <c r="L93" s="32">
        <f t="shared" si="20"/>
        <v>0</v>
      </c>
      <c r="M93" s="11">
        <f t="shared" si="21"/>
        <v>0</v>
      </c>
      <c r="N93" s="32">
        <f t="shared" si="22"/>
        <v>0</v>
      </c>
      <c r="O93" s="53">
        <f>O92+H94*PRODUCT($G$8:G93)^-1*PRODUCT($E$8:E92)*D93</f>
        <v>295.60267103416743</v>
      </c>
      <c r="P93" s="53"/>
      <c r="Q93" s="52">
        <f>Q92+J93*PRODUCT($E$8:E92)*PRODUCT($G$8:G92)^-1</f>
        <v>4.7316566695024669</v>
      </c>
      <c r="R93" s="52">
        <f>((P92+O92)*PRODUCT($G$8:G92))/PRODUCT($E$8:E92)</f>
        <v>5056029185118.0693</v>
      </c>
      <c r="S93" s="52">
        <f>((Q92)*PRODUCT($G$8:G92))/PRODUCT($E$8:E92)</f>
        <v>80930913551.176392</v>
      </c>
      <c r="T93" s="41">
        <f t="shared" si="23"/>
        <v>0</v>
      </c>
      <c r="U93" s="52">
        <f t="shared" si="31"/>
        <v>1190893883880315.8</v>
      </c>
      <c r="V93" s="41">
        <f t="shared" si="24"/>
        <v>0</v>
      </c>
      <c r="W93" s="41">
        <f t="shared" si="25"/>
        <v>0</v>
      </c>
    </row>
    <row r="94" spans="1:23" x14ac:dyDescent="0.2">
      <c r="A94" s="11">
        <f t="shared" si="32"/>
        <v>86</v>
      </c>
      <c r="B94" s="11">
        <f t="shared" si="32"/>
        <v>116</v>
      </c>
      <c r="C94" s="12">
        <f>IF(B94&lt;121,INDEX(Frauen!C$2:C$122,B94+1,1),0)</f>
        <v>904.90499999999997</v>
      </c>
      <c r="D94" s="20">
        <f t="shared" si="26"/>
        <v>0.90490499999999996</v>
      </c>
      <c r="E94" s="20">
        <f t="shared" si="27"/>
        <v>9.5095000000000041E-2</v>
      </c>
      <c r="F94" s="26">
        <f>IF(B94&lt;121,IF($D$1="konstant",$D$3,Zins!G88),0)</f>
        <v>7.4999999999999997E-3</v>
      </c>
      <c r="G94" s="39">
        <f t="shared" si="28"/>
        <v>1.0075000000000001</v>
      </c>
      <c r="H94" s="11"/>
      <c r="I94" s="11"/>
      <c r="J94" s="11"/>
      <c r="K94" s="28">
        <f t="shared" si="29"/>
        <v>0</v>
      </c>
      <c r="L94" s="32">
        <f t="shared" si="20"/>
        <v>0</v>
      </c>
      <c r="M94" s="11">
        <f t="shared" si="21"/>
        <v>0</v>
      </c>
      <c r="N94" s="32">
        <f t="shared" si="22"/>
        <v>0</v>
      </c>
      <c r="O94" s="53">
        <f>O93+H95*PRODUCT($G$8:G94)^-1*PRODUCT($E$8:E93)*D94</f>
        <v>295.60267103416743</v>
      </c>
      <c r="P94" s="53"/>
      <c r="Q94" s="52">
        <f>Q93+J94*PRODUCT($E$8:E93)*PRODUCT($G$8:G93)^-1</f>
        <v>4.7316566695024669</v>
      </c>
      <c r="R94" s="52">
        <f>((P93+O93)*PRODUCT($G$8:G93))/PRODUCT($E$8:E93)</f>
        <v>41413549405753.219</v>
      </c>
      <c r="S94" s="52">
        <f>((Q93)*PRODUCT($G$8:G93))/PRODUCT($E$8:E93)</f>
        <v>662898939877.48376</v>
      </c>
      <c r="T94" s="41">
        <f t="shared" si="23"/>
        <v>0</v>
      </c>
      <c r="U94" s="52">
        <f t="shared" si="31"/>
        <v>9754520967215318</v>
      </c>
      <c r="V94" s="41">
        <f t="shared" si="24"/>
        <v>0</v>
      </c>
      <c r="W94" s="41">
        <f t="shared" si="25"/>
        <v>0</v>
      </c>
    </row>
    <row r="95" spans="1:23" x14ac:dyDescent="0.2">
      <c r="A95" s="11">
        <f t="shared" si="32"/>
        <v>87</v>
      </c>
      <c r="B95" s="11">
        <f t="shared" si="32"/>
        <v>117</v>
      </c>
      <c r="C95" s="12">
        <f>IF(B95&lt;121,INDEX(Frauen!C$2:C$122,B95+1,1),0)</f>
        <v>932.67499999999995</v>
      </c>
      <c r="D95" s="20">
        <f t="shared" si="26"/>
        <v>0.93267499999999992</v>
      </c>
      <c r="E95" s="20">
        <f t="shared" si="27"/>
        <v>6.7325000000000079E-2</v>
      </c>
      <c r="F95" s="26">
        <f>IF(B95&lt;121,IF($D$1="konstant",$D$3,Zins!G89),0)</f>
        <v>7.4999999999999997E-3</v>
      </c>
      <c r="G95" s="39">
        <f t="shared" si="28"/>
        <v>1.0075000000000001</v>
      </c>
      <c r="H95" s="11"/>
      <c r="I95" s="11"/>
      <c r="J95" s="11"/>
      <c r="K95" s="28">
        <f t="shared" si="29"/>
        <v>0</v>
      </c>
      <c r="L95" s="32">
        <f t="shared" si="20"/>
        <v>0</v>
      </c>
      <c r="M95" s="11">
        <f t="shared" si="21"/>
        <v>0</v>
      </c>
      <c r="N95" s="32">
        <f t="shared" si="22"/>
        <v>0</v>
      </c>
      <c r="O95" s="53">
        <f>O94+H96*PRODUCT($G$8:G95)^-1*PRODUCT($E$8:E94)*D95</f>
        <v>295.60267103416743</v>
      </c>
      <c r="P95" s="53"/>
      <c r="Q95" s="52">
        <f>Q94+J95*PRODUCT($E$8:E94)*PRODUCT($G$8:G94)^-1</f>
        <v>4.7316566695024669</v>
      </c>
      <c r="R95" s="52">
        <f>((P94+O94)*PRODUCT($G$8:G94))/PRODUCT($E$8:E94)</f>
        <v>438762826923564.44</v>
      </c>
      <c r="S95" s="52">
        <f>((Q94)*PRODUCT($G$8:G94))/PRODUCT($E$8:E94)</f>
        <v>7023194509980.1738</v>
      </c>
      <c r="T95" s="41">
        <f t="shared" si="23"/>
        <v>0</v>
      </c>
      <c r="U95" s="52">
        <f t="shared" si="31"/>
        <v>1.0334591592059971E+17</v>
      </c>
      <c r="V95" s="41">
        <f t="shared" si="24"/>
        <v>0</v>
      </c>
      <c r="W95" s="41">
        <f t="shared" si="25"/>
        <v>0</v>
      </c>
    </row>
    <row r="96" spans="1:23" x14ac:dyDescent="0.2">
      <c r="A96" s="11">
        <f t="shared" si="32"/>
        <v>88</v>
      </c>
      <c r="B96" s="11">
        <f t="shared" si="32"/>
        <v>118</v>
      </c>
      <c r="C96" s="12">
        <f>IF(B96&lt;121,INDEX(Frauen!C$2:C$122,B96+1,1),0)</f>
        <v>960.24900000000002</v>
      </c>
      <c r="D96" s="20">
        <f t="shared" si="26"/>
        <v>0.96024900000000002</v>
      </c>
      <c r="E96" s="20">
        <f t="shared" si="27"/>
        <v>3.9750999999999981E-2</v>
      </c>
      <c r="F96" s="26">
        <f>IF(B96&lt;121,IF($D$1="konstant",$D$3,Zins!G90),0)</f>
        <v>7.4999999999999997E-3</v>
      </c>
      <c r="G96" s="39">
        <f t="shared" si="28"/>
        <v>1.0075000000000001</v>
      </c>
      <c r="H96" s="11"/>
      <c r="I96" s="11"/>
      <c r="J96" s="11"/>
      <c r="K96" s="28">
        <f t="shared" si="29"/>
        <v>0</v>
      </c>
      <c r="L96" s="32">
        <f t="shared" si="20"/>
        <v>0</v>
      </c>
      <c r="M96" s="11">
        <f t="shared" si="21"/>
        <v>0</v>
      </c>
      <c r="N96" s="32">
        <f t="shared" si="22"/>
        <v>0</v>
      </c>
      <c r="O96" s="53">
        <f>O95+H97*PRODUCT($G$8:G96)^-1*PRODUCT($E$8:E95)*D96</f>
        <v>295.60267103416743</v>
      </c>
      <c r="P96" s="53"/>
      <c r="Q96" s="52">
        <f>Q95+J96*PRODUCT($E$8:E95)*PRODUCT($G$8:G95)^-1</f>
        <v>4.7316566695024669</v>
      </c>
      <c r="R96" s="52">
        <f>((P95+O95)*PRODUCT($G$8:G95))/PRODUCT($E$8:E95)</f>
        <v>6565964324181071</v>
      </c>
      <c r="S96" s="52">
        <f>((Q95)*PRODUCT($G$8:G95))/PRODUCT($E$8:E95)</f>
        <v>105100162923208.56</v>
      </c>
      <c r="T96" s="41">
        <f t="shared" si="23"/>
        <v>0</v>
      </c>
      <c r="U96" s="52">
        <f t="shared" si="31"/>
        <v>1.5465430418121661E+18</v>
      </c>
      <c r="V96" s="41">
        <f t="shared" si="24"/>
        <v>0</v>
      </c>
      <c r="W96" s="41">
        <f t="shared" si="25"/>
        <v>0</v>
      </c>
    </row>
    <row r="97" spans="1:23" x14ac:dyDescent="0.2">
      <c r="A97" s="11">
        <f t="shared" si="32"/>
        <v>89</v>
      </c>
      <c r="B97" s="11">
        <f t="shared" si="32"/>
        <v>119</v>
      </c>
      <c r="C97" s="12">
        <f>IF(B97&lt;121,INDEX(Frauen!C$2:C$122,B97+1,1),0)</f>
        <v>987.56399999999996</v>
      </c>
      <c r="D97" s="20">
        <f t="shared" si="26"/>
        <v>0.987564</v>
      </c>
      <c r="E97" s="20">
        <f t="shared" si="27"/>
        <v>1.2436000000000003E-2</v>
      </c>
      <c r="F97" s="26">
        <f>IF(B97&lt;121,IF($D$1="konstant",$D$3,Zins!G91),0)</f>
        <v>7.4999999999999997E-3</v>
      </c>
      <c r="G97" s="39">
        <f t="shared" si="28"/>
        <v>1.0075000000000001</v>
      </c>
      <c r="H97" s="11"/>
      <c r="I97" s="11"/>
      <c r="J97" s="11"/>
      <c r="K97" s="28">
        <f t="shared" si="29"/>
        <v>0</v>
      </c>
      <c r="L97" s="32">
        <f t="shared" si="20"/>
        <v>0</v>
      </c>
      <c r="M97" s="11">
        <f t="shared" si="21"/>
        <v>0</v>
      </c>
      <c r="N97" s="32">
        <f t="shared" si="22"/>
        <v>0</v>
      </c>
      <c r="O97" s="53">
        <f>O96+H98*PRODUCT($G$8:G97)^-1*PRODUCT($E$8:E96)*D97</f>
        <v>295.60267103416743</v>
      </c>
      <c r="P97" s="53"/>
      <c r="Q97" s="52">
        <f>Q96+J97*PRODUCT($E$8:E96)*PRODUCT($G$8:G96)^-1</f>
        <v>4.7316566695024669</v>
      </c>
      <c r="R97" s="52">
        <f>((P96+O96)*PRODUCT($G$8:G96))/PRODUCT($E$8:E96)</f>
        <v>1.6641616705522963E+17</v>
      </c>
      <c r="S97" s="52">
        <f>((Q96)*PRODUCT($G$8:G96))/PRODUCT($E$8:E96)</f>
        <v>2663792461702414.5</v>
      </c>
      <c r="T97" s="41">
        <f t="shared" si="23"/>
        <v>0</v>
      </c>
      <c r="U97" s="52">
        <f t="shared" si="31"/>
        <v>3.9197557662090469E+19</v>
      </c>
      <c r="V97" s="41">
        <f t="shared" si="24"/>
        <v>0</v>
      </c>
      <c r="W97" s="41">
        <f t="shared" si="25"/>
        <v>0</v>
      </c>
    </row>
    <row r="98" spans="1:23" x14ac:dyDescent="0.2">
      <c r="A98" s="11">
        <f t="shared" si="32"/>
        <v>90</v>
      </c>
      <c r="B98" s="11">
        <f t="shared" si="32"/>
        <v>120</v>
      </c>
      <c r="C98" s="12">
        <f>IF(B98&lt;121,INDEX(Frauen!C$2:C$122,B98+1,1),0)</f>
        <v>1000</v>
      </c>
      <c r="D98" s="20">
        <f t="shared" si="26"/>
        <v>1</v>
      </c>
      <c r="E98" s="20">
        <f t="shared" si="27"/>
        <v>0</v>
      </c>
      <c r="F98" s="26">
        <f>IF(B98&lt;121,IF($D$1="konstant",$D$3,Zins!G92),0)</f>
        <v>7.4999999999999997E-3</v>
      </c>
      <c r="G98" s="39">
        <f t="shared" si="28"/>
        <v>1.0075000000000001</v>
      </c>
      <c r="H98" s="11"/>
      <c r="I98" s="11"/>
      <c r="J98" s="11"/>
      <c r="K98" s="28">
        <f t="shared" si="29"/>
        <v>0</v>
      </c>
      <c r="L98" s="32">
        <f t="shared" si="20"/>
        <v>0</v>
      </c>
      <c r="M98" s="11">
        <f t="shared" si="21"/>
        <v>0</v>
      </c>
      <c r="N98" s="32">
        <f t="shared" si="22"/>
        <v>0</v>
      </c>
      <c r="O98" s="53">
        <f>O97+H99*PRODUCT($G$8:G98)^-1*PRODUCT($E$8:E97)*D98</f>
        <v>295.60267103416743</v>
      </c>
      <c r="P98" s="53"/>
      <c r="Q98" s="52">
        <f>Q97+J98*PRODUCT($E$8:E97)*PRODUCT($G$8:G97)^-1</f>
        <v>4.7316566695024669</v>
      </c>
      <c r="R98" s="52">
        <f>((P97+O97)*PRODUCT($G$8:G97))/PRODUCT($E$8:E97)</f>
        <v>1.348217178418654E+19</v>
      </c>
      <c r="S98" s="52">
        <f>((Q97)*PRODUCT($G$8:G97))/PRODUCT($E$8:E97)</f>
        <v>2.1580660221656342E+17</v>
      </c>
      <c r="T98" s="41">
        <f t="shared" si="23"/>
        <v>0</v>
      </c>
      <c r="U98" s="52">
        <f t="shared" si="31"/>
        <v>3.1755821280601603E+21</v>
      </c>
      <c r="V98" s="41">
        <f t="shared" si="24"/>
        <v>0</v>
      </c>
      <c r="W98" s="41">
        <f t="shared" si="25"/>
        <v>0</v>
      </c>
    </row>
    <row r="99" spans="1:23" x14ac:dyDescent="0.2">
      <c r="A99" s="11">
        <f t="shared" si="32"/>
        <v>91</v>
      </c>
      <c r="B99" s="11">
        <f t="shared" si="32"/>
        <v>121</v>
      </c>
      <c r="C99" s="12">
        <f>IF(B99&lt;121,INDEX(Frauen!C$2:C$122,B99+1,1),0)</f>
        <v>0</v>
      </c>
      <c r="D99" s="20">
        <f t="shared" si="26"/>
        <v>0</v>
      </c>
      <c r="E99" s="20">
        <f t="shared" si="27"/>
        <v>0</v>
      </c>
      <c r="F99" s="26">
        <f>IF(B99&lt;121,IF($D$1="konstant",$D$3,Zins!G93),0)</f>
        <v>0</v>
      </c>
      <c r="G99" s="39">
        <f t="shared" si="28"/>
        <v>1</v>
      </c>
      <c r="H99" s="11"/>
      <c r="I99" s="11"/>
      <c r="J99" s="11"/>
      <c r="K99" s="28">
        <f t="shared" si="29"/>
        <v>0</v>
      </c>
      <c r="L99" s="32">
        <f t="shared" si="20"/>
        <v>0</v>
      </c>
      <c r="M99" s="11">
        <f t="shared" si="21"/>
        <v>0</v>
      </c>
      <c r="N99" s="32">
        <f t="shared" si="22"/>
        <v>0</v>
      </c>
      <c r="O99" s="53">
        <f>O98+H100*PRODUCT($G$8:G99)^-1*PRODUCT($E$8:E98)*D99</f>
        <v>295.60267103416743</v>
      </c>
      <c r="P99" s="53"/>
      <c r="Q99" s="52">
        <f>Q98+J99*PRODUCT($E$8:E98)*PRODUCT($G$8:G98)^-1</f>
        <v>4.7316566695024669</v>
      </c>
      <c r="R99" s="52" t="e">
        <f>((P98+O98)*PRODUCT($G$8:G98))/PRODUCT($E$8:E98)</f>
        <v>#DIV/0!</v>
      </c>
      <c r="S99" s="52" t="e">
        <f>((Q98)*PRODUCT($G$8:G98))/PRODUCT($E$8:E98)</f>
        <v>#DIV/0!</v>
      </c>
      <c r="T99" s="41">
        <f t="shared" si="23"/>
        <v>0</v>
      </c>
      <c r="U99" s="52" t="e">
        <f t="shared" si="31"/>
        <v>#DIV/0!</v>
      </c>
      <c r="V99" s="41">
        <f t="shared" si="24"/>
        <v>0</v>
      </c>
      <c r="W99" s="41">
        <f t="shared" si="25"/>
        <v>0</v>
      </c>
    </row>
    <row r="100" spans="1:23" x14ac:dyDescent="0.2">
      <c r="A100" s="11">
        <f t="shared" si="32"/>
        <v>92</v>
      </c>
      <c r="B100" s="11" t="str">
        <f t="shared" si="32"/>
        <v/>
      </c>
      <c r="C100" s="12">
        <f>IF(B100&lt;121,INDEX(Frauen!C$2:C$122,B100+1,1),0)</f>
        <v>0</v>
      </c>
      <c r="D100" s="20">
        <f t="shared" si="26"/>
        <v>0</v>
      </c>
      <c r="E100" s="20">
        <f t="shared" si="27"/>
        <v>0</v>
      </c>
      <c r="F100" s="26">
        <f>IF(B100&lt;121,IF($D$1="konstant",$D$3,Zins!G94),0)</f>
        <v>0</v>
      </c>
      <c r="G100" s="39">
        <f t="shared" si="28"/>
        <v>1</v>
      </c>
      <c r="H100" s="11"/>
      <c r="I100" s="11"/>
      <c r="J100" s="11"/>
      <c r="K100" s="28">
        <f t="shared" si="29"/>
        <v>0</v>
      </c>
      <c r="L100" s="32">
        <f t="shared" si="20"/>
        <v>0</v>
      </c>
      <c r="M100" s="11">
        <f t="shared" si="21"/>
        <v>0</v>
      </c>
      <c r="N100" s="32">
        <f t="shared" si="22"/>
        <v>0</v>
      </c>
      <c r="O100" s="53">
        <f>O99+H101*PRODUCT($G$8:G100)^-1*PRODUCT($E$8:E99)*D100</f>
        <v>295.60267103416743</v>
      </c>
      <c r="P100" s="53"/>
      <c r="Q100" s="52">
        <f>Q99+J100*PRODUCT($E$8:E99)*PRODUCT($G$8:G99)^-1</f>
        <v>4.7316566695024669</v>
      </c>
      <c r="R100" s="52" t="e">
        <f>((P99+O99)*PRODUCT($G$8:G99))/PRODUCT($E$8:E99)</f>
        <v>#DIV/0!</v>
      </c>
      <c r="S100" s="52" t="e">
        <f>((Q99)*PRODUCT($G$8:G99))/PRODUCT($E$8:E99)</f>
        <v>#DIV/0!</v>
      </c>
      <c r="T100" s="41">
        <f t="shared" si="23"/>
        <v>0</v>
      </c>
      <c r="U100" s="52" t="e">
        <f t="shared" si="31"/>
        <v>#DIV/0!</v>
      </c>
      <c r="V100" s="41">
        <f t="shared" si="24"/>
        <v>0</v>
      </c>
      <c r="W100" s="41">
        <f t="shared" si="25"/>
        <v>0</v>
      </c>
    </row>
    <row r="101" spans="1:23" x14ac:dyDescent="0.2">
      <c r="A101" s="11">
        <f t="shared" si="32"/>
        <v>93</v>
      </c>
      <c r="B101" s="11" t="str">
        <f t="shared" si="32"/>
        <v/>
      </c>
      <c r="C101" s="12">
        <f>IF(B101&lt;121,INDEX(Frauen!C$2:C$122,B101+1,1),0)</f>
        <v>0</v>
      </c>
      <c r="D101" s="20">
        <f t="shared" si="26"/>
        <v>0</v>
      </c>
      <c r="E101" s="20">
        <f t="shared" si="27"/>
        <v>0</v>
      </c>
      <c r="F101" s="26">
        <f>IF(B101&lt;121,IF($D$1="konstant",$D$3,Zins!G95),0)</f>
        <v>0</v>
      </c>
      <c r="G101" s="39">
        <f t="shared" si="28"/>
        <v>1</v>
      </c>
      <c r="H101" s="11"/>
      <c r="I101" s="11"/>
      <c r="J101" s="11"/>
      <c r="K101" s="28">
        <f t="shared" si="29"/>
        <v>0</v>
      </c>
      <c r="L101" s="32">
        <f t="shared" si="20"/>
        <v>0</v>
      </c>
      <c r="M101" s="11">
        <f t="shared" si="21"/>
        <v>0</v>
      </c>
      <c r="N101" s="32">
        <f t="shared" si="22"/>
        <v>0</v>
      </c>
      <c r="O101" s="53">
        <f>O100+H102*PRODUCT($G$8:G101)^-1*PRODUCT($E$8:E100)*D101</f>
        <v>295.60267103416743</v>
      </c>
      <c r="P101" s="53"/>
      <c r="Q101" s="52">
        <f>Q100+J101*PRODUCT($E$8:E100)*PRODUCT($G$8:G100)^-1</f>
        <v>4.7316566695024669</v>
      </c>
      <c r="R101" s="52" t="e">
        <f>((P100+O100)*PRODUCT($G$8:G100))/PRODUCT($E$8:E100)</f>
        <v>#DIV/0!</v>
      </c>
      <c r="S101" s="52" t="e">
        <f>((Q100)*PRODUCT($G$8:G100))/PRODUCT($E$8:E100)</f>
        <v>#DIV/0!</v>
      </c>
      <c r="T101" s="41">
        <f t="shared" si="23"/>
        <v>0</v>
      </c>
      <c r="U101" s="52" t="e">
        <f t="shared" si="31"/>
        <v>#DIV/0!</v>
      </c>
      <c r="V101" s="41">
        <f t="shared" si="24"/>
        <v>0</v>
      </c>
      <c r="W101" s="41">
        <f t="shared" si="25"/>
        <v>0</v>
      </c>
    </row>
    <row r="102" spans="1:23" x14ac:dyDescent="0.2">
      <c r="A102" s="11">
        <f t="shared" si="32"/>
        <v>94</v>
      </c>
      <c r="B102" s="11" t="str">
        <f t="shared" si="32"/>
        <v/>
      </c>
      <c r="C102" s="12">
        <f>IF(B102&lt;121,INDEX(Frauen!C$2:C$122,B102+1,1),0)</f>
        <v>0</v>
      </c>
      <c r="D102" s="20">
        <f t="shared" si="26"/>
        <v>0</v>
      </c>
      <c r="E102" s="20">
        <f t="shared" si="27"/>
        <v>0</v>
      </c>
      <c r="F102" s="26">
        <f>IF(B102&lt;121,IF($D$1="konstant",$D$3,Zins!G96),0)</f>
        <v>0</v>
      </c>
      <c r="G102" s="39">
        <f t="shared" si="28"/>
        <v>1</v>
      </c>
      <c r="H102" s="11"/>
      <c r="I102" s="11"/>
      <c r="J102" s="11"/>
      <c r="K102" s="28">
        <f t="shared" si="29"/>
        <v>0</v>
      </c>
      <c r="L102" s="32">
        <f t="shared" si="20"/>
        <v>0</v>
      </c>
      <c r="M102" s="11">
        <f t="shared" si="21"/>
        <v>0</v>
      </c>
      <c r="N102" s="32">
        <f t="shared" si="22"/>
        <v>0</v>
      </c>
      <c r="O102" s="53">
        <f>O101+H103*PRODUCT($G$8:G102)^-1*PRODUCT($E$8:E101)*D102</f>
        <v>295.60267103416743</v>
      </c>
      <c r="P102" s="53"/>
      <c r="Q102" s="52">
        <f>Q101+J102*PRODUCT($E$8:E101)*PRODUCT($G$8:G101)^-1</f>
        <v>4.7316566695024669</v>
      </c>
      <c r="R102" s="52" t="e">
        <f>((P101+O101)*PRODUCT($G$8:G101))/PRODUCT($E$8:E101)</f>
        <v>#DIV/0!</v>
      </c>
      <c r="S102" s="52" t="e">
        <f>((Q101)*PRODUCT($G$8:G101))/PRODUCT($E$8:E101)</f>
        <v>#DIV/0!</v>
      </c>
      <c r="T102" s="41">
        <f t="shared" si="23"/>
        <v>0</v>
      </c>
      <c r="U102" s="52" t="e">
        <f t="shared" si="31"/>
        <v>#DIV/0!</v>
      </c>
      <c r="V102" s="41">
        <f t="shared" si="24"/>
        <v>0</v>
      </c>
      <c r="W102" s="41">
        <f t="shared" si="25"/>
        <v>0</v>
      </c>
    </row>
    <row r="103" spans="1:23" x14ac:dyDescent="0.2">
      <c r="A103" s="11">
        <f t="shared" si="32"/>
        <v>95</v>
      </c>
      <c r="B103" s="11" t="str">
        <f t="shared" si="32"/>
        <v/>
      </c>
      <c r="C103" s="12">
        <f>IF(B103&lt;121,INDEX(Frauen!C$2:C$122,B103+1,1),0)</f>
        <v>0</v>
      </c>
      <c r="D103" s="20">
        <f t="shared" si="26"/>
        <v>0</v>
      </c>
      <c r="E103" s="20">
        <f t="shared" si="27"/>
        <v>0</v>
      </c>
      <c r="F103" s="26">
        <f>IF(B103&lt;121,IF($D$1="konstant",$D$3,Zins!G97),0)</f>
        <v>0</v>
      </c>
      <c r="G103" s="39">
        <f t="shared" si="28"/>
        <v>1</v>
      </c>
      <c r="H103" s="11"/>
      <c r="I103" s="11"/>
      <c r="J103" s="11"/>
      <c r="K103" s="28">
        <f t="shared" si="29"/>
        <v>0</v>
      </c>
      <c r="L103" s="32">
        <f t="shared" si="20"/>
        <v>0</v>
      </c>
      <c r="M103" s="11">
        <f t="shared" si="21"/>
        <v>0</v>
      </c>
      <c r="N103" s="32">
        <f t="shared" si="22"/>
        <v>0</v>
      </c>
      <c r="O103" s="53">
        <f>O102+H104*PRODUCT($G$8:G103)^-1*PRODUCT($E$8:E102)*D103</f>
        <v>295.60267103416743</v>
      </c>
      <c r="P103" s="53"/>
      <c r="Q103" s="52">
        <f>Q102+J103*PRODUCT($E$8:E102)*PRODUCT($G$8:G102)^-1</f>
        <v>4.7316566695024669</v>
      </c>
      <c r="R103" s="52" t="e">
        <f>((P102+O102)*PRODUCT($G$8:G102))/PRODUCT($E$8:E102)</f>
        <v>#DIV/0!</v>
      </c>
      <c r="S103" s="52" t="e">
        <f>((Q102)*PRODUCT($G$8:G102))/PRODUCT($E$8:E102)</f>
        <v>#DIV/0!</v>
      </c>
      <c r="T103" s="41">
        <f t="shared" si="23"/>
        <v>0</v>
      </c>
      <c r="U103" s="52" t="e">
        <f t="shared" si="31"/>
        <v>#DIV/0!</v>
      </c>
      <c r="V103" s="41">
        <f t="shared" si="24"/>
        <v>0</v>
      </c>
      <c r="W103" s="41">
        <f t="shared" si="25"/>
        <v>0</v>
      </c>
    </row>
    <row r="104" spans="1:23" x14ac:dyDescent="0.2">
      <c r="A104" s="11">
        <f t="shared" si="32"/>
        <v>96</v>
      </c>
      <c r="B104" s="11" t="str">
        <f t="shared" si="32"/>
        <v/>
      </c>
      <c r="C104" s="12">
        <f>IF(B104&lt;121,INDEX(Frauen!C$2:C$122,B104+1,1),0)</f>
        <v>0</v>
      </c>
      <c r="D104" s="20">
        <f t="shared" si="26"/>
        <v>0</v>
      </c>
      <c r="E104" s="20">
        <f t="shared" si="27"/>
        <v>0</v>
      </c>
      <c r="F104" s="26">
        <f>IF(B104&lt;121,IF($D$1="konstant",$D$3,Zins!G98),0)</f>
        <v>0</v>
      </c>
      <c r="G104" s="39">
        <f t="shared" si="28"/>
        <v>1</v>
      </c>
      <c r="H104" s="11"/>
      <c r="I104" s="11"/>
      <c r="J104" s="11"/>
      <c r="K104" s="28">
        <f t="shared" si="29"/>
        <v>0</v>
      </c>
      <c r="L104" s="32">
        <f t="shared" si="20"/>
        <v>0</v>
      </c>
      <c r="M104" s="11">
        <f t="shared" ref="M104:M129" si="33">K104+L104</f>
        <v>0</v>
      </c>
      <c r="N104" s="32">
        <f t="shared" ref="N104:N127" si="34">N105/(1+F104)*E104+J104</f>
        <v>0</v>
      </c>
      <c r="O104" s="53">
        <f>O103+H105*PRODUCT($G$8:G104)^-1*PRODUCT($E$8:E103)*D104</f>
        <v>295.60267103416743</v>
      </c>
      <c r="P104" s="53"/>
      <c r="Q104" s="52">
        <f>Q103+J104*PRODUCT($E$8:E103)*PRODUCT($G$8:G103)^-1</f>
        <v>4.7316566695024669</v>
      </c>
      <c r="R104" s="52" t="e">
        <f>((P103+O103)*PRODUCT($G$8:G103))/PRODUCT($E$8:E103)</f>
        <v>#DIV/0!</v>
      </c>
      <c r="S104" s="52" t="e">
        <f>((Q103)*PRODUCT($G$8:G103))/PRODUCT($E$8:E103)</f>
        <v>#DIV/0!</v>
      </c>
      <c r="T104" s="41">
        <f t="shared" ref="T104:T129" si="35">M104-$K$3*N104</f>
        <v>0</v>
      </c>
      <c r="U104" s="52" t="e">
        <f t="shared" si="31"/>
        <v>#DIV/0!</v>
      </c>
      <c r="V104" s="41">
        <f t="shared" ref="V104:V129" si="36">I104+((1+F104)^-1)*T105-T104</f>
        <v>0</v>
      </c>
      <c r="W104" s="41">
        <f t="shared" ref="W104:W129" si="37">((F104+1)^-1)*D104*(H105-T105)</f>
        <v>0</v>
      </c>
    </row>
    <row r="105" spans="1:23" x14ac:dyDescent="0.2">
      <c r="A105" s="11">
        <f t="shared" si="32"/>
        <v>97</v>
      </c>
      <c r="B105" s="11" t="str">
        <f t="shared" si="32"/>
        <v/>
      </c>
      <c r="C105" s="12">
        <f>IF(B105&lt;121,INDEX(Frauen!C$2:C$122,B105+1,1),0)</f>
        <v>0</v>
      </c>
      <c r="D105" s="20">
        <f t="shared" si="26"/>
        <v>0</v>
      </c>
      <c r="E105" s="20">
        <f t="shared" si="27"/>
        <v>0</v>
      </c>
      <c r="F105" s="26">
        <f>IF(B105&lt;121,IF($D$1="konstant",$D$3,Zins!G99),0)</f>
        <v>0</v>
      </c>
      <c r="G105" s="39">
        <f t="shared" si="28"/>
        <v>1</v>
      </c>
      <c r="H105" s="11"/>
      <c r="I105" s="11"/>
      <c r="J105" s="11"/>
      <c r="K105" s="28">
        <f t="shared" si="29"/>
        <v>0</v>
      </c>
      <c r="L105" s="32">
        <f t="shared" si="20"/>
        <v>0</v>
      </c>
      <c r="M105" s="11">
        <f t="shared" si="33"/>
        <v>0</v>
      </c>
      <c r="N105" s="32">
        <f t="shared" si="34"/>
        <v>0</v>
      </c>
      <c r="O105" s="53">
        <f>O104+H106*PRODUCT($G$8:G105)^-1*PRODUCT($E$8:E104)*D105</f>
        <v>295.60267103416743</v>
      </c>
      <c r="P105" s="53"/>
      <c r="Q105" s="52">
        <f>Q104+J105*PRODUCT($E$8:E104)*PRODUCT($G$8:G104)^-1</f>
        <v>4.7316566695024669</v>
      </c>
      <c r="R105" s="52" t="e">
        <f>((P104+O104)*PRODUCT($G$8:G104))/PRODUCT($E$8:E104)</f>
        <v>#DIV/0!</v>
      </c>
      <c r="S105" s="52" t="e">
        <f>((Q104)*PRODUCT($G$8:G104))/PRODUCT($E$8:E104)</f>
        <v>#DIV/0!</v>
      </c>
      <c r="T105" s="41">
        <f t="shared" si="35"/>
        <v>0</v>
      </c>
      <c r="U105" s="52" t="e">
        <f t="shared" si="31"/>
        <v>#DIV/0!</v>
      </c>
      <c r="V105" s="41">
        <f t="shared" si="36"/>
        <v>0</v>
      </c>
      <c r="W105" s="41">
        <f t="shared" si="37"/>
        <v>0</v>
      </c>
    </row>
    <row r="106" spans="1:23" x14ac:dyDescent="0.2">
      <c r="A106" s="11">
        <f t="shared" ref="A106:B121" si="38">IF(A105&lt;121,A105+1,"")</f>
        <v>98</v>
      </c>
      <c r="B106" s="11" t="str">
        <f t="shared" si="38"/>
        <v/>
      </c>
      <c r="C106" s="12">
        <f>IF(B106&lt;121,INDEX(Frauen!C$2:C$122,B106+1,1),0)</f>
        <v>0</v>
      </c>
      <c r="D106" s="20">
        <f t="shared" si="26"/>
        <v>0</v>
      </c>
      <c r="E106" s="20">
        <f t="shared" si="27"/>
        <v>0</v>
      </c>
      <c r="F106" s="26">
        <f>IF(B106&lt;121,IF($D$1="konstant",$D$3,Zins!G100),0)</f>
        <v>0</v>
      </c>
      <c r="G106" s="39">
        <f t="shared" si="28"/>
        <v>1</v>
      </c>
      <c r="H106" s="11"/>
      <c r="I106" s="11"/>
      <c r="J106" s="11"/>
      <c r="K106" s="28">
        <f t="shared" si="29"/>
        <v>0</v>
      </c>
      <c r="L106" s="32">
        <f t="shared" si="20"/>
        <v>0</v>
      </c>
      <c r="M106" s="11">
        <f t="shared" si="33"/>
        <v>0</v>
      </c>
      <c r="N106" s="32">
        <f t="shared" si="34"/>
        <v>0</v>
      </c>
      <c r="O106" s="53">
        <f>O105+H107*PRODUCT($G$8:G106)^-1*PRODUCT($E$8:E105)*D106</f>
        <v>295.60267103416743</v>
      </c>
      <c r="P106" s="53"/>
      <c r="Q106" s="52">
        <f>Q105+J106*PRODUCT($E$8:E105)*PRODUCT($G$8:G105)^-1</f>
        <v>4.7316566695024669</v>
      </c>
      <c r="R106" s="52" t="e">
        <f>((P105+O105)*PRODUCT($G$8:G105))/PRODUCT($E$8:E105)</f>
        <v>#DIV/0!</v>
      </c>
      <c r="S106" s="52" t="e">
        <f>((Q105)*PRODUCT($G$8:G105))/PRODUCT($E$8:E105)</f>
        <v>#DIV/0!</v>
      </c>
      <c r="T106" s="41">
        <f t="shared" si="35"/>
        <v>0</v>
      </c>
      <c r="U106" s="52" t="e">
        <f t="shared" si="31"/>
        <v>#DIV/0!</v>
      </c>
      <c r="V106" s="41">
        <f t="shared" si="36"/>
        <v>0</v>
      </c>
      <c r="W106" s="41">
        <f t="shared" si="37"/>
        <v>0</v>
      </c>
    </row>
    <row r="107" spans="1:23" x14ac:dyDescent="0.2">
      <c r="A107" s="11">
        <f t="shared" si="38"/>
        <v>99</v>
      </c>
      <c r="B107" s="11" t="str">
        <f t="shared" si="38"/>
        <v/>
      </c>
      <c r="C107" s="12">
        <f>IF(B107&lt;121,INDEX(Frauen!C$2:C$122,B107+1,1),0)</f>
        <v>0</v>
      </c>
      <c r="D107" s="20">
        <f t="shared" si="26"/>
        <v>0</v>
      </c>
      <c r="E107" s="20">
        <f t="shared" si="27"/>
        <v>0</v>
      </c>
      <c r="F107" s="26">
        <f>IF(B107&lt;121,IF($D$1="konstant",$D$3,Zins!G101),0)</f>
        <v>0</v>
      </c>
      <c r="G107" s="39">
        <f t="shared" si="28"/>
        <v>1</v>
      </c>
      <c r="H107" s="11"/>
      <c r="I107" s="11"/>
      <c r="J107" s="11"/>
      <c r="K107" s="28">
        <f t="shared" si="29"/>
        <v>0</v>
      </c>
      <c r="L107" s="32">
        <f t="shared" si="20"/>
        <v>0</v>
      </c>
      <c r="M107" s="11">
        <f t="shared" si="33"/>
        <v>0</v>
      </c>
      <c r="N107" s="32">
        <f t="shared" si="34"/>
        <v>0</v>
      </c>
      <c r="O107" s="53">
        <f>O106+H108*PRODUCT($G$8:G107)^-1*PRODUCT($E$8:E106)*D107</f>
        <v>295.60267103416743</v>
      </c>
      <c r="P107" s="53"/>
      <c r="Q107" s="52">
        <f>Q106+J107*PRODUCT($E$8:E106)*PRODUCT($G$8:G106)^-1</f>
        <v>4.7316566695024669</v>
      </c>
      <c r="R107" s="52" t="e">
        <f>((P106+O106)*PRODUCT($G$8:G106))/PRODUCT($E$8:E106)</f>
        <v>#DIV/0!</v>
      </c>
      <c r="S107" s="52" t="e">
        <f>((Q106)*PRODUCT($G$8:G106))/PRODUCT($E$8:E106)</f>
        <v>#DIV/0!</v>
      </c>
      <c r="T107" s="41">
        <f t="shared" si="35"/>
        <v>0</v>
      </c>
      <c r="U107" s="52" t="e">
        <f t="shared" si="31"/>
        <v>#DIV/0!</v>
      </c>
      <c r="V107" s="41">
        <f t="shared" si="36"/>
        <v>0</v>
      </c>
      <c r="W107" s="41">
        <f t="shared" si="37"/>
        <v>0</v>
      </c>
    </row>
    <row r="108" spans="1:23" x14ac:dyDescent="0.2">
      <c r="A108" s="11">
        <f t="shared" si="38"/>
        <v>100</v>
      </c>
      <c r="B108" s="11" t="str">
        <f t="shared" si="38"/>
        <v/>
      </c>
      <c r="C108" s="12">
        <f>IF(B108&lt;121,INDEX(Frauen!C$2:C$122,B108+1,1),0)</f>
        <v>0</v>
      </c>
      <c r="D108" s="20">
        <f t="shared" si="26"/>
        <v>0</v>
      </c>
      <c r="E108" s="20">
        <f t="shared" si="27"/>
        <v>0</v>
      </c>
      <c r="F108" s="26">
        <f>IF(B108&lt;121,IF($D$1="konstant",$D$3,Zins!G102),0)</f>
        <v>0</v>
      </c>
      <c r="G108" s="39">
        <f t="shared" si="28"/>
        <v>1</v>
      </c>
      <c r="H108" s="11"/>
      <c r="I108" s="11"/>
      <c r="J108" s="11"/>
      <c r="K108" s="28">
        <f t="shared" si="29"/>
        <v>0</v>
      </c>
      <c r="L108" s="32">
        <f t="shared" si="20"/>
        <v>0</v>
      </c>
      <c r="M108" s="11">
        <f t="shared" si="33"/>
        <v>0</v>
      </c>
      <c r="N108" s="32">
        <f t="shared" si="34"/>
        <v>0</v>
      </c>
      <c r="O108" s="53">
        <f>O107+H109*PRODUCT($G$8:G108)^-1*PRODUCT($E$8:E107)*D108</f>
        <v>295.60267103416743</v>
      </c>
      <c r="P108" s="53"/>
      <c r="Q108" s="52">
        <f>Q107+J108*PRODUCT($E$8:E107)*PRODUCT($G$8:G107)^-1</f>
        <v>4.7316566695024669</v>
      </c>
      <c r="R108" s="52" t="e">
        <f>((P107+O107)*PRODUCT($G$8:G107))/PRODUCT($E$8:E107)</f>
        <v>#DIV/0!</v>
      </c>
      <c r="S108" s="52" t="e">
        <f>((Q107)*PRODUCT($G$8:G107))/PRODUCT($E$8:E107)</f>
        <v>#DIV/0!</v>
      </c>
      <c r="T108" s="41">
        <f t="shared" si="35"/>
        <v>0</v>
      </c>
      <c r="U108" s="52" t="e">
        <f t="shared" si="31"/>
        <v>#DIV/0!</v>
      </c>
      <c r="V108" s="41">
        <f t="shared" si="36"/>
        <v>0</v>
      </c>
      <c r="W108" s="41">
        <f t="shared" si="37"/>
        <v>0</v>
      </c>
    </row>
    <row r="109" spans="1:23" x14ac:dyDescent="0.2">
      <c r="A109" s="11">
        <f t="shared" si="38"/>
        <v>101</v>
      </c>
      <c r="B109" s="11" t="str">
        <f t="shared" si="38"/>
        <v/>
      </c>
      <c r="C109" s="12">
        <f>IF(B109&lt;121,INDEX(Frauen!C$2:C$122,B109+1,1),0)</f>
        <v>0</v>
      </c>
      <c r="D109" s="20">
        <f t="shared" si="26"/>
        <v>0</v>
      </c>
      <c r="E109" s="20">
        <f t="shared" si="27"/>
        <v>0</v>
      </c>
      <c r="F109" s="26">
        <f>IF(B109&lt;121,IF($D$1="konstant",$D$3,Zins!G103),0)</f>
        <v>0</v>
      </c>
      <c r="G109" s="39">
        <f t="shared" si="28"/>
        <v>1</v>
      </c>
      <c r="H109" s="11"/>
      <c r="I109" s="11"/>
      <c r="J109" s="11"/>
      <c r="K109" s="28">
        <f t="shared" si="29"/>
        <v>0</v>
      </c>
      <c r="L109" s="32">
        <f t="shared" si="20"/>
        <v>0</v>
      </c>
      <c r="M109" s="11">
        <f t="shared" si="33"/>
        <v>0</v>
      </c>
      <c r="N109" s="32">
        <f t="shared" si="34"/>
        <v>0</v>
      </c>
      <c r="O109" s="53">
        <f>O108+H110*PRODUCT($G$8:G109)^-1*PRODUCT($E$8:E108)*D109</f>
        <v>295.60267103416743</v>
      </c>
      <c r="P109" s="53"/>
      <c r="Q109" s="52">
        <f>Q108+J109*PRODUCT($E$8:E108)*PRODUCT($G$8:G108)^-1</f>
        <v>4.7316566695024669</v>
      </c>
      <c r="R109" s="52" t="e">
        <f>((P108+O108)*PRODUCT($G$8:G108))/PRODUCT($E$8:E108)</f>
        <v>#DIV/0!</v>
      </c>
      <c r="S109" s="52" t="e">
        <f>((Q108)*PRODUCT($G$8:G108))/PRODUCT($E$8:E108)</f>
        <v>#DIV/0!</v>
      </c>
      <c r="T109" s="41">
        <f t="shared" si="35"/>
        <v>0</v>
      </c>
      <c r="U109" s="52" t="e">
        <f t="shared" si="31"/>
        <v>#DIV/0!</v>
      </c>
      <c r="V109" s="41">
        <f t="shared" si="36"/>
        <v>0</v>
      </c>
      <c r="W109" s="41">
        <f t="shared" si="37"/>
        <v>0</v>
      </c>
    </row>
    <row r="110" spans="1:23" x14ac:dyDescent="0.2">
      <c r="A110" s="11">
        <f t="shared" si="38"/>
        <v>102</v>
      </c>
      <c r="B110" s="11" t="str">
        <f t="shared" si="38"/>
        <v/>
      </c>
      <c r="C110" s="12">
        <f>IF(B110&lt;121,INDEX(Frauen!C$2:C$122,B110+1,1),0)</f>
        <v>0</v>
      </c>
      <c r="D110" s="20">
        <f t="shared" si="26"/>
        <v>0</v>
      </c>
      <c r="E110" s="20">
        <f t="shared" si="27"/>
        <v>0</v>
      </c>
      <c r="F110" s="26">
        <f>IF(B110&lt;121,IF($D$1="konstant",$D$3,Zins!G104),0)</f>
        <v>0</v>
      </c>
      <c r="G110" s="39">
        <f t="shared" si="28"/>
        <v>1</v>
      </c>
      <c r="H110" s="11"/>
      <c r="I110" s="11"/>
      <c r="J110" s="11"/>
      <c r="K110" s="28">
        <f t="shared" si="29"/>
        <v>0</v>
      </c>
      <c r="L110" s="32">
        <f t="shared" si="20"/>
        <v>0</v>
      </c>
      <c r="M110" s="11">
        <f t="shared" si="33"/>
        <v>0</v>
      </c>
      <c r="N110" s="32">
        <f t="shared" si="34"/>
        <v>0</v>
      </c>
      <c r="O110" s="53">
        <f>O109+H111*PRODUCT($G$8:G110)^-1*PRODUCT($E$8:E109)*D110</f>
        <v>295.60267103416743</v>
      </c>
      <c r="P110" s="53"/>
      <c r="Q110" s="52">
        <f>Q109+J110*PRODUCT($E$8:E109)*PRODUCT($G$8:G109)^-1</f>
        <v>4.7316566695024669</v>
      </c>
      <c r="R110" s="52" t="e">
        <f>((P109+O109)*PRODUCT($G$8:G109))/PRODUCT($E$8:E109)</f>
        <v>#DIV/0!</v>
      </c>
      <c r="S110" s="52" t="e">
        <f>((Q109)*PRODUCT($G$8:G109))/PRODUCT($E$8:E109)</f>
        <v>#DIV/0!</v>
      </c>
      <c r="T110" s="41">
        <f t="shared" si="35"/>
        <v>0</v>
      </c>
      <c r="U110" s="52" t="e">
        <f t="shared" si="31"/>
        <v>#DIV/0!</v>
      </c>
      <c r="V110" s="41">
        <f t="shared" si="36"/>
        <v>0</v>
      </c>
      <c r="W110" s="41">
        <f t="shared" si="37"/>
        <v>0</v>
      </c>
    </row>
    <row r="111" spans="1:23" x14ac:dyDescent="0.2">
      <c r="A111" s="11">
        <f t="shared" si="38"/>
        <v>103</v>
      </c>
      <c r="B111" s="11" t="str">
        <f t="shared" si="38"/>
        <v/>
      </c>
      <c r="C111" s="12">
        <f>IF(B111&lt;121,INDEX(Frauen!C$2:C$122,B111+1,1),0)</f>
        <v>0</v>
      </c>
      <c r="D111" s="20">
        <f t="shared" si="26"/>
        <v>0</v>
      </c>
      <c r="E111" s="20">
        <f t="shared" si="27"/>
        <v>0</v>
      </c>
      <c r="F111" s="26">
        <f>IF(B111&lt;121,IF($D$1="konstant",$D$3,Zins!G105),0)</f>
        <v>0</v>
      </c>
      <c r="G111" s="39">
        <f t="shared" si="28"/>
        <v>1</v>
      </c>
      <c r="H111" s="11"/>
      <c r="I111" s="11"/>
      <c r="J111" s="11"/>
      <c r="K111" s="28">
        <f t="shared" si="29"/>
        <v>0</v>
      </c>
      <c r="L111" s="32">
        <f t="shared" si="20"/>
        <v>0</v>
      </c>
      <c r="M111" s="11">
        <f t="shared" si="33"/>
        <v>0</v>
      </c>
      <c r="N111" s="32">
        <f t="shared" si="34"/>
        <v>0</v>
      </c>
      <c r="O111" s="53">
        <f>O110+H112*PRODUCT($G$8:G111)^-1*PRODUCT($E$8:E110)*D111</f>
        <v>295.60267103416743</v>
      </c>
      <c r="P111" s="53"/>
      <c r="Q111" s="52">
        <f>Q110+J111*PRODUCT($E$8:E110)*PRODUCT($G$8:G110)^-1</f>
        <v>4.7316566695024669</v>
      </c>
      <c r="R111" s="52" t="e">
        <f>((P110+O110)*PRODUCT($G$8:G110))/PRODUCT($E$8:E110)</f>
        <v>#DIV/0!</v>
      </c>
      <c r="S111" s="52" t="e">
        <f>((Q110)*PRODUCT($G$8:G110))/PRODUCT($E$8:E110)</f>
        <v>#DIV/0!</v>
      </c>
      <c r="T111" s="41">
        <f t="shared" si="35"/>
        <v>0</v>
      </c>
      <c r="U111" s="52" t="e">
        <f t="shared" si="31"/>
        <v>#DIV/0!</v>
      </c>
      <c r="V111" s="41">
        <f t="shared" si="36"/>
        <v>0</v>
      </c>
      <c r="W111" s="41">
        <f t="shared" si="37"/>
        <v>0</v>
      </c>
    </row>
    <row r="112" spans="1:23" x14ac:dyDescent="0.2">
      <c r="A112" s="11">
        <f t="shared" si="38"/>
        <v>104</v>
      </c>
      <c r="B112" s="11" t="str">
        <f t="shared" si="38"/>
        <v/>
      </c>
      <c r="C112" s="12">
        <f>IF(B112&lt;121,INDEX(Frauen!C$2:C$122,B112+1,1),0)</f>
        <v>0</v>
      </c>
      <c r="D112" s="20">
        <f t="shared" si="26"/>
        <v>0</v>
      </c>
      <c r="E112" s="20">
        <f t="shared" si="27"/>
        <v>0</v>
      </c>
      <c r="F112" s="26">
        <f>IF(B112&lt;121,IF($D$1="konstant",$D$3,Zins!G106),0)</f>
        <v>0</v>
      </c>
      <c r="G112" s="39">
        <f t="shared" si="28"/>
        <v>1</v>
      </c>
      <c r="H112" s="11"/>
      <c r="I112" s="11"/>
      <c r="J112" s="11"/>
      <c r="K112" s="28">
        <f t="shared" si="29"/>
        <v>0</v>
      </c>
      <c r="L112" s="32">
        <f t="shared" si="20"/>
        <v>0</v>
      </c>
      <c r="M112" s="11">
        <f t="shared" si="33"/>
        <v>0</v>
      </c>
      <c r="N112" s="32">
        <f t="shared" si="34"/>
        <v>0</v>
      </c>
      <c r="O112" s="53">
        <f>O111+H113*PRODUCT($G$8:G112)^-1*PRODUCT($E$8:E111)*D112</f>
        <v>295.60267103416743</v>
      </c>
      <c r="P112" s="53"/>
      <c r="Q112" s="52">
        <f>Q111+J112*PRODUCT($E$8:E111)*PRODUCT($G$8:G111)^-1</f>
        <v>4.7316566695024669</v>
      </c>
      <c r="R112" s="52" t="e">
        <f>((P111+O111)*PRODUCT($G$8:G111))/PRODUCT($E$8:E111)</f>
        <v>#DIV/0!</v>
      </c>
      <c r="S112" s="52" t="e">
        <f>((Q111)*PRODUCT($G$8:G111))/PRODUCT($E$8:E111)</f>
        <v>#DIV/0!</v>
      </c>
      <c r="T112" s="41">
        <f t="shared" si="35"/>
        <v>0</v>
      </c>
      <c r="U112" s="52" t="e">
        <f t="shared" si="31"/>
        <v>#DIV/0!</v>
      </c>
      <c r="V112" s="41">
        <f t="shared" si="36"/>
        <v>0</v>
      </c>
      <c r="W112" s="41">
        <f t="shared" si="37"/>
        <v>0</v>
      </c>
    </row>
    <row r="113" spans="1:23" x14ac:dyDescent="0.2">
      <c r="A113" s="11">
        <f t="shared" si="38"/>
        <v>105</v>
      </c>
      <c r="B113" s="11" t="str">
        <f t="shared" si="38"/>
        <v/>
      </c>
      <c r="C113" s="12">
        <f>IF(B113&lt;121,INDEX(Frauen!C$2:C$122,B113+1,1),0)</f>
        <v>0</v>
      </c>
      <c r="D113" s="20">
        <f t="shared" si="26"/>
        <v>0</v>
      </c>
      <c r="E113" s="20">
        <f t="shared" si="27"/>
        <v>0</v>
      </c>
      <c r="F113" s="26">
        <f>IF(B113&lt;121,IF($D$1="konstant",$D$3,Zins!G107),0)</f>
        <v>0</v>
      </c>
      <c r="G113" s="39">
        <f t="shared" si="28"/>
        <v>1</v>
      </c>
      <c r="H113" s="11"/>
      <c r="I113" s="11"/>
      <c r="J113" s="11"/>
      <c r="K113" s="28">
        <f t="shared" si="29"/>
        <v>0</v>
      </c>
      <c r="L113" s="32">
        <f t="shared" si="20"/>
        <v>0</v>
      </c>
      <c r="M113" s="11">
        <f t="shared" si="33"/>
        <v>0</v>
      </c>
      <c r="N113" s="32">
        <f t="shared" si="34"/>
        <v>0</v>
      </c>
      <c r="O113" s="53">
        <f>O112+H114*PRODUCT($G$8:G113)^-1*PRODUCT($E$8:E112)*D113</f>
        <v>295.60267103416743</v>
      </c>
      <c r="P113" s="53"/>
      <c r="Q113" s="52">
        <f>Q112+J113*PRODUCT($E$8:E112)*PRODUCT($G$8:G112)^-1</f>
        <v>4.7316566695024669</v>
      </c>
      <c r="R113" s="52" t="e">
        <f>((P112+O112)*PRODUCT($G$8:G112))/PRODUCT($E$8:E112)</f>
        <v>#DIV/0!</v>
      </c>
      <c r="S113" s="52" t="e">
        <f>((Q112)*PRODUCT($G$8:G112))/PRODUCT($E$8:E112)</f>
        <v>#DIV/0!</v>
      </c>
      <c r="T113" s="41">
        <f t="shared" si="35"/>
        <v>0</v>
      </c>
      <c r="U113" s="52" t="e">
        <f t="shared" si="31"/>
        <v>#DIV/0!</v>
      </c>
      <c r="V113" s="41">
        <f t="shared" si="36"/>
        <v>0</v>
      </c>
      <c r="W113" s="41">
        <f t="shared" si="37"/>
        <v>0</v>
      </c>
    </row>
    <row r="114" spans="1:23" x14ac:dyDescent="0.2">
      <c r="A114" s="11">
        <f t="shared" si="38"/>
        <v>106</v>
      </c>
      <c r="B114" s="11" t="str">
        <f t="shared" si="38"/>
        <v/>
      </c>
      <c r="C114" s="12">
        <f>IF(B114&lt;121,INDEX(Frauen!C$2:C$122,B114+1,1),0)</f>
        <v>0</v>
      </c>
      <c r="D114" s="20">
        <f t="shared" si="26"/>
        <v>0</v>
      </c>
      <c r="E114" s="20">
        <f t="shared" si="27"/>
        <v>0</v>
      </c>
      <c r="F114" s="26">
        <f>IF(B114&lt;121,IF($D$1="konstant",$D$3,Zins!G108),0)</f>
        <v>0</v>
      </c>
      <c r="G114" s="39">
        <f t="shared" si="28"/>
        <v>1</v>
      </c>
      <c r="H114" s="11"/>
      <c r="I114" s="11"/>
      <c r="J114" s="11"/>
      <c r="K114" s="28">
        <f t="shared" si="29"/>
        <v>0</v>
      </c>
      <c r="L114" s="32">
        <f t="shared" si="20"/>
        <v>0</v>
      </c>
      <c r="M114" s="11">
        <f t="shared" si="33"/>
        <v>0</v>
      </c>
      <c r="N114" s="32">
        <f t="shared" si="34"/>
        <v>0</v>
      </c>
      <c r="O114" s="53">
        <f>O113+H115*PRODUCT($G$8:G114)^-1*PRODUCT($E$8:E113)*D114</f>
        <v>295.60267103416743</v>
      </c>
      <c r="P114" s="53"/>
      <c r="Q114" s="52">
        <f>Q113+J114*PRODUCT($E$8:E113)*PRODUCT($G$8:G113)^-1</f>
        <v>4.7316566695024669</v>
      </c>
      <c r="R114" s="52" t="e">
        <f>((P113+O113)*PRODUCT($G$8:G113))/PRODUCT($E$8:E113)</f>
        <v>#DIV/0!</v>
      </c>
      <c r="S114" s="52" t="e">
        <f>((Q113)*PRODUCT($G$8:G113))/PRODUCT($E$8:E113)</f>
        <v>#DIV/0!</v>
      </c>
      <c r="T114" s="41">
        <f t="shared" si="35"/>
        <v>0</v>
      </c>
      <c r="U114" s="52" t="e">
        <f t="shared" si="31"/>
        <v>#DIV/0!</v>
      </c>
      <c r="V114" s="41">
        <f t="shared" si="36"/>
        <v>0</v>
      </c>
      <c r="W114" s="41">
        <f t="shared" si="37"/>
        <v>0</v>
      </c>
    </row>
    <row r="115" spans="1:23" x14ac:dyDescent="0.2">
      <c r="A115" s="11">
        <f t="shared" si="38"/>
        <v>107</v>
      </c>
      <c r="B115" s="11" t="str">
        <f t="shared" si="38"/>
        <v/>
      </c>
      <c r="C115" s="12">
        <f>IF(B115&lt;121,INDEX(Frauen!C$2:C$122,B115+1,1),0)</f>
        <v>0</v>
      </c>
      <c r="D115" s="20">
        <f t="shared" si="26"/>
        <v>0</v>
      </c>
      <c r="E115" s="20">
        <f t="shared" si="27"/>
        <v>0</v>
      </c>
      <c r="F115" s="26">
        <f>IF(B115&lt;121,IF($D$1="konstant",$D$3,Zins!G109),0)</f>
        <v>0</v>
      </c>
      <c r="G115" s="39">
        <f t="shared" si="28"/>
        <v>1</v>
      </c>
      <c r="H115" s="11"/>
      <c r="I115" s="11"/>
      <c r="J115" s="11"/>
      <c r="K115" s="28">
        <f t="shared" si="29"/>
        <v>0</v>
      </c>
      <c r="L115" s="32">
        <f t="shared" si="20"/>
        <v>0</v>
      </c>
      <c r="M115" s="11">
        <f t="shared" si="33"/>
        <v>0</v>
      </c>
      <c r="N115" s="32">
        <f t="shared" si="34"/>
        <v>0</v>
      </c>
      <c r="O115" s="53">
        <f>O114+H116*PRODUCT($G$8:G115)^-1*PRODUCT($E$8:E114)*D115</f>
        <v>295.60267103416743</v>
      </c>
      <c r="P115" s="53"/>
      <c r="Q115" s="52">
        <f>Q114+J115*PRODUCT($E$8:E114)*PRODUCT($G$8:G114)^-1</f>
        <v>4.7316566695024669</v>
      </c>
      <c r="R115" s="52" t="e">
        <f>((P114+O114)*PRODUCT($G$8:G114))/PRODUCT($E$8:E114)</f>
        <v>#DIV/0!</v>
      </c>
      <c r="S115" s="52" t="e">
        <f>((Q114)*PRODUCT($G$8:G114))/PRODUCT($E$8:E114)</f>
        <v>#DIV/0!</v>
      </c>
      <c r="T115" s="41">
        <f t="shared" si="35"/>
        <v>0</v>
      </c>
      <c r="U115" s="52" t="e">
        <f t="shared" si="31"/>
        <v>#DIV/0!</v>
      </c>
      <c r="V115" s="41">
        <f t="shared" si="36"/>
        <v>0</v>
      </c>
      <c r="W115" s="41">
        <f t="shared" si="37"/>
        <v>0</v>
      </c>
    </row>
    <row r="116" spans="1:23" x14ac:dyDescent="0.2">
      <c r="A116" s="11">
        <f t="shared" si="38"/>
        <v>108</v>
      </c>
      <c r="B116" s="11" t="str">
        <f t="shared" si="38"/>
        <v/>
      </c>
      <c r="C116" s="12">
        <f>IF(B116&lt;121,INDEX(Frauen!C$2:C$122,B116+1,1),0)</f>
        <v>0</v>
      </c>
      <c r="D116" s="20">
        <f t="shared" si="26"/>
        <v>0</v>
      </c>
      <c r="E116" s="20">
        <f t="shared" si="27"/>
        <v>0</v>
      </c>
      <c r="F116" s="26">
        <f>IF(B116&lt;121,IF($D$1="konstant",$D$3,Zins!G110),0)</f>
        <v>0</v>
      </c>
      <c r="G116" s="39">
        <f t="shared" si="28"/>
        <v>1</v>
      </c>
      <c r="H116" s="11"/>
      <c r="I116" s="11"/>
      <c r="J116" s="11"/>
      <c r="K116" s="28">
        <f t="shared" si="29"/>
        <v>0</v>
      </c>
      <c r="L116" s="32">
        <f t="shared" si="20"/>
        <v>0</v>
      </c>
      <c r="M116" s="11">
        <f t="shared" si="33"/>
        <v>0</v>
      </c>
      <c r="N116" s="32">
        <f t="shared" si="34"/>
        <v>0</v>
      </c>
      <c r="O116" s="53">
        <f>O115+H117*PRODUCT($G$8:G116)^-1*PRODUCT($E$8:E115)*D116</f>
        <v>295.60267103416743</v>
      </c>
      <c r="P116" s="53"/>
      <c r="Q116" s="52">
        <f>Q115+J116*PRODUCT($E$8:E115)*PRODUCT($G$8:G115)^-1</f>
        <v>4.7316566695024669</v>
      </c>
      <c r="R116" s="52" t="e">
        <f>((P115+O115)*PRODUCT($G$8:G115))/PRODUCT($E$8:E115)</f>
        <v>#DIV/0!</v>
      </c>
      <c r="S116" s="52" t="e">
        <f>((Q115)*PRODUCT($G$8:G115))/PRODUCT($E$8:E115)</f>
        <v>#DIV/0!</v>
      </c>
      <c r="T116" s="41">
        <f t="shared" si="35"/>
        <v>0</v>
      </c>
      <c r="U116" s="52" t="e">
        <f t="shared" si="31"/>
        <v>#DIV/0!</v>
      </c>
      <c r="V116" s="41">
        <f t="shared" si="36"/>
        <v>0</v>
      </c>
      <c r="W116" s="41">
        <f t="shared" si="37"/>
        <v>0</v>
      </c>
    </row>
    <row r="117" spans="1:23" x14ac:dyDescent="0.2">
      <c r="A117" s="11">
        <f t="shared" si="38"/>
        <v>109</v>
      </c>
      <c r="B117" s="11" t="str">
        <f t="shared" si="38"/>
        <v/>
      </c>
      <c r="C117" s="12">
        <f>IF(B117&lt;121,INDEX(Frauen!C$2:C$122,B117+1,1),0)</f>
        <v>0</v>
      </c>
      <c r="D117" s="20">
        <f t="shared" si="26"/>
        <v>0</v>
      </c>
      <c r="E117" s="20">
        <f t="shared" si="27"/>
        <v>0</v>
      </c>
      <c r="F117" s="26">
        <f>IF(B117&lt;121,IF($D$1="konstant",$D$3,Zins!G111),0)</f>
        <v>0</v>
      </c>
      <c r="G117" s="39">
        <f t="shared" si="28"/>
        <v>1</v>
      </c>
      <c r="H117" s="11"/>
      <c r="I117" s="11"/>
      <c r="J117" s="11"/>
      <c r="K117" s="28">
        <f t="shared" si="29"/>
        <v>0</v>
      </c>
      <c r="L117" s="32">
        <f t="shared" si="20"/>
        <v>0</v>
      </c>
      <c r="M117" s="11">
        <f t="shared" si="33"/>
        <v>0</v>
      </c>
      <c r="N117" s="32">
        <f t="shared" si="34"/>
        <v>0</v>
      </c>
      <c r="O117" s="53">
        <f>O116+H118*PRODUCT($G$8:G117)^-1*PRODUCT($E$8:E116)*D117</f>
        <v>295.60267103416743</v>
      </c>
      <c r="P117" s="53"/>
      <c r="Q117" s="52">
        <f>Q116+J117*PRODUCT($E$8:E116)*PRODUCT($G$8:G116)^-1</f>
        <v>4.7316566695024669</v>
      </c>
      <c r="R117" s="52" t="e">
        <f>((P116+O116)*PRODUCT($G$8:G116))/PRODUCT($E$8:E116)</f>
        <v>#DIV/0!</v>
      </c>
      <c r="S117" s="52" t="e">
        <f>((Q116)*PRODUCT($G$8:G116))/PRODUCT($E$8:E116)</f>
        <v>#DIV/0!</v>
      </c>
      <c r="T117" s="41">
        <f t="shared" si="35"/>
        <v>0</v>
      </c>
      <c r="U117" s="52" t="e">
        <f t="shared" si="31"/>
        <v>#DIV/0!</v>
      </c>
      <c r="V117" s="41">
        <f t="shared" si="36"/>
        <v>0</v>
      </c>
      <c r="W117" s="41">
        <f t="shared" si="37"/>
        <v>0</v>
      </c>
    </row>
    <row r="118" spans="1:23" x14ac:dyDescent="0.2">
      <c r="A118" s="11">
        <f t="shared" si="38"/>
        <v>110</v>
      </c>
      <c r="B118" s="11" t="str">
        <f t="shared" si="38"/>
        <v/>
      </c>
      <c r="C118" s="12">
        <f>IF(B118&lt;121,INDEX(Frauen!C$2:C$122,B118+1,1),0)</f>
        <v>0</v>
      </c>
      <c r="D118" s="20">
        <f t="shared" si="26"/>
        <v>0</v>
      </c>
      <c r="E118" s="20">
        <f t="shared" si="27"/>
        <v>0</v>
      </c>
      <c r="F118" s="26">
        <f>IF(B118&lt;121,IF($D$1="konstant",$D$3,Zins!G112),0)</f>
        <v>0</v>
      </c>
      <c r="G118" s="39">
        <f t="shared" si="28"/>
        <v>1</v>
      </c>
      <c r="H118" s="11"/>
      <c r="I118" s="11"/>
      <c r="J118" s="11"/>
      <c r="K118" s="28">
        <f t="shared" si="29"/>
        <v>0</v>
      </c>
      <c r="L118" s="32">
        <f t="shared" si="20"/>
        <v>0</v>
      </c>
      <c r="M118" s="11">
        <f t="shared" si="33"/>
        <v>0</v>
      </c>
      <c r="N118" s="32">
        <f t="shared" si="34"/>
        <v>0</v>
      </c>
      <c r="O118" s="53">
        <f>O117+H119*PRODUCT($G$8:G118)^-1*PRODUCT($E$8:E117)*D118</f>
        <v>295.60267103416743</v>
      </c>
      <c r="P118" s="53"/>
      <c r="Q118" s="52">
        <f>Q117+J118*PRODUCT($E$8:E117)*PRODUCT($G$8:G117)^-1</f>
        <v>4.7316566695024669</v>
      </c>
      <c r="R118" s="52" t="e">
        <f>((P117+O117)*PRODUCT($G$8:G117))/PRODUCT($E$8:E117)</f>
        <v>#DIV/0!</v>
      </c>
      <c r="S118" s="52" t="e">
        <f>((Q117)*PRODUCT($G$8:G117))/PRODUCT($E$8:E117)</f>
        <v>#DIV/0!</v>
      </c>
      <c r="T118" s="41">
        <f t="shared" si="35"/>
        <v>0</v>
      </c>
      <c r="U118" s="52" t="e">
        <f t="shared" si="31"/>
        <v>#DIV/0!</v>
      </c>
      <c r="V118" s="41">
        <f t="shared" si="36"/>
        <v>0</v>
      </c>
      <c r="W118" s="41">
        <f t="shared" si="37"/>
        <v>0</v>
      </c>
    </row>
    <row r="119" spans="1:23" x14ac:dyDescent="0.2">
      <c r="A119" s="11">
        <f t="shared" si="38"/>
        <v>111</v>
      </c>
      <c r="B119" s="11" t="str">
        <f t="shared" si="38"/>
        <v/>
      </c>
      <c r="C119" s="12">
        <f>IF(B119&lt;121,INDEX(Frauen!C$2:C$122,B119+1,1),0)</f>
        <v>0</v>
      </c>
      <c r="D119" s="20">
        <f t="shared" si="26"/>
        <v>0</v>
      </c>
      <c r="E119" s="20">
        <f t="shared" si="27"/>
        <v>0</v>
      </c>
      <c r="F119" s="26">
        <f>IF(B119&lt;121,IF($D$1="konstant",$D$3,Zins!G113),0)</f>
        <v>0</v>
      </c>
      <c r="G119" s="39">
        <f t="shared" si="28"/>
        <v>1</v>
      </c>
      <c r="H119" s="11"/>
      <c r="I119" s="11"/>
      <c r="J119" s="11"/>
      <c r="K119" s="28">
        <f t="shared" si="29"/>
        <v>0</v>
      </c>
      <c r="L119" s="32">
        <f t="shared" si="20"/>
        <v>0</v>
      </c>
      <c r="M119" s="11">
        <f t="shared" si="33"/>
        <v>0</v>
      </c>
      <c r="N119" s="32">
        <f t="shared" si="34"/>
        <v>0</v>
      </c>
      <c r="O119" s="53">
        <f>O118+H120*PRODUCT($G$8:G119)^-1*PRODUCT($E$8:E118)*D119</f>
        <v>295.60267103416743</v>
      </c>
      <c r="P119" s="53"/>
      <c r="Q119" s="52">
        <f>Q118+J119*PRODUCT($E$8:E118)*PRODUCT($G$8:G118)^-1</f>
        <v>4.7316566695024669</v>
      </c>
      <c r="R119" s="52" t="e">
        <f>((P118+O118)*PRODUCT($G$8:G118))/PRODUCT($E$8:E118)</f>
        <v>#DIV/0!</v>
      </c>
      <c r="S119" s="52" t="e">
        <f>((Q118)*PRODUCT($G$8:G118))/PRODUCT($E$8:E118)</f>
        <v>#DIV/0!</v>
      </c>
      <c r="T119" s="41">
        <f t="shared" si="35"/>
        <v>0</v>
      </c>
      <c r="U119" s="52" t="e">
        <f t="shared" si="31"/>
        <v>#DIV/0!</v>
      </c>
      <c r="V119" s="41">
        <f t="shared" si="36"/>
        <v>0</v>
      </c>
      <c r="W119" s="41">
        <f t="shared" si="37"/>
        <v>0</v>
      </c>
    </row>
    <row r="120" spans="1:23" x14ac:dyDescent="0.2">
      <c r="A120" s="11">
        <f t="shared" si="38"/>
        <v>112</v>
      </c>
      <c r="B120" s="11" t="str">
        <f t="shared" si="38"/>
        <v/>
      </c>
      <c r="C120" s="12">
        <f>IF(B120&lt;121,INDEX(Frauen!C$2:C$122,B120+1,1),0)</f>
        <v>0</v>
      </c>
      <c r="D120" s="20">
        <f t="shared" si="26"/>
        <v>0</v>
      </c>
      <c r="E120" s="20">
        <f t="shared" si="27"/>
        <v>0</v>
      </c>
      <c r="F120" s="26">
        <f>IF(B120&lt;121,IF($D$1="konstant",$D$3,Zins!G114),0)</f>
        <v>0</v>
      </c>
      <c r="G120" s="39">
        <f t="shared" si="28"/>
        <v>1</v>
      </c>
      <c r="H120" s="11"/>
      <c r="I120" s="11"/>
      <c r="J120" s="11"/>
      <c r="K120" s="28">
        <f t="shared" si="29"/>
        <v>0</v>
      </c>
      <c r="L120" s="32">
        <f t="shared" si="20"/>
        <v>0</v>
      </c>
      <c r="M120" s="11">
        <f t="shared" si="33"/>
        <v>0</v>
      </c>
      <c r="N120" s="32">
        <f t="shared" si="34"/>
        <v>0</v>
      </c>
      <c r="O120" s="53">
        <f>O119+H121*PRODUCT($G$8:G120)^-1*PRODUCT($E$8:E119)*D120</f>
        <v>295.60267103416743</v>
      </c>
      <c r="P120" s="53"/>
      <c r="Q120" s="52">
        <f>Q119+J120*PRODUCT($E$8:E119)*PRODUCT($G$8:G119)^-1</f>
        <v>4.7316566695024669</v>
      </c>
      <c r="R120" s="52" t="e">
        <f>((P119+O119)*PRODUCT($G$8:G119))/PRODUCT($E$8:E119)</f>
        <v>#DIV/0!</v>
      </c>
      <c r="S120" s="52" t="e">
        <f>((Q119)*PRODUCT($G$8:G119))/PRODUCT($E$8:E119)</f>
        <v>#DIV/0!</v>
      </c>
      <c r="T120" s="41">
        <f t="shared" si="35"/>
        <v>0</v>
      </c>
      <c r="U120" s="52" t="e">
        <f t="shared" si="31"/>
        <v>#DIV/0!</v>
      </c>
      <c r="V120" s="41">
        <f t="shared" si="36"/>
        <v>0</v>
      </c>
      <c r="W120" s="41">
        <f t="shared" si="37"/>
        <v>0</v>
      </c>
    </row>
    <row r="121" spans="1:23" x14ac:dyDescent="0.2">
      <c r="A121" s="11">
        <f t="shared" si="38"/>
        <v>113</v>
      </c>
      <c r="B121" s="11" t="str">
        <f t="shared" si="38"/>
        <v/>
      </c>
      <c r="C121" s="12">
        <f>IF(B121&lt;121,INDEX(Frauen!C$2:C$122,B121+1,1),0)</f>
        <v>0</v>
      </c>
      <c r="D121" s="20">
        <f t="shared" si="26"/>
        <v>0</v>
      </c>
      <c r="E121" s="20">
        <f t="shared" si="27"/>
        <v>0</v>
      </c>
      <c r="F121" s="26">
        <f>IF(B121&lt;121,IF($D$1="konstant",$D$3,Zins!G115),0)</f>
        <v>0</v>
      </c>
      <c r="G121" s="39">
        <f t="shared" si="28"/>
        <v>1</v>
      </c>
      <c r="H121" s="11"/>
      <c r="I121" s="11"/>
      <c r="J121" s="11"/>
      <c r="K121" s="28">
        <f t="shared" si="29"/>
        <v>0</v>
      </c>
      <c r="L121" s="32">
        <f t="shared" si="20"/>
        <v>0</v>
      </c>
      <c r="M121" s="11">
        <f t="shared" si="33"/>
        <v>0</v>
      </c>
      <c r="N121" s="32">
        <f t="shared" si="34"/>
        <v>0</v>
      </c>
      <c r="O121" s="53">
        <f>O120+H122*PRODUCT($G$8:G121)^-1*PRODUCT($E$8:E120)*D121</f>
        <v>295.60267103416743</v>
      </c>
      <c r="P121" s="53"/>
      <c r="Q121" s="52">
        <f>Q120+J121*PRODUCT($E$8:E120)*PRODUCT($G$8:G120)^-1</f>
        <v>4.7316566695024669</v>
      </c>
      <c r="R121" s="52" t="e">
        <f>((P120+O120)*PRODUCT($G$8:G120))/PRODUCT($E$8:E120)</f>
        <v>#DIV/0!</v>
      </c>
      <c r="S121" s="52" t="e">
        <f>((Q120)*PRODUCT($G$8:G120))/PRODUCT($E$8:E120)</f>
        <v>#DIV/0!</v>
      </c>
      <c r="T121" s="41">
        <f t="shared" si="35"/>
        <v>0</v>
      </c>
      <c r="U121" s="52" t="e">
        <f t="shared" si="31"/>
        <v>#DIV/0!</v>
      </c>
      <c r="V121" s="41">
        <f t="shared" si="36"/>
        <v>0</v>
      </c>
      <c r="W121" s="41">
        <f t="shared" si="37"/>
        <v>0</v>
      </c>
    </row>
    <row r="122" spans="1:23" x14ac:dyDescent="0.2">
      <c r="A122" s="11">
        <f t="shared" ref="A122:B129" si="39">IF(A121&lt;121,A121+1,"")</f>
        <v>114</v>
      </c>
      <c r="B122" s="11" t="str">
        <f t="shared" si="39"/>
        <v/>
      </c>
      <c r="C122" s="12">
        <f>IF(B122&lt;121,INDEX(Frauen!C$2:C$122,B122+1,1),0)</f>
        <v>0</v>
      </c>
      <c r="D122" s="20">
        <f t="shared" si="26"/>
        <v>0</v>
      </c>
      <c r="E122" s="20">
        <f t="shared" si="27"/>
        <v>0</v>
      </c>
      <c r="F122" s="26">
        <f>IF(B122&lt;121,IF($D$1="konstant",$D$3,Zins!G116),0)</f>
        <v>0</v>
      </c>
      <c r="G122" s="39">
        <f t="shared" si="28"/>
        <v>1</v>
      </c>
      <c r="H122" s="11"/>
      <c r="I122" s="11"/>
      <c r="J122" s="11"/>
      <c r="K122" s="28">
        <f t="shared" si="29"/>
        <v>0</v>
      </c>
      <c r="L122" s="32">
        <f t="shared" si="20"/>
        <v>0</v>
      </c>
      <c r="M122" s="11">
        <f t="shared" si="33"/>
        <v>0</v>
      </c>
      <c r="N122" s="32">
        <f t="shared" si="34"/>
        <v>0</v>
      </c>
      <c r="O122" s="53">
        <f>O121+H123*PRODUCT($G$8:G122)^-1*PRODUCT($E$8:E121)*D122</f>
        <v>295.60267103416743</v>
      </c>
      <c r="P122" s="53"/>
      <c r="Q122" s="52">
        <f>Q121+J122*PRODUCT($E$8:E121)*PRODUCT($G$8:G121)^-1</f>
        <v>4.7316566695024669</v>
      </c>
      <c r="R122" s="52" t="e">
        <f>((P121+O121)*PRODUCT($G$8:G121))/PRODUCT($E$8:E121)</f>
        <v>#DIV/0!</v>
      </c>
      <c r="S122" s="52" t="e">
        <f>((Q121)*PRODUCT($G$8:G121))/PRODUCT($E$8:E121)</f>
        <v>#DIV/0!</v>
      </c>
      <c r="T122" s="41">
        <f t="shared" si="35"/>
        <v>0</v>
      </c>
      <c r="U122" s="52" t="e">
        <f t="shared" si="31"/>
        <v>#DIV/0!</v>
      </c>
      <c r="V122" s="41">
        <f t="shared" si="36"/>
        <v>0</v>
      </c>
      <c r="W122" s="41">
        <f t="shared" si="37"/>
        <v>0</v>
      </c>
    </row>
    <row r="123" spans="1:23" x14ac:dyDescent="0.2">
      <c r="A123" s="11">
        <f t="shared" si="39"/>
        <v>115</v>
      </c>
      <c r="B123" s="11" t="str">
        <f t="shared" si="39"/>
        <v/>
      </c>
      <c r="C123" s="12">
        <f>IF(B123&lt;121,INDEX(Frauen!C$2:C$122,B123+1,1),0)</f>
        <v>0</v>
      </c>
      <c r="D123" s="20">
        <f t="shared" si="26"/>
        <v>0</v>
      </c>
      <c r="E123" s="20">
        <f t="shared" si="27"/>
        <v>0</v>
      </c>
      <c r="F123" s="26">
        <f>IF(B123&lt;121,IF($D$1="konstant",$D$3,Zins!G117),0)</f>
        <v>0</v>
      </c>
      <c r="G123" s="39">
        <f t="shared" si="28"/>
        <v>1</v>
      </c>
      <c r="H123" s="11"/>
      <c r="I123" s="11"/>
      <c r="J123" s="11"/>
      <c r="K123" s="28">
        <f t="shared" si="29"/>
        <v>0</v>
      </c>
      <c r="L123" s="32">
        <f t="shared" si="20"/>
        <v>0</v>
      </c>
      <c r="M123" s="11">
        <f t="shared" si="33"/>
        <v>0</v>
      </c>
      <c r="N123" s="32">
        <f t="shared" si="34"/>
        <v>0</v>
      </c>
      <c r="O123" s="53">
        <f>O122+H124*PRODUCT($G$8:G123)^-1*PRODUCT($E$8:E122)*D123</f>
        <v>295.60267103416743</v>
      </c>
      <c r="P123" s="53"/>
      <c r="Q123" s="52">
        <f>Q122+J123*PRODUCT($E$8:E122)*PRODUCT($G$8:G122)^-1</f>
        <v>4.7316566695024669</v>
      </c>
      <c r="R123" s="52" t="e">
        <f>((P122+O122)*PRODUCT($G$8:G122))/PRODUCT($E$8:E122)</f>
        <v>#DIV/0!</v>
      </c>
      <c r="S123" s="52" t="e">
        <f>((Q122)*PRODUCT($G$8:G122))/PRODUCT($E$8:E122)</f>
        <v>#DIV/0!</v>
      </c>
      <c r="T123" s="41">
        <f t="shared" si="35"/>
        <v>0</v>
      </c>
      <c r="U123" s="52" t="e">
        <f t="shared" si="31"/>
        <v>#DIV/0!</v>
      </c>
      <c r="V123" s="41">
        <f t="shared" si="36"/>
        <v>0</v>
      </c>
      <c r="W123" s="41">
        <f t="shared" si="37"/>
        <v>0</v>
      </c>
    </row>
    <row r="124" spans="1:23" x14ac:dyDescent="0.2">
      <c r="A124" s="11">
        <f t="shared" si="39"/>
        <v>116</v>
      </c>
      <c r="B124" s="11" t="str">
        <f t="shared" si="39"/>
        <v/>
      </c>
      <c r="C124" s="12">
        <f>IF(B124&lt;121,INDEX(Frauen!C$2:C$122,B124+1,1),0)</f>
        <v>0</v>
      </c>
      <c r="D124" s="20">
        <f t="shared" si="26"/>
        <v>0</v>
      </c>
      <c r="E124" s="20">
        <f t="shared" si="27"/>
        <v>0</v>
      </c>
      <c r="F124" s="26">
        <f>IF(B124&lt;121,IF($D$1="konstant",$D$3,Zins!G118),0)</f>
        <v>0</v>
      </c>
      <c r="G124" s="39">
        <f t="shared" si="28"/>
        <v>1</v>
      </c>
      <c r="H124" s="11"/>
      <c r="I124" s="11"/>
      <c r="J124" s="11"/>
      <c r="K124" s="28">
        <f t="shared" si="29"/>
        <v>0</v>
      </c>
      <c r="L124" s="32">
        <f t="shared" si="20"/>
        <v>0</v>
      </c>
      <c r="M124" s="11">
        <f t="shared" si="33"/>
        <v>0</v>
      </c>
      <c r="N124" s="32">
        <f t="shared" si="34"/>
        <v>0</v>
      </c>
      <c r="O124" s="53">
        <f>O123+H125*PRODUCT($G$8:G124)^-1*PRODUCT($E$8:E123)*D124</f>
        <v>295.60267103416743</v>
      </c>
      <c r="P124" s="53"/>
      <c r="Q124" s="52">
        <f>Q123+J124*PRODUCT($E$8:E123)*PRODUCT($G$8:G123)^-1</f>
        <v>4.7316566695024669</v>
      </c>
      <c r="R124" s="52" t="e">
        <f>((P123+O123)*PRODUCT($G$8:G123))/PRODUCT($E$8:E123)</f>
        <v>#DIV/0!</v>
      </c>
      <c r="S124" s="52" t="e">
        <f>((Q123)*PRODUCT($G$8:G123))/PRODUCT($E$8:E123)</f>
        <v>#DIV/0!</v>
      </c>
      <c r="T124" s="41">
        <f t="shared" si="35"/>
        <v>0</v>
      </c>
      <c r="U124" s="52" t="e">
        <f t="shared" si="31"/>
        <v>#DIV/0!</v>
      </c>
      <c r="V124" s="41">
        <f t="shared" si="36"/>
        <v>0</v>
      </c>
      <c r="W124" s="41">
        <f t="shared" si="37"/>
        <v>0</v>
      </c>
    </row>
    <row r="125" spans="1:23" x14ac:dyDescent="0.2">
      <c r="A125" s="11">
        <f t="shared" si="39"/>
        <v>117</v>
      </c>
      <c r="B125" s="11" t="str">
        <f t="shared" si="39"/>
        <v/>
      </c>
      <c r="C125" s="12">
        <f>IF(B125&lt;121,INDEX(Frauen!C$2:C$122,B125+1,1),0)</f>
        <v>0</v>
      </c>
      <c r="D125" s="20">
        <f t="shared" si="26"/>
        <v>0</v>
      </c>
      <c r="E125" s="20">
        <f t="shared" si="27"/>
        <v>0</v>
      </c>
      <c r="F125" s="26">
        <f>IF(B125&lt;121,IF($D$1="konstant",$D$3,Zins!G119),0)</f>
        <v>0</v>
      </c>
      <c r="G125" s="39">
        <f t="shared" si="28"/>
        <v>1</v>
      </c>
      <c r="H125" s="11"/>
      <c r="I125" s="11"/>
      <c r="J125" s="11"/>
      <c r="K125" s="28">
        <f t="shared" si="29"/>
        <v>0</v>
      </c>
      <c r="L125" s="32">
        <f t="shared" si="20"/>
        <v>0</v>
      </c>
      <c r="M125" s="11">
        <f t="shared" si="33"/>
        <v>0</v>
      </c>
      <c r="N125" s="32">
        <f t="shared" si="34"/>
        <v>0</v>
      </c>
      <c r="O125" s="53">
        <f>O124+H126*PRODUCT($G$8:G125)^-1*PRODUCT($E$8:E124)*D125</f>
        <v>295.60267103416743</v>
      </c>
      <c r="P125" s="53"/>
      <c r="Q125" s="52">
        <f>Q124+J125*PRODUCT($E$8:E124)*PRODUCT($G$8:G124)^-1</f>
        <v>4.7316566695024669</v>
      </c>
      <c r="R125" s="52" t="e">
        <f>((P124+O124)*PRODUCT($G$8:G124))/PRODUCT($E$8:E124)</f>
        <v>#DIV/0!</v>
      </c>
      <c r="S125" s="52" t="e">
        <f>((Q124)*PRODUCT($G$8:G124))/PRODUCT($E$8:E124)</f>
        <v>#DIV/0!</v>
      </c>
      <c r="T125" s="41">
        <f t="shared" si="35"/>
        <v>0</v>
      </c>
      <c r="U125" s="52" t="e">
        <f t="shared" si="31"/>
        <v>#DIV/0!</v>
      </c>
      <c r="V125" s="41">
        <f t="shared" si="36"/>
        <v>0</v>
      </c>
      <c r="W125" s="41">
        <f t="shared" si="37"/>
        <v>0</v>
      </c>
    </row>
    <row r="126" spans="1:23" x14ac:dyDescent="0.2">
      <c r="A126" s="11">
        <f t="shared" si="39"/>
        <v>118</v>
      </c>
      <c r="B126" s="11" t="str">
        <f t="shared" si="39"/>
        <v/>
      </c>
      <c r="C126" s="12">
        <f>IF(B126&lt;121,INDEX(Frauen!C$2:C$122,B126+1,1),0)</f>
        <v>0</v>
      </c>
      <c r="D126" s="20">
        <f t="shared" si="26"/>
        <v>0</v>
      </c>
      <c r="E126" s="20">
        <f t="shared" si="27"/>
        <v>0</v>
      </c>
      <c r="F126" s="26">
        <f>IF(B126&lt;121,IF($D$1="konstant",$D$3,Zins!G120),0)</f>
        <v>0</v>
      </c>
      <c r="G126" s="39">
        <f t="shared" si="28"/>
        <v>1</v>
      </c>
      <c r="H126" s="11"/>
      <c r="I126" s="11"/>
      <c r="J126" s="11"/>
      <c r="K126" s="28">
        <f t="shared" si="29"/>
        <v>0</v>
      </c>
      <c r="L126" s="32">
        <f t="shared" si="20"/>
        <v>0</v>
      </c>
      <c r="M126" s="11">
        <f t="shared" si="33"/>
        <v>0</v>
      </c>
      <c r="N126" s="32">
        <f t="shared" si="34"/>
        <v>0</v>
      </c>
      <c r="O126" s="53">
        <f>O125+H127*PRODUCT($G$8:G126)^-1*PRODUCT($E$8:E125)*D126</f>
        <v>295.60267103416743</v>
      </c>
      <c r="P126" s="53"/>
      <c r="Q126" s="52">
        <f>Q125+J126*PRODUCT($E$8:E125)*PRODUCT($G$8:G125)^-1</f>
        <v>4.7316566695024669</v>
      </c>
      <c r="R126" s="52" t="e">
        <f>((P125+O125)*PRODUCT($G$8:G125))/PRODUCT($E$8:E125)</f>
        <v>#DIV/0!</v>
      </c>
      <c r="S126" s="52" t="e">
        <f>((Q125)*PRODUCT($G$8:G125))/PRODUCT($E$8:E125)</f>
        <v>#DIV/0!</v>
      </c>
      <c r="T126" s="41">
        <f t="shared" si="35"/>
        <v>0</v>
      </c>
      <c r="U126" s="52" t="e">
        <f t="shared" si="31"/>
        <v>#DIV/0!</v>
      </c>
      <c r="V126" s="41">
        <f t="shared" si="36"/>
        <v>0</v>
      </c>
      <c r="W126" s="41">
        <f t="shared" si="37"/>
        <v>0</v>
      </c>
    </row>
    <row r="127" spans="1:23" x14ac:dyDescent="0.2">
      <c r="A127" s="11">
        <f t="shared" si="39"/>
        <v>119</v>
      </c>
      <c r="B127" s="11" t="str">
        <f t="shared" si="39"/>
        <v/>
      </c>
      <c r="C127" s="12">
        <f>IF(B127&lt;121,INDEX(Frauen!C$2:C$122,B127+1,1),0)</f>
        <v>0</v>
      </c>
      <c r="D127" s="20">
        <f t="shared" si="26"/>
        <v>0</v>
      </c>
      <c r="E127" s="20">
        <f t="shared" si="27"/>
        <v>0</v>
      </c>
      <c r="F127" s="26">
        <f>IF(B127&lt;121,IF($D$1="konstant",$D$3,Zins!G121),0)</f>
        <v>0</v>
      </c>
      <c r="G127" s="39">
        <f t="shared" si="28"/>
        <v>1</v>
      </c>
      <c r="H127" s="11"/>
      <c r="I127" s="11"/>
      <c r="J127" s="11"/>
      <c r="K127" s="28">
        <f t="shared" si="29"/>
        <v>0</v>
      </c>
      <c r="L127" s="32">
        <f t="shared" si="20"/>
        <v>0</v>
      </c>
      <c r="M127" s="11">
        <f t="shared" si="33"/>
        <v>0</v>
      </c>
      <c r="N127" s="32">
        <f t="shared" si="34"/>
        <v>0</v>
      </c>
      <c r="O127" s="53">
        <f>O126+H128*PRODUCT($G$8:G127)^-1*PRODUCT($E$8:E126)*D127</f>
        <v>295.60267103416743</v>
      </c>
      <c r="P127" s="53"/>
      <c r="Q127" s="52">
        <f>Q126+J127*PRODUCT($E$8:E126)*PRODUCT($G$8:G126)^-1</f>
        <v>4.7316566695024669</v>
      </c>
      <c r="R127" s="52" t="e">
        <f>((P126+O126)*PRODUCT($G$8:G126))/PRODUCT($E$8:E126)</f>
        <v>#DIV/0!</v>
      </c>
      <c r="S127" s="52" t="e">
        <f>((Q126)*PRODUCT($G$8:G126))/PRODUCT($E$8:E126)</f>
        <v>#DIV/0!</v>
      </c>
      <c r="T127" s="41">
        <f t="shared" si="35"/>
        <v>0</v>
      </c>
      <c r="U127" s="52" t="e">
        <f t="shared" si="31"/>
        <v>#DIV/0!</v>
      </c>
      <c r="V127" s="41">
        <f t="shared" si="36"/>
        <v>0</v>
      </c>
      <c r="W127" s="41">
        <f t="shared" si="37"/>
        <v>0</v>
      </c>
    </row>
    <row r="128" spans="1:23" x14ac:dyDescent="0.2">
      <c r="A128" s="11">
        <f t="shared" si="39"/>
        <v>120</v>
      </c>
      <c r="B128" s="11" t="str">
        <f t="shared" si="39"/>
        <v/>
      </c>
      <c r="C128" s="12">
        <f>IF(B128&lt;121,INDEX(Frauen!C$2:C$122,B128+1,1),0)</f>
        <v>0</v>
      </c>
      <c r="D128" s="20">
        <f t="shared" si="26"/>
        <v>0</v>
      </c>
      <c r="E128" s="20">
        <f t="shared" si="27"/>
        <v>0</v>
      </c>
      <c r="F128" s="26">
        <f>IF(B128&lt;121,IF($D$1="konstant",$D$3,Zins!G122),0)</f>
        <v>0</v>
      </c>
      <c r="G128" s="39">
        <f t="shared" si="28"/>
        <v>1</v>
      </c>
      <c r="H128" s="11"/>
      <c r="I128" s="11"/>
      <c r="J128" s="11"/>
      <c r="K128" s="28"/>
      <c r="M128" s="11">
        <f t="shared" si="33"/>
        <v>0</v>
      </c>
      <c r="O128" s="53">
        <f>O127+H129*PRODUCT($G$8:G128)^-1*PRODUCT($E$8:E127)*D128</f>
        <v>295.60267103416743</v>
      </c>
      <c r="P128" s="53"/>
      <c r="Q128" s="52">
        <f>Q127+J128*PRODUCT($E$8:E127)*PRODUCT($G$8:G127)^-1</f>
        <v>4.7316566695024669</v>
      </c>
      <c r="R128" s="52" t="e">
        <f>((P127+O127)*PRODUCT($G$8:G127))/PRODUCT($E$8:E127)</f>
        <v>#DIV/0!</v>
      </c>
      <c r="S128" s="52" t="e">
        <f>((Q127)*PRODUCT($G$8:G127))/PRODUCT($E$8:E127)</f>
        <v>#DIV/0!</v>
      </c>
      <c r="T128" s="41">
        <f t="shared" si="35"/>
        <v>0</v>
      </c>
      <c r="U128" s="52" t="e">
        <f t="shared" si="31"/>
        <v>#DIV/0!</v>
      </c>
      <c r="V128" s="41">
        <f t="shared" si="36"/>
        <v>0</v>
      </c>
      <c r="W128" s="41">
        <f t="shared" si="37"/>
        <v>0</v>
      </c>
    </row>
    <row r="129" spans="1:23" x14ac:dyDescent="0.2">
      <c r="A129" s="11">
        <f t="shared" si="39"/>
        <v>121</v>
      </c>
      <c r="B129" s="11" t="str">
        <f t="shared" si="39"/>
        <v/>
      </c>
      <c r="C129" s="12">
        <f>IF(B129&lt;121,INDEX(Frauen!C$2:C$122,B129+1,1),0)</f>
        <v>0</v>
      </c>
      <c r="D129" s="20">
        <f t="shared" si="26"/>
        <v>0</v>
      </c>
      <c r="E129" s="20">
        <f t="shared" si="27"/>
        <v>0</v>
      </c>
      <c r="F129" s="26">
        <f>IF(B129&lt;121,IF($D$1="konstant",$D$3,Zins!G123),0)</f>
        <v>0</v>
      </c>
      <c r="G129" s="39">
        <f t="shared" si="28"/>
        <v>1</v>
      </c>
      <c r="H129" s="11"/>
      <c r="I129" s="11"/>
      <c r="J129" s="11"/>
      <c r="K129" s="28"/>
      <c r="M129" s="11">
        <f t="shared" si="33"/>
        <v>0</v>
      </c>
      <c r="O129" s="53">
        <f>O128+H130*PRODUCT($G$8:G129)^-1*PRODUCT($E$8:E128)*D129</f>
        <v>295.60267103416743</v>
      </c>
      <c r="P129" s="53"/>
      <c r="Q129" s="52">
        <f>Q128+J129*PRODUCT($E$8:E128)*PRODUCT($G$8:G128)^-1</f>
        <v>4.7316566695024669</v>
      </c>
      <c r="R129" s="52" t="e">
        <f>((P128+O128)*PRODUCT($G$8:G128))/PRODUCT($E$8:E128)</f>
        <v>#DIV/0!</v>
      </c>
      <c r="S129" s="52" t="e">
        <f>((Q128)*PRODUCT($G$8:G128))/PRODUCT($E$8:E128)</f>
        <v>#DIV/0!</v>
      </c>
      <c r="T129" s="41">
        <f t="shared" si="35"/>
        <v>0</v>
      </c>
      <c r="U129" s="52" t="e">
        <f t="shared" si="31"/>
        <v>#DIV/0!</v>
      </c>
      <c r="V129" s="41">
        <f t="shared" si="36"/>
        <v>0</v>
      </c>
      <c r="W129" s="41">
        <f t="shared" si="37"/>
        <v>0</v>
      </c>
    </row>
  </sheetData>
  <dataValidations disablePrompts="1" count="1">
    <dataValidation type="list" allowBlank="1" showInputMessage="1" showErrorMessage="1" sqref="D1" xr:uid="{ABDFD6E9-D1C6-45DF-B893-2205BBE6B451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53B9-BE4E-43A3-BDEE-D76C6C5C13AE}">
  <sheetPr>
    <pageSetUpPr fitToPage="1"/>
  </sheetPr>
  <dimension ref="A1:X129"/>
  <sheetViews>
    <sheetView zoomScaleNormal="100" workbookViewId="0">
      <selection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12.88671875" style="29" bestFit="1" customWidth="1"/>
    <col min="12" max="12" width="10.5546875" style="32" bestFit="1" customWidth="1"/>
    <col min="13" max="13" width="10.21875" style="6" bestFit="1" customWidth="1"/>
    <col min="14" max="14" width="10" style="32" bestFit="1" customWidth="1"/>
    <col min="15" max="16" width="16.77734375" style="50" bestFit="1" customWidth="1"/>
    <col min="17" max="17" width="12.5546875" style="50" bestFit="1" customWidth="1"/>
    <col min="18" max="19" width="10.5546875" style="50" customWidth="1"/>
    <col min="20" max="20" width="10.5546875" style="32" bestFit="1" customWidth="1"/>
    <col min="21" max="21" width="10.5546875" style="50" customWidth="1"/>
    <col min="22" max="23" width="10.5546875" style="32" bestFit="1" customWidth="1"/>
    <col min="24" max="24" width="11.77734375" style="6" bestFit="1" customWidth="1"/>
    <col min="25" max="16384" width="10.6640625" style="6"/>
  </cols>
  <sheetData>
    <row r="1" spans="1:24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L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4" ht="10.8" thickBot="1" x14ac:dyDescent="0.25">
      <c r="I2" s="6">
        <v>100000</v>
      </c>
      <c r="K2" s="34" t="s">
        <v>51</v>
      </c>
      <c r="L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4" ht="10.8" thickBot="1" x14ac:dyDescent="0.25">
      <c r="C3" s="23" t="s">
        <v>39</v>
      </c>
      <c r="D3" s="24">
        <v>7.4999999999999997E-3</v>
      </c>
      <c r="K3" s="35">
        <f>M13/N13</f>
        <v>10968.385316001019</v>
      </c>
      <c r="L3" s="6"/>
      <c r="M3" s="58" t="s">
        <v>73</v>
      </c>
      <c r="N3" s="57">
        <v>23622.243526558959</v>
      </c>
      <c r="O3" s="6"/>
      <c r="P3" s="6"/>
      <c r="Q3" s="6"/>
      <c r="R3" s="6"/>
      <c r="S3" s="6"/>
      <c r="T3" s="6"/>
      <c r="U3" s="6"/>
      <c r="V3" s="6"/>
      <c r="W3" s="6"/>
    </row>
    <row r="4" spans="1:24" x14ac:dyDescent="0.2">
      <c r="L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 x14ac:dyDescent="0.2">
      <c r="L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4" ht="10.8" thickBot="1" x14ac:dyDescent="0.25">
      <c r="L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4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6" t="s">
        <v>47</v>
      </c>
      <c r="L7" s="47" t="s">
        <v>48</v>
      </c>
      <c r="M7" s="45" t="s">
        <v>49</v>
      </c>
      <c r="N7" s="47" t="s">
        <v>62</v>
      </c>
      <c r="O7" s="51" t="s">
        <v>57</v>
      </c>
      <c r="P7" s="51" t="s">
        <v>56</v>
      </c>
      <c r="Q7" s="51" t="s">
        <v>59</v>
      </c>
      <c r="R7" s="51" t="s">
        <v>58</v>
      </c>
      <c r="S7" s="51" t="s">
        <v>60</v>
      </c>
      <c r="T7" s="48" t="s">
        <v>52</v>
      </c>
      <c r="U7" s="51" t="s">
        <v>61</v>
      </c>
      <c r="V7" s="48" t="s">
        <v>53</v>
      </c>
      <c r="W7" s="48" t="s">
        <v>54</v>
      </c>
    </row>
    <row r="8" spans="1:24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7.4999999999999997E-3</v>
      </c>
      <c r="G8" s="39">
        <f>1+F8</f>
        <v>1.0075000000000001</v>
      </c>
      <c r="H8" s="36"/>
      <c r="I8" s="36"/>
      <c r="J8" s="36"/>
      <c r="K8" s="40">
        <f>(K9*E8+H9*D8)/(1+F8)</f>
        <v>3227.0005757390168</v>
      </c>
      <c r="L8" s="41">
        <f t="shared" ref="L8:L71" si="0">L9/(1+F8)*E8+I8</f>
        <v>168820.53892443894</v>
      </c>
      <c r="M8" s="36">
        <f t="shared" ref="M8:M71" si="1">K8+L8</f>
        <v>172047.53950017795</v>
      </c>
      <c r="N8" s="41">
        <f t="shared" ref="N8:N39" si="2">N9/(1+F8)*E8+J8</f>
        <v>13.614825826970305</v>
      </c>
      <c r="O8" s="52">
        <f>H9*G9^-1*D8</f>
        <v>0</v>
      </c>
      <c r="P8" s="52">
        <f>I8</f>
        <v>0</v>
      </c>
      <c r="Q8" s="52">
        <f>J8</f>
        <v>0</v>
      </c>
      <c r="R8" s="52">
        <v>0</v>
      </c>
      <c r="S8" s="52">
        <v>0</v>
      </c>
      <c r="T8" s="41">
        <f t="shared" ref="T8:T39" si="3">M8-$K$3*N8</f>
        <v>22714.883819725423</v>
      </c>
      <c r="U8" s="52">
        <v>0</v>
      </c>
      <c r="V8" s="41">
        <f t="shared" ref="V8:V39" si="4">I8+((1+F8)^-1)*T9-T8</f>
        <v>7.0665265577154059</v>
      </c>
      <c r="W8" s="41">
        <f t="shared" ref="W8:W39" si="5">((F8+1)^-1)*D8*(H9-T9)</f>
        <v>-7.0665265576940568</v>
      </c>
      <c r="X8" s="49"/>
    </row>
    <row r="9" spans="1:24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6">IF(B9&lt;121,C9/1000,0)</f>
        <v>3.2700000000000003E-4</v>
      </c>
      <c r="E9" s="20">
        <f t="shared" ref="E9:E72" si="7">IF(B9&lt;121,1-D9,0)</f>
        <v>0.99967300000000003</v>
      </c>
      <c r="F9" s="26">
        <f>IF(B9&lt;121,IF($D$1="konstant",$D$3,Zins!G3),0)</f>
        <v>7.4999999999999997E-3</v>
      </c>
      <c r="G9" s="39">
        <f t="shared" ref="G9:G72" si="8">1+F9</f>
        <v>1.0075000000000001</v>
      </c>
      <c r="H9" s="11"/>
      <c r="I9" s="11"/>
      <c r="J9" s="11"/>
      <c r="K9" s="28">
        <f t="shared" ref="K9:K72" si="9">(K10*E9+H10*D9)/(1+F9)</f>
        <v>3252.2145187723977</v>
      </c>
      <c r="L9" s="32">
        <f t="shared" si="0"/>
        <v>170139.60638395764</v>
      </c>
      <c r="M9" s="11">
        <f t="shared" si="1"/>
        <v>173391.82090273005</v>
      </c>
      <c r="N9" s="32">
        <f t="shared" si="2"/>
        <v>13.721204315214614</v>
      </c>
      <c r="O9" s="53">
        <f>O8+H10*PRODUCT($G$8:G9)^-1*E8*D9</f>
        <v>0</v>
      </c>
      <c r="P9" s="53">
        <f>P8+I9*(G8^-1)*E8</f>
        <v>0</v>
      </c>
      <c r="Q9" s="52">
        <f>Q8+J9*(G8^-1)*E8</f>
        <v>0</v>
      </c>
      <c r="R9" s="52">
        <f>((P8+O8)*G8)/E8</f>
        <v>0</v>
      </c>
      <c r="S9" s="52">
        <f>((Q8)*G8)/E8</f>
        <v>0</v>
      </c>
      <c r="T9" s="41">
        <f t="shared" si="3"/>
        <v>22892.364973880263</v>
      </c>
      <c r="U9" s="52">
        <f>S9*$K$3-R9</f>
        <v>0</v>
      </c>
      <c r="V9" s="41">
        <f t="shared" si="4"/>
        <v>7.4882520049104642</v>
      </c>
      <c r="W9" s="41">
        <f t="shared" si="5"/>
        <v>-7.4882520048644521</v>
      </c>
    </row>
    <row r="10" spans="1:24" x14ac:dyDescent="0.2">
      <c r="A10" s="11">
        <f t="shared" ref="A10:B25" si="10">IF(A9&lt;121,A9+1,"")</f>
        <v>2</v>
      </c>
      <c r="B10" s="11">
        <f t="shared" si="10"/>
        <v>32</v>
      </c>
      <c r="C10" s="12">
        <f>IF(B10&lt;121,INDEX(Frauen!C$2:C$122,B10+1,1),0)</f>
        <v>0.35099999999999998</v>
      </c>
      <c r="D10" s="20">
        <f t="shared" si="6"/>
        <v>3.5099999999999997E-4</v>
      </c>
      <c r="E10" s="20">
        <f t="shared" si="7"/>
        <v>0.99964900000000001</v>
      </c>
      <c r="F10" s="26">
        <f>IF(B10&lt;121,IF($D$1="konstant",$D$3,Zins!G4),0)</f>
        <v>7.4999999999999997E-3</v>
      </c>
      <c r="G10" s="39">
        <f t="shared" si="8"/>
        <v>1.0075000000000001</v>
      </c>
      <c r="H10" s="11"/>
      <c r="I10" s="11"/>
      <c r="J10" s="11"/>
      <c r="K10" s="28">
        <f t="shared" si="9"/>
        <v>3277.6779283457599</v>
      </c>
      <c r="L10" s="32">
        <f t="shared" si="0"/>
        <v>171471.7246858096</v>
      </c>
      <c r="M10" s="11">
        <f t="shared" si="1"/>
        <v>174749.40261415538</v>
      </c>
      <c r="N10" s="32">
        <f t="shared" si="2"/>
        <v>13.828635311325526</v>
      </c>
      <c r="O10" s="53">
        <f>O9+H11*PRODUCT($G$8:G10)^-1*PRODUCT($E$8:E9)*D10</f>
        <v>0</v>
      </c>
      <c r="P10" s="53">
        <f>P9+I10*PRODUCT($E$8:E9)*PRODUCT($G$8:G9)^-1</f>
        <v>0</v>
      </c>
      <c r="Q10" s="52">
        <f>Q9+J10*PRODUCT($E$8:E9)*PRODUCT($G$8:G9)^-1</f>
        <v>0</v>
      </c>
      <c r="R10" s="52">
        <f>((P9+O9)*PRODUCT($G$8:G9))/PRODUCT($E$8:E9)</f>
        <v>0</v>
      </c>
      <c r="S10" s="52">
        <f>((Q9)*PRODUCT($G$8:G9))/PRODUCT($E$8:E9)</f>
        <v>0</v>
      </c>
      <c r="T10" s="41">
        <f t="shared" si="3"/>
        <v>23071.602125079313</v>
      </c>
      <c r="U10" s="52">
        <f t="shared" ref="U10:U73" si="11">S10*$K$3-R10</f>
        <v>0</v>
      </c>
      <c r="V10" s="41">
        <f t="shared" si="4"/>
        <v>8.1009757884021383</v>
      </c>
      <c r="W10" s="41">
        <f t="shared" si="5"/>
        <v>-8.1009757884045666</v>
      </c>
    </row>
    <row r="11" spans="1:24" x14ac:dyDescent="0.2">
      <c r="A11" s="11">
        <f t="shared" si="10"/>
        <v>3</v>
      </c>
      <c r="B11" s="11">
        <f t="shared" si="10"/>
        <v>33</v>
      </c>
      <c r="C11" s="12">
        <f>IF(B11&lt;121,INDEX(Frauen!C$2:C$122,B11+1,1),0)</f>
        <v>0.38600000000000001</v>
      </c>
      <c r="D11" s="20">
        <f t="shared" si="6"/>
        <v>3.86E-4</v>
      </c>
      <c r="E11" s="20">
        <f t="shared" si="7"/>
        <v>0.999614</v>
      </c>
      <c r="F11" s="26">
        <f>IF(B11&lt;121,IF($D$1="konstant",$D$3,Zins!G5),0)</f>
        <v>7.4999999999999997E-3</v>
      </c>
      <c r="G11" s="39">
        <f t="shared" si="8"/>
        <v>1.0075000000000001</v>
      </c>
      <c r="H11" s="11"/>
      <c r="I11" s="11"/>
      <c r="J11" s="11"/>
      <c r="K11" s="28">
        <f t="shared" si="9"/>
        <v>3303.4200132329979</v>
      </c>
      <c r="L11" s="32">
        <f t="shared" si="0"/>
        <v>172818.42188703554</v>
      </c>
      <c r="M11" s="11">
        <f t="shared" si="1"/>
        <v>176121.84190026854</v>
      </c>
      <c r="N11" s="32">
        <f t="shared" si="2"/>
        <v>13.937242048119357</v>
      </c>
      <c r="O11" s="53">
        <f>O10+H12*PRODUCT($G$8:G11)^-1*PRODUCT($E$8:E10)*D11</f>
        <v>0</v>
      </c>
      <c r="P11" s="53">
        <f>P10+I11*PRODUCT($E$8:E10)*PRODUCT($G$8:G10)^-1</f>
        <v>0</v>
      </c>
      <c r="Q11" s="52">
        <f>Q10+J11*PRODUCT($E$8:E10)*PRODUCT($G$8:G10)^-1</f>
        <v>0</v>
      </c>
      <c r="R11" s="52">
        <f>((P10+O10)*PRODUCT($G$8:G10))/PRODUCT($E$8:E10)</f>
        <v>0</v>
      </c>
      <c r="S11" s="52">
        <f>((Q10)*PRODUCT($G$8:G10))/PRODUCT($E$8:E10)</f>
        <v>0</v>
      </c>
      <c r="T11" s="41">
        <f t="shared" si="3"/>
        <v>23252.800874124223</v>
      </c>
      <c r="U11" s="52">
        <f t="shared" si="11"/>
        <v>0</v>
      </c>
      <c r="V11" s="41">
        <f t="shared" si="4"/>
        <v>8.9790470495790942</v>
      </c>
      <c r="W11" s="41">
        <f t="shared" si="5"/>
        <v>-8.9790470495730865</v>
      </c>
    </row>
    <row r="12" spans="1:24" x14ac:dyDescent="0.2">
      <c r="A12" s="11">
        <f t="shared" si="10"/>
        <v>4</v>
      </c>
      <c r="B12" s="11">
        <f t="shared" si="10"/>
        <v>34</v>
      </c>
      <c r="C12" s="12">
        <f>IF(B12&lt;121,INDEX(Frauen!C$2:C$122,B12+1,1),0)</f>
        <v>0.433</v>
      </c>
      <c r="D12" s="20">
        <f t="shared" si="6"/>
        <v>4.3300000000000001E-4</v>
      </c>
      <c r="E12" s="20">
        <f t="shared" si="7"/>
        <v>0.99956699999999998</v>
      </c>
      <c r="F12" s="26">
        <f>IF(B12&lt;121,IF($D$1="konstant",$D$3,Zins!G6),0)</f>
        <v>7.4999999999999997E-3</v>
      </c>
      <c r="G12" s="39">
        <f t="shared" si="8"/>
        <v>1.0075000000000001</v>
      </c>
      <c r="H12" s="11"/>
      <c r="I12" s="11"/>
      <c r="J12" s="11"/>
      <c r="K12" s="28">
        <f t="shared" si="9"/>
        <v>3329.4808429376194</v>
      </c>
      <c r="L12" s="32">
        <f t="shared" si="0"/>
        <v>174181.79422375868</v>
      </c>
      <c r="M12" s="11">
        <f t="shared" si="1"/>
        <v>177511.27506669631</v>
      </c>
      <c r="N12" s="32">
        <f t="shared" si="2"/>
        <v>14.047193580202212</v>
      </c>
      <c r="O12" s="53">
        <f>O11+H13*PRODUCT($G$8:G12)^-1*PRODUCT($E$8:E11)*D12</f>
        <v>0</v>
      </c>
      <c r="P12" s="53">
        <f>P11+I12*PRODUCT($E$8:E11)*PRODUCT($G$8:G11)^-1</f>
        <v>0</v>
      </c>
      <c r="Q12" s="52">
        <f>Q11+J12*PRODUCT($E$8:E11)*PRODUCT($G$8:G11)^-1</f>
        <v>0</v>
      </c>
      <c r="R12" s="52">
        <f>((P11+O11)*PRODUCT($G$8:G11))/PRODUCT($E$8:E11)</f>
        <v>0</v>
      </c>
      <c r="S12" s="52">
        <f>((Q11)*PRODUCT($G$8:G11))/PRODUCT($E$8:E11)</f>
        <v>0</v>
      </c>
      <c r="T12" s="41">
        <f t="shared" si="3"/>
        <v>23436.243270582607</v>
      </c>
      <c r="U12" s="52">
        <f t="shared" si="11"/>
        <v>0</v>
      </c>
      <c r="V12" s="41">
        <f t="shared" si="4"/>
        <v>-23436.243270582607</v>
      </c>
      <c r="W12" s="41">
        <f t="shared" si="5"/>
        <v>0</v>
      </c>
    </row>
    <row r="13" spans="1:24" x14ac:dyDescent="0.2">
      <c r="A13" s="11">
        <f t="shared" si="10"/>
        <v>5</v>
      </c>
      <c r="B13" s="11">
        <f t="shared" si="10"/>
        <v>35</v>
      </c>
      <c r="C13" s="12">
        <f>IF(B13&lt;121,INDEX(Frauen!C$2:C$122,B13+1,1),0)</f>
        <v>0.49</v>
      </c>
      <c r="D13" s="20">
        <f t="shared" si="6"/>
        <v>4.8999999999999998E-4</v>
      </c>
      <c r="E13" s="20">
        <f t="shared" si="7"/>
        <v>0.99951000000000001</v>
      </c>
      <c r="F13" s="26">
        <f>IF(B13&lt;121,IF($D$1="konstant",$D$3,Zins!G7),0)</f>
        <v>7.4999999999999997E-3</v>
      </c>
      <c r="G13" s="39">
        <f t="shared" si="8"/>
        <v>1.0075000000000001</v>
      </c>
      <c r="H13" s="54"/>
      <c r="I13" s="54"/>
      <c r="J13" s="54">
        <v>1</v>
      </c>
      <c r="K13" s="55">
        <f t="shared" si="9"/>
        <v>3355.9050561489644</v>
      </c>
      <c r="L13" s="56">
        <f t="shared" si="0"/>
        <v>175564.17696906449</v>
      </c>
      <c r="M13" s="54">
        <f>K13+L13-N3</f>
        <v>155297.83849865448</v>
      </c>
      <c r="N13" s="32">
        <f t="shared" si="2"/>
        <v>14.158678239731532</v>
      </c>
      <c r="O13" s="53">
        <f>O12+H14*PRODUCT($G$8:G13)^-1*PRODUCT($E$8:E12)*D13</f>
        <v>93.534191869242321</v>
      </c>
      <c r="P13" s="53">
        <f>P12+I13*PRODUCT($E$8:E12)*PRODUCT($G$8:G12)^-1</f>
        <v>0</v>
      </c>
      <c r="Q13" s="52">
        <f>Q12+J13*PRODUCT($E$8:E12)*PRODUCT($G$8:G12)^-1</f>
        <v>0.96158875824756773</v>
      </c>
      <c r="R13" s="52">
        <f>((P12+O12)*PRODUCT($G$8:G12))/PRODUCT($E$8:E12)</f>
        <v>0</v>
      </c>
      <c r="S13" s="52">
        <f>((Q12)*PRODUCT($G$8:G12))/PRODUCT($E$8:E12)</f>
        <v>0</v>
      </c>
      <c r="T13" s="41">
        <f t="shared" si="3"/>
        <v>0</v>
      </c>
      <c r="U13" s="52">
        <f t="shared" si="11"/>
        <v>0</v>
      </c>
      <c r="V13" s="41">
        <f t="shared" si="4"/>
        <v>34510.268402613248</v>
      </c>
      <c r="W13" s="41">
        <f t="shared" si="5"/>
        <v>80.360439946739348</v>
      </c>
    </row>
    <row r="14" spans="1:24" x14ac:dyDescent="0.2">
      <c r="A14" s="11">
        <f t="shared" si="10"/>
        <v>6</v>
      </c>
      <c r="B14" s="11">
        <f t="shared" si="10"/>
        <v>36</v>
      </c>
      <c r="C14" s="12">
        <f>IF(B14&lt;121,INDEX(Frauen!C$2:C$122,B14+1,1),0)</f>
        <v>0.55500000000000005</v>
      </c>
      <c r="D14" s="20">
        <f t="shared" si="6"/>
        <v>5.5500000000000005E-4</v>
      </c>
      <c r="E14" s="20">
        <f t="shared" si="7"/>
        <v>0.99944500000000003</v>
      </c>
      <c r="F14" s="26">
        <f>IF(B14&lt;121,IF($D$1="konstant",$D$3,Zins!G8),0)</f>
        <v>7.4999999999999997E-3</v>
      </c>
      <c r="G14" s="39">
        <f t="shared" si="8"/>
        <v>1.0075000000000001</v>
      </c>
      <c r="H14" s="11">
        <v>200000</v>
      </c>
      <c r="I14" s="11"/>
      <c r="J14" s="11">
        <v>1</v>
      </c>
      <c r="K14" s="28">
        <f t="shared" si="9"/>
        <v>3284.6838391512656</v>
      </c>
      <c r="L14" s="32">
        <f t="shared" si="0"/>
        <v>176967.62243132383</v>
      </c>
      <c r="M14" s="11">
        <f>K14+L14</f>
        <v>180252.30627047509</v>
      </c>
      <c r="N14" s="32">
        <f t="shared" si="2"/>
        <v>13.263867621664135</v>
      </c>
      <c r="O14" s="53">
        <f>O13+H15*PRODUCT($G$8:G14)^-1*PRODUCT($E$8:E13)*D14</f>
        <v>198.63580702891346</v>
      </c>
      <c r="P14" s="53">
        <f>P13+I14*PRODUCT($E$8:E13)*PRODUCT($G$8:G13)^-1</f>
        <v>0</v>
      </c>
      <c r="Q14" s="52">
        <f>Q13+J14*PRODUCT($E$8:E13)*PRODUCT($G$8:G13)^-1</f>
        <v>1.9155516165662045</v>
      </c>
      <c r="R14" s="52">
        <f>((P13+O13)*PRODUCT($G$8:G13))/PRODUCT($E$8:E13)</f>
        <v>98.048043541335261</v>
      </c>
      <c r="S14" s="52">
        <f>((Q13)*PRODUCT($G$8:G13))/PRODUCT($E$8:E13)</f>
        <v>1.0079939170193393</v>
      </c>
      <c r="T14" s="41">
        <f t="shared" si="3"/>
        <v>34769.095415632852</v>
      </c>
      <c r="U14" s="52">
        <f t="shared" si="11"/>
        <v>10958.017634511934</v>
      </c>
      <c r="V14" s="41">
        <f t="shared" si="4"/>
        <v>10883.548836290371</v>
      </c>
      <c r="W14" s="41">
        <f t="shared" si="5"/>
        <v>84.836479710654075</v>
      </c>
    </row>
    <row r="15" spans="1:24" x14ac:dyDescent="0.2">
      <c r="A15" s="11">
        <f t="shared" si="10"/>
        <v>7</v>
      </c>
      <c r="B15" s="11">
        <f t="shared" si="10"/>
        <v>37</v>
      </c>
      <c r="C15" s="12">
        <f>IF(B15&lt;121,INDEX(Frauen!C$2:C$122,B15+1,1),0)</f>
        <v>0.624</v>
      </c>
      <c r="D15" s="20">
        <f t="shared" si="6"/>
        <v>6.2399999999999999E-4</v>
      </c>
      <c r="E15" s="20">
        <f t="shared" si="7"/>
        <v>0.99937600000000004</v>
      </c>
      <c r="F15" s="26">
        <f>IF(B15&lt;121,IF($D$1="konstant",$D$3,Zins!G9),0)</f>
        <v>7.4999999999999997E-3</v>
      </c>
      <c r="G15" s="39">
        <f t="shared" si="8"/>
        <v>1.0075000000000001</v>
      </c>
      <c r="H15" s="11">
        <v>200000</v>
      </c>
      <c r="I15" s="11"/>
      <c r="J15" s="11">
        <v>1</v>
      </c>
      <c r="K15" s="28">
        <f t="shared" si="9"/>
        <v>3200.0950206813782</v>
      </c>
      <c r="L15" s="32">
        <f t="shared" si="0"/>
        <v>178393.88820751396</v>
      </c>
      <c r="M15" s="11">
        <f t="shared" si="1"/>
        <v>181593.98322819534</v>
      </c>
      <c r="N15" s="32">
        <f t="shared" si="2"/>
        <v>12.362707931728727</v>
      </c>
      <c r="O15" s="53">
        <f>O14+H16*PRODUCT($G$8:G15)^-1*PRODUCT($E$8:E14)*D15</f>
        <v>315.85934950229586</v>
      </c>
      <c r="P15" s="53">
        <f>P14+I15*PRODUCT($E$8:E14)*PRODUCT($G$8:G14)^-1</f>
        <v>0</v>
      </c>
      <c r="Q15" s="52">
        <f>Q14+J15*PRODUCT($E$8:E14)*PRODUCT($G$8:G14)^-1</f>
        <v>2.8618875063252811</v>
      </c>
      <c r="R15" s="52">
        <f>((P14+O14)*PRODUCT($G$8:G14))/PRODUCT($E$8:E14)</f>
        <v>209.89989831145817</v>
      </c>
      <c r="S15" s="52">
        <f>((Q14)*PRODUCT($G$8:G14))/PRODUCT($E$8:E14)</f>
        <v>2.0241772897928203</v>
      </c>
      <c r="T15" s="41">
        <f t="shared" si="3"/>
        <v>45995.039083812648</v>
      </c>
      <c r="U15" s="52">
        <f t="shared" si="11"/>
        <v>21992.05656403485</v>
      </c>
      <c r="V15" s="41">
        <f t="shared" si="4"/>
        <v>10880.004375377648</v>
      </c>
      <c r="W15" s="41">
        <f t="shared" si="5"/>
        <v>88.380940623400733</v>
      </c>
    </row>
    <row r="16" spans="1:24" x14ac:dyDescent="0.2">
      <c r="A16" s="11">
        <f t="shared" si="10"/>
        <v>8</v>
      </c>
      <c r="B16" s="11">
        <f t="shared" si="10"/>
        <v>38</v>
      </c>
      <c r="C16" s="12">
        <f>IF(B16&lt;121,INDEX(Frauen!C$2:C$122,B16+1,1),0)</f>
        <v>0.70099999999999996</v>
      </c>
      <c r="D16" s="20">
        <f t="shared" si="6"/>
        <v>7.0099999999999991E-4</v>
      </c>
      <c r="E16" s="20">
        <f t="shared" si="7"/>
        <v>0.99929900000000005</v>
      </c>
      <c r="F16" s="26">
        <f>IF(B16&lt;121,IF($D$1="konstant",$D$3,Zins!G10),0)</f>
        <v>7.4999999999999997E-3</v>
      </c>
      <c r="G16" s="39">
        <f t="shared" si="8"/>
        <v>1.0075000000000001</v>
      </c>
      <c r="H16" s="11">
        <v>200000</v>
      </c>
      <c r="I16" s="11"/>
      <c r="J16" s="11">
        <v>1</v>
      </c>
      <c r="K16" s="28">
        <f t="shared" si="9"/>
        <v>3101.2309014189736</v>
      </c>
      <c r="L16" s="32">
        <f t="shared" si="0"/>
        <v>179844.06506567131</v>
      </c>
      <c r="M16" s="11">
        <f t="shared" si="1"/>
        <v>182945.29596709029</v>
      </c>
      <c r="N16" s="32">
        <f t="shared" si="2"/>
        <v>11.455076208770965</v>
      </c>
      <c r="O16" s="53">
        <f>O15+H17*PRODUCT($G$8:G16)^-1*PRODUCT($E$8:E15)*D16</f>
        <v>446.48610219523692</v>
      </c>
      <c r="P16" s="53">
        <f>P15+I16*PRODUCT($E$8:E15)*PRODUCT($G$8:G15)^-1</f>
        <v>0</v>
      </c>
      <c r="Q16" s="52">
        <f>Q15+J16*PRODUCT($E$8:E15)*PRODUCT($G$8:G15)^-1</f>
        <v>3.8005925943291192</v>
      </c>
      <c r="R16" s="52">
        <f>((P15+O15)*PRODUCT($G$8:G15))/PRODUCT($E$8:E15)</f>
        <v>336.48411363570278</v>
      </c>
      <c r="S16" s="52">
        <f>((Q15)*PRODUCT($G$8:G15))/PRODUCT($E$8:E15)</f>
        <v>3.0487610463591941</v>
      </c>
      <c r="T16" s="41">
        <f t="shared" si="3"/>
        <v>57301.606285134229</v>
      </c>
      <c r="U16" s="52">
        <f t="shared" si="11"/>
        <v>33103.501779246377</v>
      </c>
      <c r="V16" s="41">
        <f t="shared" si="4"/>
        <v>10877.022207030561</v>
      </c>
      <c r="W16" s="41">
        <f t="shared" si="5"/>
        <v>91.363108970416761</v>
      </c>
    </row>
    <row r="17" spans="1:23" x14ac:dyDescent="0.2">
      <c r="A17" s="11">
        <f t="shared" si="10"/>
        <v>9</v>
      </c>
      <c r="B17" s="11">
        <f t="shared" si="10"/>
        <v>39</v>
      </c>
      <c r="C17" s="12">
        <f>IF(B17&lt;121,INDEX(Frauen!C$2:C$122,B17+1,1),0)</f>
        <v>0.78300000000000003</v>
      </c>
      <c r="D17" s="20">
        <f t="shared" si="6"/>
        <v>7.8300000000000006E-4</v>
      </c>
      <c r="E17" s="20">
        <f t="shared" si="7"/>
        <v>0.99921700000000002</v>
      </c>
      <c r="F17" s="26">
        <f>IF(B17&lt;121,IF($D$1="konstant",$D$3,Zins!G11),0)</f>
        <v>7.4999999999999997E-3</v>
      </c>
      <c r="G17" s="39">
        <f t="shared" si="8"/>
        <v>1.0075000000000001</v>
      </c>
      <c r="H17" s="11">
        <v>200000</v>
      </c>
      <c r="I17" s="11"/>
      <c r="J17" s="11">
        <v>1</v>
      </c>
      <c r="K17" s="28">
        <f t="shared" si="9"/>
        <v>2986.383588074857</v>
      </c>
      <c r="L17" s="32">
        <f t="shared" si="0"/>
        <v>181320.00087427671</v>
      </c>
      <c r="M17" s="11">
        <f t="shared" si="1"/>
        <v>184306.38446235156</v>
      </c>
      <c r="N17" s="32">
        <f t="shared" si="2"/>
        <v>10.540878436120469</v>
      </c>
      <c r="O17" s="53">
        <f>O16+H18*PRODUCT($G$8:G17)^-1*PRODUCT($E$8:E16)*D17</f>
        <v>591.20534206833486</v>
      </c>
      <c r="P17" s="53">
        <f>P16+I17*PRODUCT($E$8:E16)*PRODUCT($G$8:G16)^-1</f>
        <v>0</v>
      </c>
      <c r="Q17" s="52">
        <f>Q16+J17*PRODUCT($E$8:E16)*PRODUCT($G$8:G16)^-1</f>
        <v>4.7316566695024669</v>
      </c>
      <c r="R17" s="52">
        <f>((P16+O16)*PRODUCT($G$8:G16))/PRODUCT($E$8:E16)</f>
        <v>479.54390476521093</v>
      </c>
      <c r="S17" s="52">
        <f>((Q16)*PRODUCT($G$8:G16))/PRODUCT($E$8:E16)</f>
        <v>4.0819882279546844</v>
      </c>
      <c r="T17" s="41">
        <f t="shared" si="3"/>
        <v>68689.968205856028</v>
      </c>
      <c r="U17" s="52">
        <f t="shared" si="11"/>
        <v>44293.275834821965</v>
      </c>
      <c r="V17" s="41">
        <f t="shared" si="4"/>
        <v>10875.250639180522</v>
      </c>
      <c r="W17" s="41">
        <f t="shared" si="5"/>
        <v>93.13467682051504</v>
      </c>
    </row>
    <row r="18" spans="1:23" x14ac:dyDescent="0.2">
      <c r="A18" s="11">
        <f t="shared" si="10"/>
        <v>10</v>
      </c>
      <c r="B18" s="11">
        <f t="shared" si="10"/>
        <v>40</v>
      </c>
      <c r="C18" s="12">
        <f>IF(B18&lt;121,INDEX(Frauen!C$2:C$122,B18+1,1),0)</f>
        <v>0.872</v>
      </c>
      <c r="D18" s="20">
        <f t="shared" si="6"/>
        <v>8.7199999999999995E-4</v>
      </c>
      <c r="E18" s="20">
        <f t="shared" si="7"/>
        <v>0.99912800000000002</v>
      </c>
      <c r="F18" s="26">
        <f>IF(B18&lt;121,IF($D$1="konstant",$D$3,Zins!G12),0)</f>
        <v>7.4999999999999997E-3</v>
      </c>
      <c r="G18" s="39">
        <f t="shared" si="8"/>
        <v>1.0075000000000001</v>
      </c>
      <c r="H18" s="11">
        <v>200000</v>
      </c>
      <c r="I18" s="11"/>
      <c r="J18" s="11">
        <v>1</v>
      </c>
      <c r="K18" s="28">
        <f t="shared" si="9"/>
        <v>2854.4164730838434</v>
      </c>
      <c r="L18" s="32">
        <f t="shared" si="0"/>
        <v>182823.05133002522</v>
      </c>
      <c r="M18" s="11">
        <f t="shared" si="1"/>
        <v>185677.46780310906</v>
      </c>
      <c r="N18" s="32">
        <f t="shared" si="2"/>
        <v>9.6199674589117006</v>
      </c>
      <c r="O18" s="53">
        <f>O17+H19*PRODUCT($G$8:G18)^-1*PRODUCT($E$8:E17)*D18</f>
        <v>751.04912714845591</v>
      </c>
      <c r="P18" s="53">
        <f>P17+I18*PRODUCT($E$8:E17)*PRODUCT($G$8:G17)^-1</f>
        <v>0</v>
      </c>
      <c r="Q18" s="52">
        <f>Q17+J18*PRODUCT($E$8:E17)*PRODUCT($G$8:G17)^-1</f>
        <v>5.6550661503982358</v>
      </c>
      <c r="R18" s="52">
        <f>((P17+O17)*PRODUCT($G$8:G17))/PRODUCT($E$8:E17)</f>
        <v>640.24179337516262</v>
      </c>
      <c r="S18" s="52">
        <f>((Q17)*PRODUCT($G$8:G17))/PRODUCT($E$8:E17)</f>
        <v>5.1241153219614395</v>
      </c>
      <c r="T18" s="41">
        <f t="shared" si="3"/>
        <v>80161.957986374327</v>
      </c>
      <c r="U18" s="52">
        <f t="shared" si="11"/>
        <v>55563.029461522521</v>
      </c>
      <c r="V18" s="41">
        <f t="shared" si="4"/>
        <v>10874.667516466769</v>
      </c>
      <c r="W18" s="41">
        <f t="shared" si="5"/>
        <v>93.717799534227268</v>
      </c>
    </row>
    <row r="19" spans="1:23" x14ac:dyDescent="0.2">
      <c r="A19" s="11">
        <f t="shared" si="10"/>
        <v>11</v>
      </c>
      <c r="B19" s="11">
        <f t="shared" si="10"/>
        <v>41</v>
      </c>
      <c r="C19" s="12">
        <f>IF(B19&lt;121,INDEX(Frauen!C$2:C$122,B19+1,1),0)</f>
        <v>0.97199999999999998</v>
      </c>
      <c r="D19" s="20">
        <f t="shared" si="6"/>
        <v>9.7199999999999999E-4</v>
      </c>
      <c r="E19" s="20">
        <f t="shared" si="7"/>
        <v>0.99902800000000003</v>
      </c>
      <c r="F19" s="26">
        <f>IF(B19&lt;121,IF($D$1="konstant",$D$3,Zins!G13),0)</f>
        <v>7.4999999999999997E-3</v>
      </c>
      <c r="G19" s="39">
        <f t="shared" si="8"/>
        <v>1.0075000000000001</v>
      </c>
      <c r="H19" s="11">
        <v>200000</v>
      </c>
      <c r="I19" s="11"/>
      <c r="J19" s="11">
        <v>1</v>
      </c>
      <c r="K19" s="28">
        <f t="shared" si="9"/>
        <v>2703.7822947930317</v>
      </c>
      <c r="L19" s="32">
        <f t="shared" si="0"/>
        <v>184354.98175909434</v>
      </c>
      <c r="M19" s="11">
        <f t="shared" si="1"/>
        <v>187058.76405388737</v>
      </c>
      <c r="N19" s="32">
        <f t="shared" si="2"/>
        <v>8.6921968104722716</v>
      </c>
      <c r="O19" s="53">
        <f>O18+H20*PRODUCT($G$8:G19)^-1*PRODUCT($E$8:E18)*D19</f>
        <v>927.74304895411569</v>
      </c>
      <c r="P19" s="53">
        <f>P18+I19*PRODUCT($E$8:E18)*PRODUCT($G$8:G18)^-1</f>
        <v>0</v>
      </c>
      <c r="Q19" s="52">
        <f>Q18+J19*PRODUCT($E$8:E18)*PRODUCT($G$8:G18)^-1</f>
        <v>6.5708023963817865</v>
      </c>
      <c r="R19" s="52">
        <f>((P18+O18)*PRODUCT($G$8:G18))/PRODUCT($E$8:E18)</f>
        <v>820.15878528624603</v>
      </c>
      <c r="S19" s="52">
        <f>((Q18)*PRODUCT($G$8:G18))/PRODUCT($E$8:E18)</f>
        <v>6.175431162850157</v>
      </c>
      <c r="T19" s="41">
        <f t="shared" si="3"/>
        <v>91719.400194112415</v>
      </c>
      <c r="U19" s="52">
        <f t="shared" si="11"/>
        <v>66914.349701294515</v>
      </c>
      <c r="V19" s="41">
        <f t="shared" si="4"/>
        <v>10875.15436943878</v>
      </c>
      <c r="W19" s="41">
        <f t="shared" si="5"/>
        <v>93.230946562243119</v>
      </c>
    </row>
    <row r="20" spans="1:23" x14ac:dyDescent="0.2">
      <c r="A20" s="11">
        <f t="shared" si="10"/>
        <v>12</v>
      </c>
      <c r="B20" s="11">
        <f t="shared" si="10"/>
        <v>42</v>
      </c>
      <c r="C20" s="12">
        <f>IF(B20&lt;121,INDEX(Frauen!C$2:C$122,B20+1,1),0)</f>
        <v>1.0840000000000001</v>
      </c>
      <c r="D20" s="20">
        <f t="shared" si="6"/>
        <v>1.0840000000000001E-3</v>
      </c>
      <c r="E20" s="20">
        <f t="shared" si="7"/>
        <v>0.99891600000000003</v>
      </c>
      <c r="F20" s="26">
        <f>IF(B20&lt;121,IF($D$1="konstant",$D$3,Zins!G14),0)</f>
        <v>7.4999999999999997E-3</v>
      </c>
      <c r="G20" s="39">
        <f t="shared" si="8"/>
        <v>1.0075000000000001</v>
      </c>
      <c r="H20" s="11">
        <v>200000</v>
      </c>
      <c r="I20" s="11"/>
      <c r="J20" s="11">
        <v>1</v>
      </c>
      <c r="K20" s="28">
        <f t="shared" si="9"/>
        <v>2532.12188447569</v>
      </c>
      <c r="L20" s="32">
        <f t="shared" si="0"/>
        <v>185918.35676506319</v>
      </c>
      <c r="M20" s="11">
        <f t="shared" si="1"/>
        <v>188450.47864953888</v>
      </c>
      <c r="N20" s="32">
        <f t="shared" si="2"/>
        <v>7.757428507059676</v>
      </c>
      <c r="O20" s="53">
        <f>O19+H21*PRODUCT($G$8:G20)^-1*PRODUCT($E$8:E19)*D20</f>
        <v>1123.1397527293125</v>
      </c>
      <c r="P20" s="53">
        <f>P19+I20*PRODUCT($E$8:E19)*PRODUCT($G$8:G19)^-1</f>
        <v>0</v>
      </c>
      <c r="Q20" s="52">
        <f>Q19+J20*PRODUCT($E$8:E19)*PRODUCT($G$8:G19)^-1</f>
        <v>7.4788382776249174</v>
      </c>
      <c r="R20" s="52">
        <f>((P19+O19)*PRODUCT($G$8:G19))/PRODUCT($E$8:E19)</f>
        <v>1021.7030715614507</v>
      </c>
      <c r="S20" s="52">
        <f>((Q19)*PRODUCT($G$8:G19))/PRODUCT($E$8:E19)</f>
        <v>7.2362805612770948</v>
      </c>
      <c r="T20" s="41">
        <f t="shared" si="3"/>
        <v>103364.01372277783</v>
      </c>
      <c r="U20" s="52">
        <f t="shared" si="11"/>
        <v>78348.610379213846</v>
      </c>
      <c r="V20" s="41">
        <f t="shared" si="4"/>
        <v>10877.036510235208</v>
      </c>
      <c r="W20" s="41">
        <f t="shared" si="5"/>
        <v>91.348805765776149</v>
      </c>
    </row>
    <row r="21" spans="1:23" x14ac:dyDescent="0.2">
      <c r="A21" s="11">
        <f t="shared" si="10"/>
        <v>13</v>
      </c>
      <c r="B21" s="11">
        <f t="shared" si="10"/>
        <v>43</v>
      </c>
      <c r="C21" s="12">
        <f>IF(B21&lt;121,INDEX(Frauen!C$2:C$122,B21+1,1),0)</f>
        <v>1.2130000000000001</v>
      </c>
      <c r="D21" s="20">
        <f t="shared" si="6"/>
        <v>1.2130000000000001E-3</v>
      </c>
      <c r="E21" s="20">
        <f t="shared" si="7"/>
        <v>0.99878699999999998</v>
      </c>
      <c r="F21" s="26">
        <f>IF(B21&lt;121,IF($D$1="konstant",$D$3,Zins!G15),0)</f>
        <v>7.4999999999999997E-3</v>
      </c>
      <c r="G21" s="39">
        <f t="shared" si="8"/>
        <v>1.0075000000000001</v>
      </c>
      <c r="H21" s="11">
        <v>200000</v>
      </c>
      <c r="I21" s="11"/>
      <c r="J21" s="11">
        <v>1</v>
      </c>
      <c r="K21" s="28">
        <f t="shared" si="9"/>
        <v>2336.8459396077924</v>
      </c>
      <c r="L21" s="32">
        <f t="shared" si="0"/>
        <v>187516.01179758974</v>
      </c>
      <c r="M21" s="11">
        <f t="shared" si="1"/>
        <v>189852.85773719754</v>
      </c>
      <c r="N21" s="32">
        <f t="shared" si="2"/>
        <v>6.8154972198489405</v>
      </c>
      <c r="O21" s="53">
        <f>O20+H22*PRODUCT($G$8:G21)^-1*PRODUCT($E$8:E20)*D21</f>
        <v>1339.9264687033206</v>
      </c>
      <c r="P21" s="53">
        <f>P20+I21*PRODUCT($E$8:E20)*PRODUCT($G$8:G20)^-1</f>
        <v>0</v>
      </c>
      <c r="Q21" s="52">
        <f>Q20+J21*PRODUCT($E$8:E20)*PRODUCT($G$8:G20)^-1</f>
        <v>8.3791376030322269</v>
      </c>
      <c r="R21" s="52">
        <f>((P20+O20)*PRODUCT($G$8:G20))/PRODUCT($E$8:E20)</f>
        <v>1247.5181542773983</v>
      </c>
      <c r="S21" s="52">
        <f>((Q20)*PRODUCT($G$8:G20))/PRODUCT($E$8:E20)</f>
        <v>8.3070575158338382</v>
      </c>
      <c r="T21" s="41">
        <f t="shared" si="3"/>
        <v>115097.85810976065</v>
      </c>
      <c r="U21" s="52">
        <f t="shared" si="11"/>
        <v>89867.489521570373</v>
      </c>
      <c r="V21" s="41">
        <f t="shared" si="4"/>
        <v>10880.40290194322</v>
      </c>
      <c r="W21" s="41">
        <f t="shared" si="5"/>
        <v>87.982414057815589</v>
      </c>
    </row>
    <row r="22" spans="1:23" x14ac:dyDescent="0.2">
      <c r="A22" s="11">
        <f t="shared" si="10"/>
        <v>14</v>
      </c>
      <c r="B22" s="11">
        <f t="shared" si="10"/>
        <v>44</v>
      </c>
      <c r="C22" s="12">
        <f>IF(B22&lt;121,INDEX(Frauen!C$2:C$122,B22+1,1),0)</f>
        <v>1.359</v>
      </c>
      <c r="D22" s="20">
        <f t="shared" si="6"/>
        <v>1.359E-3</v>
      </c>
      <c r="E22" s="20">
        <f t="shared" si="7"/>
        <v>0.998641</v>
      </c>
      <c r="F22" s="26">
        <f>IF(B22&lt;121,IF($D$1="konstant",$D$3,Zins!G16),0)</f>
        <v>7.4999999999999997E-3</v>
      </c>
      <c r="G22" s="39">
        <f t="shared" si="8"/>
        <v>1.0075000000000001</v>
      </c>
      <c r="H22" s="11">
        <v>200000</v>
      </c>
      <c r="I22" s="11"/>
      <c r="J22" s="11">
        <v>1</v>
      </c>
      <c r="K22" s="28">
        <f t="shared" si="9"/>
        <v>2114.3369749054114</v>
      </c>
      <c r="L22" s="32">
        <f t="shared" si="0"/>
        <v>189151.82304742822</v>
      </c>
      <c r="M22" s="11">
        <f t="shared" si="1"/>
        <v>191266.16002233364</v>
      </c>
      <c r="N22" s="32">
        <f t="shared" si="2"/>
        <v>5.8662291849992121</v>
      </c>
      <c r="O22" s="53">
        <f>O21+H23*PRODUCT($G$8:G22)^-1*PRODUCT($E$8:E21)*D22</f>
        <v>1580.705769259418</v>
      </c>
      <c r="P22" s="53">
        <f>P21+I22*PRODUCT($E$8:E21)*PRODUCT($G$8:G21)^-1</f>
        <v>0</v>
      </c>
      <c r="Q22" s="52">
        <f>Q21+J22*PRODUCT($E$8:E21)*PRODUCT($G$8:G21)^-1</f>
        <v>9.2716510147697839</v>
      </c>
      <c r="R22" s="52">
        <f>((P21+O21)*PRODUCT($G$8:G21))/PRODUCT($E$8:E21)</f>
        <v>1501.2956120118495</v>
      </c>
      <c r="S22" s="52">
        <f>((Q21)*PRODUCT($G$8:G21))/PRODUCT($E$8:E21)</f>
        <v>9.3882483925026996</v>
      </c>
      <c r="T22" s="41">
        <f t="shared" si="3"/>
        <v>126923.09796929166</v>
      </c>
      <c r="U22" s="52">
        <f t="shared" si="11"/>
        <v>101472.63019928493</v>
      </c>
      <c r="V22" s="41">
        <f t="shared" si="4"/>
        <v>10885.891057149958</v>
      </c>
      <c r="W22" s="41">
        <f t="shared" si="5"/>
        <v>82.494258851031077</v>
      </c>
    </row>
    <row r="23" spans="1:23" x14ac:dyDescent="0.2">
      <c r="A23" s="11">
        <f t="shared" si="10"/>
        <v>15</v>
      </c>
      <c r="B23" s="11">
        <f t="shared" si="10"/>
        <v>45</v>
      </c>
      <c r="C23" s="12">
        <f>IF(B23&lt;121,INDEX(Frauen!C$2:C$122,B23+1,1),0)</f>
        <v>1.524</v>
      </c>
      <c r="D23" s="20">
        <f t="shared" si="6"/>
        <v>1.524E-3</v>
      </c>
      <c r="E23" s="20">
        <f t="shared" si="7"/>
        <v>0.99847600000000003</v>
      </c>
      <c r="F23" s="26">
        <f>IF(B23&lt;121,IF($D$1="konstant",$D$3,Zins!G17),0)</f>
        <v>7.4999999999999997E-3</v>
      </c>
      <c r="G23" s="39">
        <f t="shared" si="8"/>
        <v>1.0075000000000001</v>
      </c>
      <c r="H23" s="11">
        <v>200000</v>
      </c>
      <c r="I23" s="11"/>
      <c r="J23" s="11">
        <v>1</v>
      </c>
      <c r="K23" s="28">
        <f t="shared" si="9"/>
        <v>1860.9234972499648</v>
      </c>
      <c r="L23" s="32">
        <f t="shared" si="0"/>
        <v>190829.79941769259</v>
      </c>
      <c r="M23" s="11">
        <f t="shared" si="1"/>
        <v>192690.72291494254</v>
      </c>
      <c r="N23" s="32">
        <f t="shared" si="2"/>
        <v>4.909397775463562</v>
      </c>
      <c r="O23" s="53">
        <f>O22+H24*PRODUCT($G$8:G23)^-1*PRODUCT($E$8:E22)*D23</f>
        <v>1848.3445214331568</v>
      </c>
      <c r="P23" s="53">
        <f>P22+I23*PRODUCT($E$8:E22)*PRODUCT($G$8:G22)^-1</f>
        <v>0</v>
      </c>
      <c r="Q23" s="52">
        <f>Q22+J23*PRODUCT($E$8:E22)*PRODUCT($G$8:G22)^-1</f>
        <v>10.156316509569789</v>
      </c>
      <c r="R23" s="52">
        <f>((P22+O22)*PRODUCT($G$8:G22))/PRODUCT($E$8:E22)</f>
        <v>1786.7835679708107</v>
      </c>
      <c r="S23" s="52">
        <f>((Q22)*PRODUCT($G$8:G22))/PRODUCT($E$8:E22)</f>
        <v>10.480403123291023</v>
      </c>
      <c r="T23" s="41">
        <f t="shared" si="3"/>
        <v>138842.55644413995</v>
      </c>
      <c r="U23" s="52">
        <f t="shared" si="11"/>
        <v>113166.31615530566</v>
      </c>
      <c r="V23" s="41">
        <f t="shared" si="4"/>
        <v>10894.05289125847</v>
      </c>
      <c r="W23" s="41">
        <f t="shared" si="5"/>
        <v>74.332424742579846</v>
      </c>
    </row>
    <row r="24" spans="1:23" x14ac:dyDescent="0.2">
      <c r="A24" s="11">
        <f t="shared" si="10"/>
        <v>16</v>
      </c>
      <c r="B24" s="11">
        <f t="shared" si="10"/>
        <v>46</v>
      </c>
      <c r="C24" s="12">
        <f>IF(B24&lt;121,INDEX(Frauen!C$2:C$122,B24+1,1),0)</f>
        <v>1.706</v>
      </c>
      <c r="D24" s="20">
        <f t="shared" si="6"/>
        <v>1.7060000000000001E-3</v>
      </c>
      <c r="E24" s="20">
        <f t="shared" si="7"/>
        <v>0.99829400000000001</v>
      </c>
      <c r="F24" s="26">
        <f>IF(B24&lt;121,IF($D$1="konstant",$D$3,Zins!G18),0)</f>
        <v>7.4999999999999997E-3</v>
      </c>
      <c r="G24" s="39">
        <f t="shared" si="8"/>
        <v>1.0075000000000001</v>
      </c>
      <c r="H24" s="11">
        <v>200000</v>
      </c>
      <c r="I24" s="11"/>
      <c r="J24" s="11">
        <v>1</v>
      </c>
      <c r="K24" s="28">
        <f t="shared" si="9"/>
        <v>1572.4768782417802</v>
      </c>
      <c r="L24" s="32">
        <f t="shared" si="0"/>
        <v>192554.4759346497</v>
      </c>
      <c r="M24" s="11">
        <f t="shared" si="1"/>
        <v>194126.95281289148</v>
      </c>
      <c r="N24" s="32">
        <f t="shared" si="2"/>
        <v>3.9447300273412065</v>
      </c>
      <c r="O24" s="53">
        <f>O23+H25*PRODUCT($G$8:G24)^-1*PRODUCT($E$8:E23)*D24</f>
        <v>2145.2619096830394</v>
      </c>
      <c r="P24" s="53">
        <f>P23+I24*PRODUCT($E$8:E23)*PRODUCT($G$8:G23)^-1</f>
        <v>0</v>
      </c>
      <c r="Q24" s="52">
        <f>Q23+J24*PRODUCT($E$8:E23)*PRODUCT($G$8:G23)^-1</f>
        <v>11.033058211392053</v>
      </c>
      <c r="R24" s="52">
        <f>((P23+O23)*PRODUCT($G$8:G23))/PRODUCT($E$8:E23)</f>
        <v>2108.1973374729009</v>
      </c>
      <c r="S24" s="52">
        <f>((Q23)*PRODUCT($G$8:G23))/PRODUCT($E$8:E23)</f>
        <v>11.584160407176242</v>
      </c>
      <c r="T24" s="41">
        <f t="shared" si="3"/>
        <v>150859.63390541391</v>
      </c>
      <c r="U24" s="52">
        <f t="shared" si="11"/>
        <v>124951.33757079937</v>
      </c>
      <c r="V24" s="41">
        <f t="shared" si="4"/>
        <v>10905.696920762683</v>
      </c>
      <c r="W24" s="41">
        <f t="shared" si="5"/>
        <v>62.688395238334294</v>
      </c>
    </row>
    <row r="25" spans="1:23" x14ac:dyDescent="0.2">
      <c r="A25" s="11">
        <f t="shared" si="10"/>
        <v>17</v>
      </c>
      <c r="B25" s="11">
        <f t="shared" si="10"/>
        <v>47</v>
      </c>
      <c r="C25" s="12">
        <f>IF(B25&lt;121,INDEX(Frauen!C$2:C$122,B25+1,1),0)</f>
        <v>1.903</v>
      </c>
      <c r="D25" s="20">
        <f t="shared" si="6"/>
        <v>1.903E-3</v>
      </c>
      <c r="E25" s="20">
        <f t="shared" si="7"/>
        <v>0.99809700000000001</v>
      </c>
      <c r="F25" s="26">
        <f>IF(B25&lt;121,IF($D$1="konstant",$D$3,Zins!G19),0)</f>
        <v>7.4999999999999997E-3</v>
      </c>
      <c r="G25" s="39">
        <f t="shared" si="8"/>
        <v>1.0075000000000001</v>
      </c>
      <c r="H25" s="11">
        <v>200000</v>
      </c>
      <c r="I25" s="11"/>
      <c r="J25" s="11">
        <v>1</v>
      </c>
      <c r="K25" s="28">
        <f t="shared" si="9"/>
        <v>1245.1947570841794</v>
      </c>
      <c r="L25" s="32">
        <f t="shared" si="0"/>
        <v>194330.16176012234</v>
      </c>
      <c r="M25" s="11">
        <f t="shared" si="1"/>
        <v>195575.35651720653</v>
      </c>
      <c r="N25" s="32">
        <f t="shared" si="2"/>
        <v>2.9718855392762711</v>
      </c>
      <c r="O25" s="53">
        <f>O24+H26*PRODUCT($G$8:G25)^-1*PRODUCT($E$8:E24)*D25</f>
        <v>2473.4394074032793</v>
      </c>
      <c r="P25" s="53">
        <f>P24+I25*PRODUCT($E$8:E24)*PRODUCT($G$8:G24)^-1</f>
        <v>0</v>
      </c>
      <c r="Q25" s="52">
        <f>Q24+J25*PRODUCT($E$8:E24)*PRODUCT($G$8:G24)^-1</f>
        <v>11.901788713108138</v>
      </c>
      <c r="R25" s="52">
        <f>((P24+O24)*PRODUCT($G$8:G24))/PRODUCT($E$8:E24)</f>
        <v>2469.4216508402815</v>
      </c>
      <c r="S25" s="52">
        <f>((Q24)*PRODUCT($G$8:G24))/PRODUCT($E$8:E24)</f>
        <v>12.700208165360168</v>
      </c>
      <c r="T25" s="41">
        <f t="shared" si="3"/>
        <v>162978.57080737292</v>
      </c>
      <c r="U25" s="52">
        <f t="shared" si="11"/>
        <v>136831.3551002524</v>
      </c>
      <c r="V25" s="41">
        <f t="shared" si="4"/>
        <v>10921.550497464428</v>
      </c>
      <c r="W25" s="41">
        <f t="shared" si="5"/>
        <v>46.834818536547104</v>
      </c>
    </row>
    <row r="26" spans="1:23" x14ac:dyDescent="0.2">
      <c r="A26" s="11">
        <f t="shared" ref="A26:B41" si="12">IF(A25&lt;121,A25+1,"")</f>
        <v>18</v>
      </c>
      <c r="B26" s="11">
        <f t="shared" si="12"/>
        <v>48</v>
      </c>
      <c r="C26" s="12">
        <f>IF(B26&lt;121,INDEX(Frauen!C$2:C$122,B26+1,1),0)</f>
        <v>2.109</v>
      </c>
      <c r="D26" s="20">
        <f t="shared" si="6"/>
        <v>2.1090000000000002E-3</v>
      </c>
      <c r="E26" s="20">
        <f t="shared" si="7"/>
        <v>0.99789099999999997</v>
      </c>
      <c r="F26" s="26">
        <f>IF(B26&lt;121,IF($D$1="konstant",$D$3,Zins!G20),0)</f>
        <v>7.4999999999999997E-3</v>
      </c>
      <c r="G26" s="39">
        <f t="shared" si="8"/>
        <v>1.0075000000000001</v>
      </c>
      <c r="H26" s="11">
        <v>200000</v>
      </c>
      <c r="I26" s="11"/>
      <c r="J26" s="11">
        <v>1</v>
      </c>
      <c r="K26" s="28">
        <f t="shared" si="9"/>
        <v>875.59998453287676</v>
      </c>
      <c r="L26" s="32">
        <f t="shared" si="0"/>
        <v>196160.93222735191</v>
      </c>
      <c r="M26" s="11">
        <f t="shared" si="1"/>
        <v>197036.53221188477</v>
      </c>
      <c r="N26" s="32">
        <f t="shared" si="2"/>
        <v>1.9904625310173696</v>
      </c>
      <c r="O26" s="53">
        <f>O25+H27*PRODUCT($G$8:G26)^-1*PRODUCT($E$8:E25)*D26</f>
        <v>2833.7477236503664</v>
      </c>
      <c r="P26" s="53">
        <f>P25+I26*PRODUCT($E$8:E25)*PRODUCT($G$8:G25)^-1</f>
        <v>0</v>
      </c>
      <c r="Q26" s="52">
        <f>Q25+J26*PRODUCT($E$8:E25)*PRODUCT($G$8:G25)^-1</f>
        <v>12.762411350896047</v>
      </c>
      <c r="R26" s="52">
        <f>((P25+O25)*PRODUCT($G$8:G25))/PRODUCT($E$8:E25)</f>
        <v>2874.0115572149634</v>
      </c>
      <c r="S26" s="52">
        <f>((Q25)*PRODUCT($G$8:G25))/PRODUCT($E$8:E25)</f>
        <v>13.829276840427703</v>
      </c>
      <c r="T26" s="41">
        <f t="shared" si="3"/>
        <v>175204.37221462364</v>
      </c>
      <c r="U26" s="52">
        <f t="shared" si="11"/>
        <v>148810.82547024521</v>
      </c>
      <c r="V26" s="41">
        <f t="shared" si="4"/>
        <v>10942.308616245544</v>
      </c>
      <c r="W26" s="41">
        <f t="shared" si="5"/>
        <v>26.076699755488455</v>
      </c>
    </row>
    <row r="27" spans="1:23" x14ac:dyDescent="0.2">
      <c r="A27" s="11">
        <f t="shared" si="12"/>
        <v>19</v>
      </c>
      <c r="B27" s="11">
        <f t="shared" si="12"/>
        <v>49</v>
      </c>
      <c r="C27" s="12">
        <f>IF(B27&lt;121,INDEX(Frauen!C$2:C$122,B27+1,1),0)</f>
        <v>2.3239999999999998</v>
      </c>
      <c r="D27" s="20">
        <f t="shared" si="6"/>
        <v>2.3239999999999997E-3</v>
      </c>
      <c r="E27" s="20">
        <f t="shared" si="7"/>
        <v>0.99767600000000001</v>
      </c>
      <c r="F27" s="26">
        <f>IF(B27&lt;121,IF($D$1="konstant",$D$3,Zins!G21),0)</f>
        <v>7.4999999999999997E-3</v>
      </c>
      <c r="G27" s="39">
        <f t="shared" si="8"/>
        <v>1.0075000000000001</v>
      </c>
      <c r="H27" s="11">
        <v>200000</v>
      </c>
      <c r="I27" s="11"/>
      <c r="J27" s="11">
        <v>1</v>
      </c>
      <c r="K27" s="28">
        <f t="shared" si="9"/>
        <v>461.33995037220836</v>
      </c>
      <c r="L27" s="32">
        <f t="shared" si="0"/>
        <v>198049.82630272952</v>
      </c>
      <c r="M27" s="11">
        <f t="shared" si="1"/>
        <v>198511.16625310172</v>
      </c>
      <c r="N27" s="32">
        <f t="shared" si="2"/>
        <v>1</v>
      </c>
      <c r="O27" s="53">
        <f>O26+H28*PRODUCT($G$8:G27)^-1*PRODUCT($E$8:E26)*D27</f>
        <v>3227.0005757390163</v>
      </c>
      <c r="P27" s="53">
        <f>P26+I27*PRODUCT($E$8:E26)*PRODUCT($G$8:G26)^-1</f>
        <v>0</v>
      </c>
      <c r="Q27" s="52">
        <f>Q26+J27*PRODUCT($E$8:E26)*PRODUCT($G$8:G26)^-1</f>
        <v>13.614825826970304</v>
      </c>
      <c r="R27" s="52">
        <f>((P26+O26)*PRODUCT($G$8:G26))/PRODUCT($E$8:E26)</f>
        <v>3324.377756582709</v>
      </c>
      <c r="S27" s="52">
        <f>((Q26)*PRODUCT($G$8:G26))/PRODUCT($E$8:E26)</f>
        <v>14.97207251767068</v>
      </c>
      <c r="T27" s="41">
        <f t="shared" si="3"/>
        <v>187542.7809371007</v>
      </c>
      <c r="U27" s="52">
        <f t="shared" si="11"/>
        <v>160895.08259633876</v>
      </c>
      <c r="V27" s="41">
        <f t="shared" si="4"/>
        <v>10968.385316001019</v>
      </c>
      <c r="W27" s="41">
        <f t="shared" si="5"/>
        <v>0</v>
      </c>
    </row>
    <row r="28" spans="1:23" x14ac:dyDescent="0.2">
      <c r="A28" s="11">
        <f t="shared" si="12"/>
        <v>20</v>
      </c>
      <c r="B28" s="11">
        <f t="shared" si="12"/>
        <v>50</v>
      </c>
      <c r="C28" s="12">
        <f>IF(B28&lt;121,INDEX(Frauen!C$2:C$122,B28+1,1),0)</f>
        <v>2.5459999999999998</v>
      </c>
      <c r="D28" s="20">
        <f t="shared" si="6"/>
        <v>2.5459999999999997E-3</v>
      </c>
      <c r="E28" s="20">
        <f t="shared" si="7"/>
        <v>0.99745399999999995</v>
      </c>
      <c r="F28" s="26">
        <f>IF(B28&lt;121,IF($D$1="konstant",$D$3,Zins!G22),0)</f>
        <v>7.4999999999999997E-3</v>
      </c>
      <c r="G28" s="39">
        <f t="shared" si="8"/>
        <v>1.0075000000000001</v>
      </c>
      <c r="H28" s="11">
        <v>200000</v>
      </c>
      <c r="I28" s="11">
        <v>200000</v>
      </c>
      <c r="J28" s="11"/>
      <c r="K28" s="28">
        <f t="shared" si="9"/>
        <v>0</v>
      </c>
      <c r="L28" s="32">
        <f t="shared" si="0"/>
        <v>200000</v>
      </c>
      <c r="M28" s="11">
        <f t="shared" si="1"/>
        <v>200000</v>
      </c>
      <c r="N28" s="32">
        <f t="shared" si="2"/>
        <v>0</v>
      </c>
      <c r="O28" s="53">
        <f>O27+H29*PRODUCT($G$8:G28)^-1*PRODUCT($E$8:E27)*D28</f>
        <v>3227.0005757390163</v>
      </c>
      <c r="P28" s="53">
        <f>P27+I28*PRODUCT($E$8:E27)*PRODUCT($G$8:G27)^-1</f>
        <v>168820.53892443894</v>
      </c>
      <c r="Q28" s="52">
        <f>Q27+J28*PRODUCT($E$8:E27)*PRODUCT($G$8:G27)^-1</f>
        <v>13.614825826970304</v>
      </c>
      <c r="R28" s="52">
        <f>((P27+O27)*PRODUCT($G$8:G27))/PRODUCT($E$8:E27)</f>
        <v>3822.9952306731639</v>
      </c>
      <c r="S28" s="52">
        <f>((Q27)*PRODUCT($G$8:G27))/PRODUCT($E$8:E27)</f>
        <v>16.129347665527895</v>
      </c>
      <c r="T28" s="41">
        <f t="shared" si="3"/>
        <v>200000</v>
      </c>
      <c r="U28" s="52">
        <f t="shared" si="11"/>
        <v>173089.9048605783</v>
      </c>
      <c r="V28" s="41">
        <f t="shared" si="4"/>
        <v>0</v>
      </c>
      <c r="W28" s="41">
        <f t="shared" si="5"/>
        <v>0</v>
      </c>
    </row>
    <row r="29" spans="1:23" x14ac:dyDescent="0.2">
      <c r="A29" s="11">
        <f t="shared" si="12"/>
        <v>21</v>
      </c>
      <c r="B29" s="11">
        <f t="shared" si="12"/>
        <v>51</v>
      </c>
      <c r="C29" s="12">
        <f>IF(B29&lt;121,INDEX(Frauen!C$2:C$122,B29+1,1),0)</f>
        <v>2.782</v>
      </c>
      <c r="D29" s="20">
        <f t="shared" si="6"/>
        <v>2.7820000000000002E-3</v>
      </c>
      <c r="E29" s="20">
        <f t="shared" si="7"/>
        <v>0.99721800000000005</v>
      </c>
      <c r="F29" s="26">
        <f>IF(B29&lt;121,IF($D$1="konstant",$D$3,Zins!G23),0)</f>
        <v>7.4999999999999997E-3</v>
      </c>
      <c r="G29" s="39">
        <f t="shared" si="8"/>
        <v>1.0075000000000001</v>
      </c>
      <c r="H29" s="11"/>
      <c r="I29" s="11"/>
      <c r="J29" s="11"/>
      <c r="K29" s="28">
        <f t="shared" si="9"/>
        <v>0</v>
      </c>
      <c r="L29" s="32">
        <f t="shared" si="0"/>
        <v>0</v>
      </c>
      <c r="M29" s="11">
        <f t="shared" si="1"/>
        <v>0</v>
      </c>
      <c r="N29" s="32">
        <f t="shared" si="2"/>
        <v>0</v>
      </c>
      <c r="O29" s="53">
        <f>O28+H30*PRODUCT($G$8:G29)^-1*PRODUCT($E$8:E28)*D29</f>
        <v>3227.0005757390163</v>
      </c>
      <c r="P29" s="53"/>
      <c r="Q29" s="52">
        <f>Q28+J29*PRODUCT($E$8:E28)*PRODUCT($G$8:G28)^-1</f>
        <v>13.614825826970304</v>
      </c>
      <c r="R29" s="52">
        <f>((P28+O28)*PRODUCT($G$8:G28))/PRODUCT($E$8:E28)</f>
        <v>205875.82755185021</v>
      </c>
      <c r="S29" s="52">
        <f>((Q28)*PRODUCT($G$8:G28))/PRODUCT($E$8:E28)</f>
        <v>16.291796687385439</v>
      </c>
      <c r="T29" s="41">
        <f t="shared" si="3"/>
        <v>0</v>
      </c>
      <c r="U29" s="52">
        <f t="shared" si="11"/>
        <v>-27181.123994657712</v>
      </c>
      <c r="V29" s="41">
        <f t="shared" si="4"/>
        <v>0</v>
      </c>
      <c r="W29" s="41">
        <f t="shared" si="5"/>
        <v>0</v>
      </c>
    </row>
    <row r="30" spans="1:23" x14ac:dyDescent="0.2">
      <c r="A30" s="11">
        <f t="shared" si="12"/>
        <v>22</v>
      </c>
      <c r="B30" s="11">
        <f t="shared" si="12"/>
        <v>52</v>
      </c>
      <c r="C30" s="12">
        <f>IF(B30&lt;121,INDEX(Frauen!C$2:C$122,B30+1,1),0)</f>
        <v>3.0350000000000001</v>
      </c>
      <c r="D30" s="20">
        <f t="shared" si="6"/>
        <v>3.0349999999999999E-3</v>
      </c>
      <c r="E30" s="20">
        <f t="shared" si="7"/>
        <v>0.99696499999999999</v>
      </c>
      <c r="F30" s="26">
        <f>IF(B30&lt;121,IF($D$1="konstant",$D$3,Zins!G24),0)</f>
        <v>7.4999999999999997E-3</v>
      </c>
      <c r="G30" s="39">
        <f t="shared" si="8"/>
        <v>1.0075000000000001</v>
      </c>
      <c r="H30" s="11"/>
      <c r="I30" s="11"/>
      <c r="J30" s="11"/>
      <c r="K30" s="28">
        <f t="shared" si="9"/>
        <v>0</v>
      </c>
      <c r="L30" s="32">
        <f t="shared" si="0"/>
        <v>0</v>
      </c>
      <c r="M30" s="11">
        <f t="shared" si="1"/>
        <v>0</v>
      </c>
      <c r="N30" s="32">
        <f t="shared" si="2"/>
        <v>0</v>
      </c>
      <c r="O30" s="53">
        <f>O29+H31*PRODUCT($G$8:G30)^-1*PRODUCT($E$8:E29)*D30</f>
        <v>3227.0005757390163</v>
      </c>
      <c r="P30" s="53"/>
      <c r="Q30" s="52">
        <f>Q29+J30*PRODUCT($E$8:E29)*PRODUCT($G$8:G29)^-1</f>
        <v>13.614825826970304</v>
      </c>
      <c r="R30" s="52">
        <f>((P29+O29)*PRODUCT($G$8:G29))/PRODUCT($E$8:E29)</f>
        <v>3901.3137694825973</v>
      </c>
      <c r="S30" s="52">
        <f>((Q29)*PRODUCT($G$8:G29))/PRODUCT($E$8:E29)</f>
        <v>16.459776260096419</v>
      </c>
      <c r="T30" s="41">
        <f t="shared" si="3"/>
        <v>0</v>
      </c>
      <c r="U30" s="52">
        <f t="shared" si="11"/>
        <v>176635.85446642112</v>
      </c>
      <c r="V30" s="41">
        <f t="shared" si="4"/>
        <v>0</v>
      </c>
      <c r="W30" s="41">
        <f t="shared" si="5"/>
        <v>0</v>
      </c>
    </row>
    <row r="31" spans="1:23" x14ac:dyDescent="0.2">
      <c r="A31" s="11">
        <f t="shared" si="12"/>
        <v>23</v>
      </c>
      <c r="B31" s="11">
        <f t="shared" si="12"/>
        <v>53</v>
      </c>
      <c r="C31" s="12">
        <f>IF(B31&lt;121,INDEX(Frauen!C$2:C$122,B31+1,1),0)</f>
        <v>3.306</v>
      </c>
      <c r="D31" s="20">
        <f t="shared" si="6"/>
        <v>3.3059999999999999E-3</v>
      </c>
      <c r="E31" s="20">
        <f t="shared" si="7"/>
        <v>0.99669399999999997</v>
      </c>
      <c r="F31" s="26">
        <f>IF(B31&lt;121,IF($D$1="konstant",$D$3,Zins!G25),0)</f>
        <v>7.4999999999999997E-3</v>
      </c>
      <c r="G31" s="39">
        <f t="shared" si="8"/>
        <v>1.0075000000000001</v>
      </c>
      <c r="H31" s="11"/>
      <c r="I31" s="11"/>
      <c r="J31" s="11"/>
      <c r="K31" s="28">
        <f t="shared" si="9"/>
        <v>0</v>
      </c>
      <c r="L31" s="32">
        <f t="shared" si="0"/>
        <v>0</v>
      </c>
      <c r="M31" s="11">
        <f t="shared" si="1"/>
        <v>0</v>
      </c>
      <c r="N31" s="32">
        <f t="shared" si="2"/>
        <v>0</v>
      </c>
      <c r="O31" s="53">
        <f>O30+H32*PRODUCT($G$8:G31)^-1*PRODUCT($E$8:E30)*D31</f>
        <v>3227.0005757390163</v>
      </c>
      <c r="P31" s="53"/>
      <c r="Q31" s="52">
        <f>Q30+J31*PRODUCT($E$8:E30)*PRODUCT($G$8:G30)^-1</f>
        <v>13.614825826970304</v>
      </c>
      <c r="R31" s="52">
        <f>((P30+O30)*PRODUCT($G$8:G30))/PRODUCT($E$8:E30)</f>
        <v>3942.539229314687</v>
      </c>
      <c r="S31" s="52">
        <f>((Q30)*PRODUCT($G$8:G30))/PRODUCT($E$8:E30)</f>
        <v>16.633707885479573</v>
      </c>
      <c r="T31" s="41">
        <f t="shared" si="3"/>
        <v>0</v>
      </c>
      <c r="U31" s="52">
        <f t="shared" si="11"/>
        <v>178502.3780924298</v>
      </c>
      <c r="V31" s="41">
        <f t="shared" si="4"/>
        <v>0</v>
      </c>
      <c r="W31" s="41">
        <f t="shared" si="5"/>
        <v>0</v>
      </c>
    </row>
    <row r="32" spans="1:23" x14ac:dyDescent="0.2">
      <c r="A32" s="11">
        <f t="shared" si="12"/>
        <v>24</v>
      </c>
      <c r="B32" s="11">
        <f t="shared" si="12"/>
        <v>54</v>
      </c>
      <c r="C32" s="12">
        <f>IF(B32&lt;121,INDEX(Frauen!C$2:C$122,B32+1,1),0)</f>
        <v>3.593</v>
      </c>
      <c r="D32" s="20">
        <f t="shared" si="6"/>
        <v>3.5929999999999998E-3</v>
      </c>
      <c r="E32" s="20">
        <f t="shared" si="7"/>
        <v>0.99640700000000004</v>
      </c>
      <c r="F32" s="26">
        <f>IF(B32&lt;121,IF($D$1="konstant",$D$3,Zins!G26),0)</f>
        <v>7.4999999999999997E-3</v>
      </c>
      <c r="G32" s="39">
        <f t="shared" si="8"/>
        <v>1.0075000000000001</v>
      </c>
      <c r="H32" s="11"/>
      <c r="I32" s="11"/>
      <c r="J32" s="11"/>
      <c r="K32" s="28">
        <f t="shared" si="9"/>
        <v>0</v>
      </c>
      <c r="L32" s="32">
        <f t="shared" si="0"/>
        <v>0</v>
      </c>
      <c r="M32" s="11">
        <f t="shared" si="1"/>
        <v>0</v>
      </c>
      <c r="N32" s="32">
        <f t="shared" si="2"/>
        <v>0</v>
      </c>
      <c r="O32" s="53">
        <f>O31+H33*PRODUCT($G$8:G32)^-1*PRODUCT($E$8:E31)*D32</f>
        <v>3227.0005757390163</v>
      </c>
      <c r="P32" s="53"/>
      <c r="Q32" s="52">
        <f>Q31+J32*PRODUCT($E$8:E31)*PRODUCT($G$8:G31)^-1</f>
        <v>13.614825826970304</v>
      </c>
      <c r="R32" s="52">
        <f>((P31+O31)*PRODUCT($G$8:G31))/PRODUCT($E$8:E31)</f>
        <v>3985.2836211861886</v>
      </c>
      <c r="S32" s="52">
        <f>((Q31)*PRODUCT($G$8:G31))/PRODUCT($E$8:E31)</f>
        <v>16.814047937100725</v>
      </c>
      <c r="T32" s="41">
        <f t="shared" si="3"/>
        <v>0</v>
      </c>
      <c r="U32" s="52">
        <f t="shared" si="11"/>
        <v>180437.67287464661</v>
      </c>
      <c r="V32" s="41">
        <f t="shared" si="4"/>
        <v>0</v>
      </c>
      <c r="W32" s="41">
        <f t="shared" si="5"/>
        <v>0</v>
      </c>
    </row>
    <row r="33" spans="1:23" x14ac:dyDescent="0.2">
      <c r="A33" s="11">
        <f t="shared" si="12"/>
        <v>25</v>
      </c>
      <c r="B33" s="11">
        <f t="shared" si="12"/>
        <v>55</v>
      </c>
      <c r="C33" s="12">
        <f>IF(B33&lt;121,INDEX(Frauen!C$2:C$122,B33+1,1),0)</f>
        <v>3.8980000000000001</v>
      </c>
      <c r="D33" s="20">
        <f t="shared" si="6"/>
        <v>3.898E-3</v>
      </c>
      <c r="E33" s="20">
        <f t="shared" si="7"/>
        <v>0.99610200000000004</v>
      </c>
      <c r="F33" s="26">
        <f>IF(B33&lt;121,IF($D$1="konstant",$D$3,Zins!G27),0)</f>
        <v>7.4999999999999997E-3</v>
      </c>
      <c r="G33" s="39">
        <f t="shared" si="8"/>
        <v>1.0075000000000001</v>
      </c>
      <c r="H33" s="11"/>
      <c r="I33" s="11"/>
      <c r="J33" s="11"/>
      <c r="K33" s="28">
        <f t="shared" si="9"/>
        <v>0</v>
      </c>
      <c r="L33" s="32">
        <f t="shared" si="0"/>
        <v>0</v>
      </c>
      <c r="M33" s="11">
        <f t="shared" si="1"/>
        <v>0</v>
      </c>
      <c r="N33" s="32">
        <f t="shared" si="2"/>
        <v>0</v>
      </c>
      <c r="O33" s="53">
        <f>O32+H34*PRODUCT($G$8:G33)^-1*PRODUCT($E$8:E32)*D33</f>
        <v>3227.0005757390163</v>
      </c>
      <c r="P33" s="53"/>
      <c r="Q33" s="52">
        <f>Q32+J33*PRODUCT($E$8:E32)*PRODUCT($G$8:G32)^-1</f>
        <v>13.614825826970304</v>
      </c>
      <c r="R33" s="52">
        <f>((P32+O32)*PRODUCT($G$8:G32))/PRODUCT($E$8:E32)</f>
        <v>4029.6517872165541</v>
      </c>
      <c r="S33" s="52">
        <f>((Q32)*PRODUCT($G$8:G32))/PRODUCT($E$8:E32)</f>
        <v>17.001238747448561</v>
      </c>
      <c r="T33" s="41">
        <f t="shared" si="3"/>
        <v>0</v>
      </c>
      <c r="U33" s="52">
        <f t="shared" si="11"/>
        <v>182446.48564412579</v>
      </c>
      <c r="V33" s="41">
        <f t="shared" si="4"/>
        <v>0</v>
      </c>
      <c r="W33" s="41">
        <f t="shared" si="5"/>
        <v>0</v>
      </c>
    </row>
    <row r="34" spans="1:23" x14ac:dyDescent="0.2">
      <c r="A34" s="11">
        <f t="shared" si="12"/>
        <v>26</v>
      </c>
      <c r="B34" s="11">
        <f t="shared" si="12"/>
        <v>56</v>
      </c>
      <c r="C34" s="12">
        <f>IF(B34&lt;121,INDEX(Frauen!C$2:C$122,B34+1,1),0)</f>
        <v>4.2279999999999998</v>
      </c>
      <c r="D34" s="20">
        <f t="shared" si="6"/>
        <v>4.228E-3</v>
      </c>
      <c r="E34" s="20">
        <f t="shared" si="7"/>
        <v>0.99577199999999999</v>
      </c>
      <c r="F34" s="26">
        <f>IF(B34&lt;121,IF($D$1="konstant",$D$3,Zins!G28),0)</f>
        <v>7.4999999999999997E-3</v>
      </c>
      <c r="G34" s="39">
        <f t="shared" si="8"/>
        <v>1.0075000000000001</v>
      </c>
      <c r="H34" s="11"/>
      <c r="I34" s="11"/>
      <c r="J34" s="11"/>
      <c r="K34" s="28">
        <f t="shared" si="9"/>
        <v>0</v>
      </c>
      <c r="L34" s="32">
        <f t="shared" si="0"/>
        <v>0</v>
      </c>
      <c r="M34" s="11">
        <f t="shared" si="1"/>
        <v>0</v>
      </c>
      <c r="N34" s="32">
        <f t="shared" si="2"/>
        <v>0</v>
      </c>
      <c r="O34" s="53">
        <f>O33+H35*PRODUCT($G$8:G34)^-1*PRODUCT($E$8:E33)*D34</f>
        <v>3227.0005757390163</v>
      </c>
      <c r="P34" s="53"/>
      <c r="Q34" s="52">
        <f>Q33+J34*PRODUCT($E$8:E33)*PRODUCT($G$8:G33)^-1</f>
        <v>13.614825826970304</v>
      </c>
      <c r="R34" s="52">
        <f>((P33+O33)*PRODUCT($G$8:G33))/PRODUCT($E$8:E33)</f>
        <v>4075.7614939239938</v>
      </c>
      <c r="S34" s="52">
        <f>((Q33)*PRODUCT($G$8:G33))/PRODUCT($E$8:E33)</f>
        <v>17.195777177492293</v>
      </c>
      <c r="T34" s="41">
        <f t="shared" si="3"/>
        <v>0</v>
      </c>
      <c r="U34" s="52">
        <f t="shared" si="11"/>
        <v>184534.14839690793</v>
      </c>
      <c r="V34" s="41">
        <f t="shared" si="4"/>
        <v>0</v>
      </c>
      <c r="W34" s="41">
        <f t="shared" si="5"/>
        <v>0</v>
      </c>
    </row>
    <row r="35" spans="1:23" x14ac:dyDescent="0.2">
      <c r="A35" s="11">
        <f t="shared" si="12"/>
        <v>27</v>
      </c>
      <c r="B35" s="11">
        <f t="shared" si="12"/>
        <v>57</v>
      </c>
      <c r="C35" s="12">
        <f>IF(B35&lt;121,INDEX(Frauen!C$2:C$122,B35+1,1),0)</f>
        <v>4.585</v>
      </c>
      <c r="D35" s="20">
        <f t="shared" si="6"/>
        <v>4.5849999999999997E-3</v>
      </c>
      <c r="E35" s="20">
        <f t="shared" si="7"/>
        <v>0.99541500000000005</v>
      </c>
      <c r="F35" s="26">
        <f>IF(B35&lt;121,IF($D$1="konstant",$D$3,Zins!G29),0)</f>
        <v>7.4999999999999997E-3</v>
      </c>
      <c r="G35" s="39">
        <f t="shared" si="8"/>
        <v>1.0075000000000001</v>
      </c>
      <c r="H35" s="11"/>
      <c r="I35" s="11"/>
      <c r="J35" s="11"/>
      <c r="K35" s="28">
        <f t="shared" si="9"/>
        <v>0</v>
      </c>
      <c r="L35" s="32">
        <f t="shared" si="0"/>
        <v>0</v>
      </c>
      <c r="M35" s="11">
        <f t="shared" si="1"/>
        <v>0</v>
      </c>
      <c r="N35" s="32">
        <f t="shared" si="2"/>
        <v>0</v>
      </c>
      <c r="O35" s="53">
        <f>O34+H36*PRODUCT($G$8:G35)^-1*PRODUCT($E$8:E34)*D35</f>
        <v>3227.0005757390163</v>
      </c>
      <c r="P35" s="53"/>
      <c r="Q35" s="52">
        <f>Q34+J35*PRODUCT($E$8:E34)*PRODUCT($G$8:G34)^-1</f>
        <v>13.614825826970304</v>
      </c>
      <c r="R35" s="52">
        <f>((P34+O34)*PRODUCT($G$8:G34))/PRODUCT($E$8:E34)</f>
        <v>4123.7649834785707</v>
      </c>
      <c r="S35" s="52">
        <f>((Q34)*PRODUCT($G$8:G34))/PRODUCT($E$8:E34)</f>
        <v>17.398305542155715</v>
      </c>
      <c r="T35" s="41">
        <f t="shared" si="3"/>
        <v>0</v>
      </c>
      <c r="U35" s="52">
        <f t="shared" si="11"/>
        <v>186707.5540484013</v>
      </c>
      <c r="V35" s="41">
        <f t="shared" si="4"/>
        <v>0</v>
      </c>
      <c r="W35" s="41">
        <f t="shared" si="5"/>
        <v>0</v>
      </c>
    </row>
    <row r="36" spans="1:23" x14ac:dyDescent="0.2">
      <c r="A36" s="11">
        <f t="shared" si="12"/>
        <v>28</v>
      </c>
      <c r="B36" s="11">
        <f t="shared" si="12"/>
        <v>58</v>
      </c>
      <c r="C36" s="12">
        <f>IF(B36&lt;121,INDEX(Frauen!C$2:C$122,B36+1,1),0)</f>
        <v>4.9740000000000002</v>
      </c>
      <c r="D36" s="20">
        <f t="shared" si="6"/>
        <v>4.9740000000000001E-3</v>
      </c>
      <c r="E36" s="20">
        <f t="shared" si="7"/>
        <v>0.99502599999999997</v>
      </c>
      <c r="F36" s="26">
        <f>IF(B36&lt;121,IF($D$1="konstant",$D$3,Zins!G30),0)</f>
        <v>7.4999999999999997E-3</v>
      </c>
      <c r="G36" s="39">
        <f t="shared" si="8"/>
        <v>1.0075000000000001</v>
      </c>
      <c r="H36" s="11"/>
      <c r="I36" s="11"/>
      <c r="J36" s="11"/>
      <c r="K36" s="28">
        <f t="shared" si="9"/>
        <v>0</v>
      </c>
      <c r="L36" s="32">
        <f t="shared" si="0"/>
        <v>0</v>
      </c>
      <c r="M36" s="11">
        <f t="shared" si="1"/>
        <v>0</v>
      </c>
      <c r="N36" s="32">
        <f t="shared" si="2"/>
        <v>0</v>
      </c>
      <c r="O36" s="53">
        <f>O35+H37*PRODUCT($G$8:G36)^-1*PRODUCT($E$8:E35)*D36</f>
        <v>3227.0005757390163</v>
      </c>
      <c r="P36" s="53"/>
      <c r="Q36" s="52">
        <f>Q35+J36*PRODUCT($E$8:E35)*PRODUCT($G$8:G35)^-1</f>
        <v>13.614825826970304</v>
      </c>
      <c r="R36" s="52">
        <f>((P35+O35)*PRODUCT($G$8:G35))/PRODUCT($E$8:E35)</f>
        <v>4173.8302324705382</v>
      </c>
      <c r="S36" s="52">
        <f>((Q35)*PRODUCT($G$8:G35))/PRODUCT($E$8:E35)</f>
        <v>17.609532540419711</v>
      </c>
      <c r="T36" s="41">
        <f t="shared" si="3"/>
        <v>0</v>
      </c>
      <c r="U36" s="52">
        <f t="shared" si="11"/>
        <v>188974.30790551114</v>
      </c>
      <c r="V36" s="41">
        <f t="shared" si="4"/>
        <v>0</v>
      </c>
      <c r="W36" s="41">
        <f t="shared" si="5"/>
        <v>0</v>
      </c>
    </row>
    <row r="37" spans="1:23" x14ac:dyDescent="0.2">
      <c r="A37" s="11">
        <f t="shared" si="12"/>
        <v>29</v>
      </c>
      <c r="B37" s="11">
        <f t="shared" si="12"/>
        <v>59</v>
      </c>
      <c r="C37" s="12">
        <f>IF(B37&lt;121,INDEX(Frauen!C$2:C$122,B37+1,1),0)</f>
        <v>5.4020000000000001</v>
      </c>
      <c r="D37" s="20">
        <f t="shared" si="6"/>
        <v>5.4020000000000006E-3</v>
      </c>
      <c r="E37" s="20">
        <f t="shared" si="7"/>
        <v>0.99459799999999998</v>
      </c>
      <c r="F37" s="26">
        <f>IF(B37&lt;121,IF($D$1="konstant",$D$3,Zins!G31),0)</f>
        <v>7.4999999999999997E-3</v>
      </c>
      <c r="G37" s="39">
        <f t="shared" si="8"/>
        <v>1.0075000000000001</v>
      </c>
      <c r="H37" s="11"/>
      <c r="I37" s="11"/>
      <c r="J37" s="11"/>
      <c r="K37" s="28">
        <f t="shared" si="9"/>
        <v>0</v>
      </c>
      <c r="L37" s="32">
        <f t="shared" si="0"/>
        <v>0</v>
      </c>
      <c r="M37" s="11">
        <f t="shared" si="1"/>
        <v>0</v>
      </c>
      <c r="N37" s="32">
        <f t="shared" si="2"/>
        <v>0</v>
      </c>
      <c r="O37" s="53">
        <f>O36+H38*PRODUCT($G$8:G37)^-1*PRODUCT($E$8:E36)*D37</f>
        <v>3227.0005757390163</v>
      </c>
      <c r="P37" s="53"/>
      <c r="Q37" s="52">
        <f>Q36+J37*PRODUCT($E$8:E36)*PRODUCT($G$8:G36)^-1</f>
        <v>13.614825826970304</v>
      </c>
      <c r="R37" s="52">
        <f>((P36+O36)*PRODUCT($G$8:G36))/PRODUCT($E$8:E36)</f>
        <v>4226.154853455153</v>
      </c>
      <c r="S37" s="52">
        <f>((Q36)*PRODUCT($G$8:G36))/PRODUCT($E$8:E36)</f>
        <v>17.830291906415368</v>
      </c>
      <c r="T37" s="41">
        <f t="shared" si="3"/>
        <v>0</v>
      </c>
      <c r="U37" s="52">
        <f t="shared" si="11"/>
        <v>191343.35707288299</v>
      </c>
      <c r="V37" s="41">
        <f t="shared" si="4"/>
        <v>0</v>
      </c>
      <c r="W37" s="41">
        <f t="shared" si="5"/>
        <v>0</v>
      </c>
    </row>
    <row r="38" spans="1:23" x14ac:dyDescent="0.2">
      <c r="A38" s="11">
        <f t="shared" si="12"/>
        <v>30</v>
      </c>
      <c r="B38" s="11">
        <f t="shared" si="12"/>
        <v>60</v>
      </c>
      <c r="C38" s="12">
        <f>IF(B38&lt;121,INDEX(Frauen!C$2:C$122,B38+1,1),0)</f>
        <v>5.8840000000000003</v>
      </c>
      <c r="D38" s="20">
        <f t="shared" si="6"/>
        <v>5.8840000000000003E-3</v>
      </c>
      <c r="E38" s="20">
        <f t="shared" si="7"/>
        <v>0.994116</v>
      </c>
      <c r="F38" s="26">
        <f>IF(B38&lt;121,IF($D$1="konstant",$D$3,Zins!G32),0)</f>
        <v>7.4999999999999997E-3</v>
      </c>
      <c r="G38" s="39">
        <f t="shared" si="8"/>
        <v>1.0075000000000001</v>
      </c>
      <c r="H38" s="11"/>
      <c r="I38" s="11"/>
      <c r="J38" s="11"/>
      <c r="K38" s="28">
        <f t="shared" si="9"/>
        <v>0</v>
      </c>
      <c r="L38" s="32">
        <f t="shared" si="0"/>
        <v>0</v>
      </c>
      <c r="M38" s="11">
        <f t="shared" si="1"/>
        <v>0</v>
      </c>
      <c r="N38" s="32">
        <f t="shared" si="2"/>
        <v>0</v>
      </c>
      <c r="O38" s="53">
        <f>O37+H39*PRODUCT($G$8:G38)^-1*PRODUCT($E$8:E37)*D38</f>
        <v>3227.0005757390163</v>
      </c>
      <c r="P38" s="53"/>
      <c r="Q38" s="52">
        <f>Q37+J38*PRODUCT($E$8:E37)*PRODUCT($G$8:G37)^-1</f>
        <v>13.614825826970304</v>
      </c>
      <c r="R38" s="52">
        <f>((P37+O37)*PRODUCT($G$8:G37))/PRODUCT($E$8:E37)</f>
        <v>4280.9768518095425</v>
      </c>
      <c r="S38" s="52">
        <f>((Q37)*PRODUCT($G$8:G37))/PRODUCT($E$8:E37)</f>
        <v>18.061587792971114</v>
      </c>
      <c r="T38" s="41">
        <f t="shared" si="3"/>
        <v>0</v>
      </c>
      <c r="U38" s="52">
        <f t="shared" si="11"/>
        <v>193825.47748027806</v>
      </c>
      <c r="V38" s="41">
        <f t="shared" si="4"/>
        <v>0</v>
      </c>
      <c r="W38" s="41">
        <f t="shared" si="5"/>
        <v>0</v>
      </c>
    </row>
    <row r="39" spans="1:23" x14ac:dyDescent="0.2">
      <c r="A39" s="11">
        <f t="shared" si="12"/>
        <v>31</v>
      </c>
      <c r="B39" s="11">
        <f t="shared" si="12"/>
        <v>61</v>
      </c>
      <c r="C39" s="12">
        <f>IF(B39&lt;121,INDEX(Frauen!C$2:C$122,B39+1,1),0)</f>
        <v>6.4489999999999998</v>
      </c>
      <c r="D39" s="20">
        <f t="shared" si="6"/>
        <v>6.4489999999999999E-3</v>
      </c>
      <c r="E39" s="20">
        <f t="shared" si="7"/>
        <v>0.99355099999999996</v>
      </c>
      <c r="F39" s="26">
        <f>IF(B39&lt;121,IF($D$1="konstant",$D$3,Zins!G33),0)</f>
        <v>7.4999999999999997E-3</v>
      </c>
      <c r="G39" s="39">
        <f t="shared" si="8"/>
        <v>1.0075000000000001</v>
      </c>
      <c r="H39" s="11"/>
      <c r="I39" s="11"/>
      <c r="J39" s="11"/>
      <c r="K39" s="28">
        <f t="shared" si="9"/>
        <v>0</v>
      </c>
      <c r="L39" s="32">
        <f t="shared" si="0"/>
        <v>0</v>
      </c>
      <c r="M39" s="11">
        <f t="shared" si="1"/>
        <v>0</v>
      </c>
      <c r="N39" s="32">
        <f t="shared" si="2"/>
        <v>0</v>
      </c>
      <c r="O39" s="53">
        <f>O38+H40*PRODUCT($G$8:G39)^-1*PRODUCT($E$8:E38)*D39</f>
        <v>3227.0005757390163</v>
      </c>
      <c r="P39" s="53"/>
      <c r="Q39" s="52">
        <f>Q38+J39*PRODUCT($E$8:E38)*PRODUCT($G$8:G38)^-1</f>
        <v>13.614825826970304</v>
      </c>
      <c r="R39" s="52">
        <f>((P38+O38)*PRODUCT($G$8:G38))/PRODUCT($E$8:E38)</f>
        <v>4338.612574586984</v>
      </c>
      <c r="S39" s="52">
        <f>((Q38)*PRODUCT($G$8:G38))/PRODUCT($E$8:E38)</f>
        <v>18.304754879127184</v>
      </c>
      <c r="T39" s="41">
        <f t="shared" si="3"/>
        <v>0</v>
      </c>
      <c r="U39" s="52">
        <f t="shared" si="11"/>
        <v>196434.99205462961</v>
      </c>
      <c r="V39" s="41">
        <f t="shared" si="4"/>
        <v>0</v>
      </c>
      <c r="W39" s="41">
        <f t="shared" si="5"/>
        <v>0</v>
      </c>
    </row>
    <row r="40" spans="1:23" x14ac:dyDescent="0.2">
      <c r="A40" s="11">
        <f t="shared" si="12"/>
        <v>32</v>
      </c>
      <c r="B40" s="11">
        <f t="shared" si="12"/>
        <v>62</v>
      </c>
      <c r="C40" s="12">
        <f>IF(B40&lt;121,INDEX(Frauen!C$2:C$122,B40+1,1),0)</f>
        <v>7.1260000000000003</v>
      </c>
      <c r="D40" s="20">
        <f t="shared" si="6"/>
        <v>7.1260000000000004E-3</v>
      </c>
      <c r="E40" s="20">
        <f t="shared" si="7"/>
        <v>0.99287400000000003</v>
      </c>
      <c r="F40" s="26">
        <f>IF(B40&lt;121,IF($D$1="konstant",$D$3,Zins!G34),0)</f>
        <v>7.4999999999999997E-3</v>
      </c>
      <c r="G40" s="39">
        <f t="shared" si="8"/>
        <v>1.0075000000000001</v>
      </c>
      <c r="H40" s="11"/>
      <c r="I40" s="11"/>
      <c r="J40" s="11"/>
      <c r="K40" s="28">
        <f t="shared" si="9"/>
        <v>0</v>
      </c>
      <c r="L40" s="32">
        <f t="shared" si="0"/>
        <v>0</v>
      </c>
      <c r="M40" s="11">
        <f t="shared" si="1"/>
        <v>0</v>
      </c>
      <c r="N40" s="32">
        <f t="shared" ref="N40:N71" si="13">N41/(1+F40)*E40+J40</f>
        <v>0</v>
      </c>
      <c r="O40" s="53">
        <f>O39+H41*PRODUCT($G$8:G40)^-1*PRODUCT($E$8:E39)*D40</f>
        <v>3227.0005757390163</v>
      </c>
      <c r="P40" s="53"/>
      <c r="Q40" s="52">
        <f>Q39+J40*PRODUCT($E$8:E39)*PRODUCT($G$8:G39)^-1</f>
        <v>13.614825826970304</v>
      </c>
      <c r="R40" s="52">
        <f>((P39+O39)*PRODUCT($G$8:G39))/PRODUCT($E$8:E39)</f>
        <v>4399.5247037106164</v>
      </c>
      <c r="S40" s="52">
        <f>((Q39)*PRODUCT($G$8:G39))/PRODUCT($E$8:E39)</f>
        <v>18.561745235745967</v>
      </c>
      <c r="T40" s="41">
        <f t="shared" ref="T40:T71" si="14">M40-$K$3*N40</f>
        <v>0</v>
      </c>
      <c r="U40" s="52">
        <f t="shared" si="11"/>
        <v>199192.84917939734</v>
      </c>
      <c r="V40" s="41">
        <f t="shared" ref="V40:V71" si="15">I40+((1+F40)^-1)*T41-T40</f>
        <v>0</v>
      </c>
      <c r="W40" s="41">
        <f t="shared" ref="W40:W71" si="16">((F40+1)^-1)*D40*(H41-T41)</f>
        <v>0</v>
      </c>
    </row>
    <row r="41" spans="1:23" x14ac:dyDescent="0.2">
      <c r="A41" s="11">
        <f t="shared" si="12"/>
        <v>33</v>
      </c>
      <c r="B41" s="11">
        <f t="shared" si="12"/>
        <v>63</v>
      </c>
      <c r="C41" s="12">
        <f>IF(B41&lt;121,INDEX(Frauen!C$2:C$122,B41+1,1),0)</f>
        <v>7.9349999999999996</v>
      </c>
      <c r="D41" s="20">
        <f t="shared" si="6"/>
        <v>7.9349999999999993E-3</v>
      </c>
      <c r="E41" s="20">
        <f t="shared" si="7"/>
        <v>0.99206499999999997</v>
      </c>
      <c r="F41" s="26">
        <f>IF(B41&lt;121,IF($D$1="konstant",$D$3,Zins!G35),0)</f>
        <v>7.4999999999999997E-3</v>
      </c>
      <c r="G41" s="39">
        <f t="shared" si="8"/>
        <v>1.0075000000000001</v>
      </c>
      <c r="H41" s="11"/>
      <c r="I41" s="11"/>
      <c r="J41" s="11"/>
      <c r="K41" s="28">
        <f t="shared" si="9"/>
        <v>0</v>
      </c>
      <c r="L41" s="32">
        <f t="shared" si="0"/>
        <v>0</v>
      </c>
      <c r="M41" s="11">
        <f t="shared" si="1"/>
        <v>0</v>
      </c>
      <c r="N41" s="32">
        <f t="shared" si="13"/>
        <v>0</v>
      </c>
      <c r="O41" s="53">
        <f>O40+H42*PRODUCT($G$8:G41)^-1*PRODUCT($E$8:E40)*D41</f>
        <v>3227.0005757390163</v>
      </c>
      <c r="P41" s="53"/>
      <c r="Q41" s="52">
        <f>Q40+J41*PRODUCT($E$8:E40)*PRODUCT($G$8:G40)^-1</f>
        <v>13.614825826970304</v>
      </c>
      <c r="R41" s="52">
        <f>((P40+O40)*PRODUCT($G$8:G40))/PRODUCT($E$8:E40)</f>
        <v>4464.3339829509541</v>
      </c>
      <c r="S41" s="52">
        <f>((Q40)*PRODUCT($G$8:G40))/PRODUCT($E$8:E40)</f>
        <v>18.835177802031332</v>
      </c>
      <c r="T41" s="41">
        <f t="shared" si="14"/>
        <v>0</v>
      </c>
      <c r="U41" s="52">
        <f t="shared" si="11"/>
        <v>202127.15364511785</v>
      </c>
      <c r="V41" s="41">
        <f t="shared" si="15"/>
        <v>0</v>
      </c>
      <c r="W41" s="41">
        <f t="shared" si="16"/>
        <v>0</v>
      </c>
    </row>
    <row r="42" spans="1:23" x14ac:dyDescent="0.2">
      <c r="A42" s="11">
        <f t="shared" ref="A42:B57" si="17">IF(A41&lt;121,A41+1,"")</f>
        <v>34</v>
      </c>
      <c r="B42" s="11">
        <f t="shared" si="17"/>
        <v>64</v>
      </c>
      <c r="C42" s="12">
        <f>IF(B42&lt;121,INDEX(Frauen!C$2:C$122,B42+1,1),0)</f>
        <v>8.8979999999999997</v>
      </c>
      <c r="D42" s="20">
        <f t="shared" si="6"/>
        <v>8.8979999999999997E-3</v>
      </c>
      <c r="E42" s="20">
        <f t="shared" si="7"/>
        <v>0.99110200000000004</v>
      </c>
      <c r="F42" s="26">
        <f>IF(B42&lt;121,IF($D$1="konstant",$D$3,Zins!G36),0)</f>
        <v>7.4999999999999997E-3</v>
      </c>
      <c r="G42" s="39">
        <f t="shared" si="8"/>
        <v>1.0075000000000001</v>
      </c>
      <c r="H42" s="11"/>
      <c r="I42" s="11"/>
      <c r="J42" s="11"/>
      <c r="K42" s="28">
        <f t="shared" si="9"/>
        <v>0</v>
      </c>
      <c r="L42" s="32">
        <f t="shared" si="0"/>
        <v>0</v>
      </c>
      <c r="M42" s="11">
        <f t="shared" si="1"/>
        <v>0</v>
      </c>
      <c r="N42" s="32">
        <f t="shared" si="13"/>
        <v>0</v>
      </c>
      <c r="O42" s="53">
        <f>O41+H43*PRODUCT($G$8:G42)^-1*PRODUCT($E$8:E41)*D42</f>
        <v>3227.0005757390163</v>
      </c>
      <c r="P42" s="53"/>
      <c r="Q42" s="52">
        <f>Q41+J42*PRODUCT($E$8:E41)*PRODUCT($G$8:G41)^-1</f>
        <v>13.614825826970304</v>
      </c>
      <c r="R42" s="52">
        <f>((P41+O41)*PRODUCT($G$8:G41))/PRODUCT($E$8:E41)</f>
        <v>4533.792128361637</v>
      </c>
      <c r="S42" s="52">
        <f>((Q41)*PRODUCT($G$8:G41))/PRODUCT($E$8:E41)</f>
        <v>19.128224093730321</v>
      </c>
      <c r="T42" s="41">
        <f t="shared" si="14"/>
        <v>0</v>
      </c>
      <c r="U42" s="52">
        <f t="shared" si="11"/>
        <v>205271.94014248688</v>
      </c>
      <c r="V42" s="41">
        <f t="shared" si="15"/>
        <v>0</v>
      </c>
      <c r="W42" s="41">
        <f t="shared" si="16"/>
        <v>0</v>
      </c>
    </row>
    <row r="43" spans="1:23" x14ac:dyDescent="0.2">
      <c r="A43" s="11">
        <f t="shared" si="17"/>
        <v>35</v>
      </c>
      <c r="B43" s="11">
        <f t="shared" si="17"/>
        <v>65</v>
      </c>
      <c r="C43" s="12">
        <f>IF(B43&lt;121,INDEX(Frauen!C$2:C$122,B43+1,1),0)</f>
        <v>10.025</v>
      </c>
      <c r="D43" s="20">
        <f t="shared" si="6"/>
        <v>1.0025000000000001E-2</v>
      </c>
      <c r="E43" s="20">
        <f t="shared" si="7"/>
        <v>0.98997500000000005</v>
      </c>
      <c r="F43" s="26">
        <f>IF(B43&lt;121,IF($D$1="konstant",$D$3,Zins!G37),0)</f>
        <v>7.4999999999999997E-3</v>
      </c>
      <c r="G43" s="39">
        <f t="shared" si="8"/>
        <v>1.0075000000000001</v>
      </c>
      <c r="H43" s="11"/>
      <c r="I43" s="11"/>
      <c r="J43" s="11"/>
      <c r="K43" s="28">
        <f t="shared" si="9"/>
        <v>0</v>
      </c>
      <c r="L43" s="32">
        <f t="shared" si="0"/>
        <v>0</v>
      </c>
      <c r="M43" s="11">
        <f t="shared" si="1"/>
        <v>0</v>
      </c>
      <c r="N43" s="32">
        <f t="shared" si="13"/>
        <v>0</v>
      </c>
      <c r="O43" s="53">
        <f>O42+H44*PRODUCT($G$8:G43)^-1*PRODUCT($E$8:E42)*D43</f>
        <v>3227.0005757390163</v>
      </c>
      <c r="P43" s="53"/>
      <c r="Q43" s="52">
        <f>Q42+J43*PRODUCT($E$8:E42)*PRODUCT($G$8:G42)^-1</f>
        <v>13.614825826970304</v>
      </c>
      <c r="R43" s="52">
        <f>((P42+O42)*PRODUCT($G$8:G42))/PRODUCT($E$8:E42)</f>
        <v>4608.8047136665537</v>
      </c>
      <c r="S43" s="52">
        <f>((Q42)*PRODUCT($G$8:G42))/PRODUCT($E$8:E42)</f>
        <v>19.444704757364327</v>
      </c>
      <c r="T43" s="41">
        <f t="shared" si="14"/>
        <v>0</v>
      </c>
      <c r="U43" s="52">
        <f t="shared" si="11"/>
        <v>208668.20942098348</v>
      </c>
      <c r="V43" s="41">
        <f t="shared" si="15"/>
        <v>0</v>
      </c>
      <c r="W43" s="41">
        <f t="shared" si="16"/>
        <v>0</v>
      </c>
    </row>
    <row r="44" spans="1:23" x14ac:dyDescent="0.2">
      <c r="A44" s="11">
        <f t="shared" si="17"/>
        <v>36</v>
      </c>
      <c r="B44" s="11">
        <f t="shared" si="17"/>
        <v>66</v>
      </c>
      <c r="C44" s="12">
        <f>IF(B44&lt;121,INDEX(Frauen!C$2:C$122,B44+1,1),0)</f>
        <v>11.323</v>
      </c>
      <c r="D44" s="20">
        <f t="shared" si="6"/>
        <v>1.1323E-2</v>
      </c>
      <c r="E44" s="20">
        <f t="shared" si="7"/>
        <v>0.98867700000000003</v>
      </c>
      <c r="F44" s="26">
        <f>IF(B44&lt;121,IF($D$1="konstant",$D$3,Zins!G38),0)</f>
        <v>7.4999999999999997E-3</v>
      </c>
      <c r="G44" s="39">
        <f t="shared" si="8"/>
        <v>1.0075000000000001</v>
      </c>
      <c r="H44" s="11"/>
      <c r="I44" s="11"/>
      <c r="J44" s="11"/>
      <c r="K44" s="28">
        <f t="shared" si="9"/>
        <v>0</v>
      </c>
      <c r="L44" s="32">
        <f t="shared" si="0"/>
        <v>0</v>
      </c>
      <c r="M44" s="11">
        <f t="shared" si="1"/>
        <v>0</v>
      </c>
      <c r="N44" s="32">
        <f t="shared" si="13"/>
        <v>0</v>
      </c>
      <c r="O44" s="53">
        <f>O43+H45*PRODUCT($G$8:G44)^-1*PRODUCT($E$8:E43)*D44</f>
        <v>3227.0005757390163</v>
      </c>
      <c r="P44" s="53"/>
      <c r="Q44" s="52">
        <f>Q43+J44*PRODUCT($E$8:E43)*PRODUCT($G$8:G43)^-1</f>
        <v>13.614825826970304</v>
      </c>
      <c r="R44" s="52">
        <f>((P43+O43)*PRODUCT($G$8:G43))/PRODUCT($E$8:E43)</f>
        <v>4690.3919280982373</v>
      </c>
      <c r="S44" s="52">
        <f>((Q43)*PRODUCT($G$8:G43))/PRODUCT($E$8:E43)</f>
        <v>19.788924006206781</v>
      </c>
      <c r="T44" s="41">
        <f t="shared" si="14"/>
        <v>0</v>
      </c>
      <c r="U44" s="52">
        <f t="shared" si="11"/>
        <v>212362.15156104026</v>
      </c>
      <c r="V44" s="41">
        <f t="shared" si="15"/>
        <v>0</v>
      </c>
      <c r="W44" s="41">
        <f t="shared" si="16"/>
        <v>0</v>
      </c>
    </row>
    <row r="45" spans="1:23" x14ac:dyDescent="0.2">
      <c r="A45" s="11">
        <f t="shared" si="17"/>
        <v>37</v>
      </c>
      <c r="B45" s="11">
        <f t="shared" si="17"/>
        <v>67</v>
      </c>
      <c r="C45" s="12">
        <f>IF(B45&lt;121,INDEX(Frauen!C$2:C$122,B45+1,1),0)</f>
        <v>12.797000000000001</v>
      </c>
      <c r="D45" s="20">
        <f t="shared" si="6"/>
        <v>1.2797000000000001E-2</v>
      </c>
      <c r="E45" s="20">
        <f t="shared" si="7"/>
        <v>0.98720300000000005</v>
      </c>
      <c r="F45" s="26">
        <f>IF(B45&lt;121,IF($D$1="konstant",$D$3,Zins!G39),0)</f>
        <v>7.4999999999999997E-3</v>
      </c>
      <c r="G45" s="39">
        <f t="shared" si="8"/>
        <v>1.0075000000000001</v>
      </c>
      <c r="H45" s="11"/>
      <c r="I45" s="11"/>
      <c r="J45" s="11"/>
      <c r="K45" s="28">
        <f t="shared" si="9"/>
        <v>0</v>
      </c>
      <c r="L45" s="32">
        <f t="shared" si="0"/>
        <v>0</v>
      </c>
      <c r="M45" s="11">
        <f t="shared" si="1"/>
        <v>0</v>
      </c>
      <c r="N45" s="32">
        <f t="shared" si="13"/>
        <v>0</v>
      </c>
      <c r="O45" s="53">
        <f>O44+H46*PRODUCT($G$8:G45)^-1*PRODUCT($E$8:E44)*D45</f>
        <v>3227.0005757390163</v>
      </c>
      <c r="P45" s="53"/>
      <c r="Q45" s="52">
        <f>Q44+J45*PRODUCT($E$8:E44)*PRODUCT($G$8:G44)^-1</f>
        <v>13.614825826970304</v>
      </c>
      <c r="R45" s="52">
        <f>((P44+O44)*PRODUCT($G$8:G44))/PRODUCT($E$8:E44)</f>
        <v>4779.6903008353329</v>
      </c>
      <c r="S45" s="52">
        <f>((Q44)*PRODUCT($G$8:G44))/PRODUCT($E$8:E44)</f>
        <v>20.165676895743839</v>
      </c>
      <c r="T45" s="41">
        <f t="shared" si="14"/>
        <v>0</v>
      </c>
      <c r="U45" s="52">
        <f t="shared" si="11"/>
        <v>216405.22404966241</v>
      </c>
      <c r="V45" s="41">
        <f t="shared" si="15"/>
        <v>0</v>
      </c>
      <c r="W45" s="41">
        <f t="shared" si="16"/>
        <v>0</v>
      </c>
    </row>
    <row r="46" spans="1:23" x14ac:dyDescent="0.2">
      <c r="A46" s="11">
        <f t="shared" si="17"/>
        <v>38</v>
      </c>
      <c r="B46" s="11">
        <f t="shared" si="17"/>
        <v>68</v>
      </c>
      <c r="C46" s="12">
        <f>IF(B46&lt;121,INDEX(Frauen!C$2:C$122,B46+1,1),0)</f>
        <v>14.46</v>
      </c>
      <c r="D46" s="20">
        <f t="shared" si="6"/>
        <v>1.4460000000000001E-2</v>
      </c>
      <c r="E46" s="20">
        <f t="shared" si="7"/>
        <v>0.98553999999999997</v>
      </c>
      <c r="F46" s="26">
        <f>IF(B46&lt;121,IF($D$1="konstant",$D$3,Zins!G40),0)</f>
        <v>7.4999999999999997E-3</v>
      </c>
      <c r="G46" s="39">
        <f t="shared" si="8"/>
        <v>1.0075000000000001</v>
      </c>
      <c r="H46" s="11"/>
      <c r="I46" s="11"/>
      <c r="J46" s="11"/>
      <c r="K46" s="28">
        <f t="shared" si="9"/>
        <v>0</v>
      </c>
      <c r="L46" s="32">
        <f t="shared" si="0"/>
        <v>0</v>
      </c>
      <c r="M46" s="11">
        <f t="shared" si="1"/>
        <v>0</v>
      </c>
      <c r="N46" s="32">
        <f t="shared" si="13"/>
        <v>0</v>
      </c>
      <c r="O46" s="53">
        <f>O45+H47*PRODUCT($G$8:G46)^-1*PRODUCT($E$8:E45)*D46</f>
        <v>3227.0005757390163</v>
      </c>
      <c r="P46" s="53"/>
      <c r="Q46" s="52">
        <f>Q45+J46*PRODUCT($E$8:E45)*PRODUCT($G$8:G45)^-1</f>
        <v>13.614825826970304</v>
      </c>
      <c r="R46" s="52">
        <f>((P45+O45)*PRODUCT($G$8:G45))/PRODUCT($E$8:E45)</f>
        <v>4877.961248184617</v>
      </c>
      <c r="S46" s="52">
        <f>((Q45)*PRODUCT($G$8:G45))/PRODUCT($E$8:E45)</f>
        <v>20.58028538452772</v>
      </c>
      <c r="T46" s="41">
        <f t="shared" si="14"/>
        <v>0</v>
      </c>
      <c r="U46" s="52">
        <f t="shared" si="11"/>
        <v>220854.53876257961</v>
      </c>
      <c r="V46" s="41">
        <f t="shared" si="15"/>
        <v>0</v>
      </c>
      <c r="W46" s="41">
        <f t="shared" si="16"/>
        <v>0</v>
      </c>
    </row>
    <row r="47" spans="1:23" x14ac:dyDescent="0.2">
      <c r="A47" s="11">
        <f t="shared" si="17"/>
        <v>39</v>
      </c>
      <c r="B47" s="11">
        <f t="shared" si="17"/>
        <v>69</v>
      </c>
      <c r="C47" s="12">
        <f>IF(B47&lt;121,INDEX(Frauen!C$2:C$122,B47+1,1),0)</f>
        <v>16.332000000000001</v>
      </c>
      <c r="D47" s="20">
        <f t="shared" si="6"/>
        <v>1.6331999999999999E-2</v>
      </c>
      <c r="E47" s="20">
        <f t="shared" si="7"/>
        <v>0.98366799999999999</v>
      </c>
      <c r="F47" s="26">
        <f>IF(B47&lt;121,IF($D$1="konstant",$D$3,Zins!G41),0)</f>
        <v>7.4999999999999997E-3</v>
      </c>
      <c r="G47" s="39">
        <f t="shared" si="8"/>
        <v>1.0075000000000001</v>
      </c>
      <c r="H47" s="11"/>
      <c r="I47" s="11"/>
      <c r="J47" s="11"/>
      <c r="K47" s="28">
        <f t="shared" si="9"/>
        <v>0</v>
      </c>
      <c r="L47" s="32">
        <f t="shared" si="0"/>
        <v>0</v>
      </c>
      <c r="M47" s="11">
        <f t="shared" si="1"/>
        <v>0</v>
      </c>
      <c r="N47" s="32">
        <f t="shared" si="13"/>
        <v>0</v>
      </c>
      <c r="O47" s="53">
        <f>O46+H48*PRODUCT($G$8:G47)^-1*PRODUCT($E$8:E46)*D47</f>
        <v>3227.0005757390163</v>
      </c>
      <c r="P47" s="53"/>
      <c r="Q47" s="52">
        <f>Q46+J47*PRODUCT($E$8:E46)*PRODUCT($G$8:G46)^-1</f>
        <v>13.614825826970304</v>
      </c>
      <c r="R47" s="52">
        <f>((P46+O46)*PRODUCT($G$8:G46))/PRODUCT($E$8:E46)</f>
        <v>4986.6529593380292</v>
      </c>
      <c r="S47" s="52">
        <f>((Q46)*PRODUCT($G$8:G46))/PRODUCT($E$8:E46)</f>
        <v>21.038859432302775</v>
      </c>
      <c r="T47" s="41">
        <f t="shared" si="14"/>
        <v>0</v>
      </c>
      <c r="U47" s="52">
        <f t="shared" si="11"/>
        <v>225775.66390334125</v>
      </c>
      <c r="V47" s="41">
        <f t="shared" si="15"/>
        <v>0</v>
      </c>
      <c r="W47" s="41">
        <f t="shared" si="16"/>
        <v>0</v>
      </c>
    </row>
    <row r="48" spans="1:23" x14ac:dyDescent="0.2">
      <c r="A48" s="11">
        <f t="shared" si="17"/>
        <v>40</v>
      </c>
      <c r="B48" s="11">
        <f t="shared" si="17"/>
        <v>70</v>
      </c>
      <c r="C48" s="12">
        <f>IF(B48&lt;121,INDEX(Frauen!C$2:C$122,B48+1,1),0)</f>
        <v>18.440000000000001</v>
      </c>
      <c r="D48" s="20">
        <f t="shared" si="6"/>
        <v>1.8440000000000002E-2</v>
      </c>
      <c r="E48" s="20">
        <f t="shared" si="7"/>
        <v>0.98155999999999999</v>
      </c>
      <c r="F48" s="26">
        <f>IF(B48&lt;121,IF($D$1="konstant",$D$3,Zins!G42),0)</f>
        <v>7.4999999999999997E-3</v>
      </c>
      <c r="G48" s="39">
        <f t="shared" si="8"/>
        <v>1.0075000000000001</v>
      </c>
      <c r="H48" s="11"/>
      <c r="I48" s="11"/>
      <c r="J48" s="11"/>
      <c r="K48" s="28">
        <f t="shared" si="9"/>
        <v>0</v>
      </c>
      <c r="L48" s="32">
        <f t="shared" si="0"/>
        <v>0</v>
      </c>
      <c r="M48" s="11">
        <f t="shared" si="1"/>
        <v>0</v>
      </c>
      <c r="N48" s="32">
        <f t="shared" si="13"/>
        <v>0</v>
      </c>
      <c r="O48" s="53">
        <f>O47+H49*PRODUCT($G$8:G48)^-1*PRODUCT($E$8:E47)*D48</f>
        <v>3227.0005757390163</v>
      </c>
      <c r="P48" s="53"/>
      <c r="Q48" s="52">
        <f>Q47+J48*PRODUCT($E$8:E47)*PRODUCT($G$8:G47)^-1</f>
        <v>13.614825826970304</v>
      </c>
      <c r="R48" s="52">
        <f>((P47+O47)*PRODUCT($G$8:G47))/PRODUCT($E$8:E47)</f>
        <v>5107.4680243060302</v>
      </c>
      <c r="S48" s="52">
        <f>((Q47)*PRODUCT($G$8:G47))/PRODUCT($E$8:E47)</f>
        <v>21.548582324569924</v>
      </c>
      <c r="T48" s="41">
        <f t="shared" si="14"/>
        <v>0</v>
      </c>
      <c r="U48" s="52">
        <f t="shared" si="11"/>
        <v>231245.68592514584</v>
      </c>
      <c r="V48" s="41">
        <f t="shared" si="15"/>
        <v>0</v>
      </c>
      <c r="W48" s="41">
        <f t="shared" si="16"/>
        <v>0</v>
      </c>
    </row>
    <row r="49" spans="1:23" x14ac:dyDescent="0.2">
      <c r="A49" s="11">
        <f t="shared" si="17"/>
        <v>41</v>
      </c>
      <c r="B49" s="11">
        <f t="shared" si="17"/>
        <v>71</v>
      </c>
      <c r="C49" s="12">
        <f>IF(B49&lt;121,INDEX(Frauen!C$2:C$122,B49+1,1),0)</f>
        <v>20.812999999999999</v>
      </c>
      <c r="D49" s="20">
        <f t="shared" si="6"/>
        <v>2.0812999999999998E-2</v>
      </c>
      <c r="E49" s="20">
        <f t="shared" si="7"/>
        <v>0.97918700000000003</v>
      </c>
      <c r="F49" s="26">
        <f>IF(B49&lt;121,IF($D$1="konstant",$D$3,Zins!G43),0)</f>
        <v>7.4999999999999997E-3</v>
      </c>
      <c r="G49" s="39">
        <f t="shared" si="8"/>
        <v>1.0075000000000001</v>
      </c>
      <c r="H49" s="11"/>
      <c r="I49" s="11"/>
      <c r="J49" s="11"/>
      <c r="K49" s="28">
        <f t="shared" si="9"/>
        <v>0</v>
      </c>
      <c r="L49" s="32">
        <f t="shared" si="0"/>
        <v>0</v>
      </c>
      <c r="M49" s="11">
        <f t="shared" si="1"/>
        <v>0</v>
      </c>
      <c r="N49" s="32">
        <f t="shared" si="13"/>
        <v>0</v>
      </c>
      <c r="O49" s="53">
        <f>O48+H50*PRODUCT($G$8:G49)^-1*PRODUCT($E$8:E48)*D49</f>
        <v>3227.0005757390163</v>
      </c>
      <c r="P49" s="53"/>
      <c r="Q49" s="52">
        <f>Q48+J49*PRODUCT($E$8:E48)*PRODUCT($G$8:G48)^-1</f>
        <v>13.614825826970304</v>
      </c>
      <c r="R49" s="52">
        <f>((P48+O48)*PRODUCT($G$8:G48))/PRODUCT($E$8:E48)</f>
        <v>5242.4447150335445</v>
      </c>
      <c r="S49" s="52">
        <f>((Q48)*PRODUCT($G$8:G48))/PRODUCT($E$8:E48)</f>
        <v>22.118053600395495</v>
      </c>
      <c r="T49" s="41">
        <f t="shared" si="14"/>
        <v>0</v>
      </c>
      <c r="U49" s="52">
        <f t="shared" si="11"/>
        <v>237356.88961406786</v>
      </c>
      <c r="V49" s="41">
        <f t="shared" si="15"/>
        <v>0</v>
      </c>
      <c r="W49" s="41">
        <f t="shared" si="16"/>
        <v>0</v>
      </c>
    </row>
    <row r="50" spans="1:23" x14ac:dyDescent="0.2">
      <c r="A50" s="11">
        <f t="shared" si="17"/>
        <v>42</v>
      </c>
      <c r="B50" s="11">
        <f t="shared" si="17"/>
        <v>72</v>
      </c>
      <c r="C50" s="12">
        <f>IF(B50&lt;121,INDEX(Frauen!C$2:C$122,B50+1,1),0)</f>
        <v>23.475000000000001</v>
      </c>
      <c r="D50" s="20">
        <f t="shared" si="6"/>
        <v>2.3475000000000003E-2</v>
      </c>
      <c r="E50" s="20">
        <f t="shared" si="7"/>
        <v>0.97652499999999998</v>
      </c>
      <c r="F50" s="26">
        <f>IF(B50&lt;121,IF($D$1="konstant",$D$3,Zins!G44),0)</f>
        <v>7.4999999999999997E-3</v>
      </c>
      <c r="G50" s="39">
        <f t="shared" si="8"/>
        <v>1.0075000000000001</v>
      </c>
      <c r="H50" s="11"/>
      <c r="I50" s="11"/>
      <c r="J50" s="11"/>
      <c r="K50" s="28">
        <f t="shared" si="9"/>
        <v>0</v>
      </c>
      <c r="L50" s="32">
        <f t="shared" si="0"/>
        <v>0</v>
      </c>
      <c r="M50" s="11">
        <f t="shared" si="1"/>
        <v>0</v>
      </c>
      <c r="N50" s="32">
        <f t="shared" si="13"/>
        <v>0</v>
      </c>
      <c r="O50" s="53">
        <f>O49+H51*PRODUCT($G$8:G50)^-1*PRODUCT($E$8:E49)*D50</f>
        <v>3227.0005757390163</v>
      </c>
      <c r="P50" s="53"/>
      <c r="Q50" s="52">
        <f>Q49+J50*PRODUCT($E$8:E49)*PRODUCT($G$8:G49)^-1</f>
        <v>13.614825826970304</v>
      </c>
      <c r="R50" s="52">
        <f>((P49+O49)*PRODUCT($G$8:G49))/PRODUCT($E$8:E49)</f>
        <v>5394.028975462601</v>
      </c>
      <c r="S50" s="52">
        <f>((Q49)*PRODUCT($G$8:G49))/PRODUCT($E$8:E49)</f>
        <v>22.75759278094834</v>
      </c>
      <c r="T50" s="41">
        <f t="shared" si="14"/>
        <v>0</v>
      </c>
      <c r="U50" s="52">
        <f t="shared" si="11"/>
        <v>244220.01751062195</v>
      </c>
      <c r="V50" s="41">
        <f t="shared" si="15"/>
        <v>0</v>
      </c>
      <c r="W50" s="41">
        <f t="shared" si="16"/>
        <v>0</v>
      </c>
    </row>
    <row r="51" spans="1:23" x14ac:dyDescent="0.2">
      <c r="A51" s="11">
        <f t="shared" si="17"/>
        <v>43</v>
      </c>
      <c r="B51" s="11">
        <f t="shared" si="17"/>
        <v>73</v>
      </c>
      <c r="C51" s="12">
        <f>IF(B51&lt;121,INDEX(Frauen!C$2:C$122,B51+1,1),0)</f>
        <v>27.035</v>
      </c>
      <c r="D51" s="20">
        <f t="shared" si="6"/>
        <v>2.7035E-2</v>
      </c>
      <c r="E51" s="20">
        <f t="shared" si="7"/>
        <v>0.97296499999999997</v>
      </c>
      <c r="F51" s="26">
        <f>IF(B51&lt;121,IF($D$1="konstant",$D$3,Zins!G45),0)</f>
        <v>7.4999999999999997E-3</v>
      </c>
      <c r="G51" s="39">
        <f t="shared" si="8"/>
        <v>1.0075000000000001</v>
      </c>
      <c r="H51" s="11"/>
      <c r="I51" s="11"/>
      <c r="J51" s="11"/>
      <c r="K51" s="28">
        <f t="shared" si="9"/>
        <v>0</v>
      </c>
      <c r="L51" s="32">
        <f t="shared" si="0"/>
        <v>0</v>
      </c>
      <c r="M51" s="11">
        <f t="shared" si="1"/>
        <v>0</v>
      </c>
      <c r="N51" s="32">
        <f t="shared" si="13"/>
        <v>0</v>
      </c>
      <c r="O51" s="53">
        <f>O50+H52*PRODUCT($G$8:G51)^-1*PRODUCT($E$8:E50)*D51</f>
        <v>3227.0005757390163</v>
      </c>
      <c r="P51" s="53"/>
      <c r="Q51" s="52">
        <f>Q50+J51*PRODUCT($E$8:E50)*PRODUCT($G$8:G50)^-1</f>
        <v>13.614825826970304</v>
      </c>
      <c r="R51" s="52">
        <f>((P50+O50)*PRODUCT($G$8:G50))/PRODUCT($E$8:E50)</f>
        <v>5565.125514225002</v>
      </c>
      <c r="S51" s="52">
        <f>((Q50)*PRODUCT($G$8:G50))/PRODUCT($E$8:E50)</f>
        <v>23.479454931318148</v>
      </c>
      <c r="T51" s="41">
        <f t="shared" si="14"/>
        <v>0</v>
      </c>
      <c r="U51" s="52">
        <f t="shared" si="11"/>
        <v>251966.58318215265</v>
      </c>
      <c r="V51" s="41">
        <f t="shared" si="15"/>
        <v>0</v>
      </c>
      <c r="W51" s="41">
        <f t="shared" si="16"/>
        <v>0</v>
      </c>
    </row>
    <row r="52" spans="1:23" x14ac:dyDescent="0.2">
      <c r="A52" s="11">
        <f t="shared" si="17"/>
        <v>44</v>
      </c>
      <c r="B52" s="11">
        <f t="shared" si="17"/>
        <v>74</v>
      </c>
      <c r="C52" s="12">
        <f>IF(B52&lt;121,INDEX(Frauen!C$2:C$122,B52+1,1),0)</f>
        <v>30.413</v>
      </c>
      <c r="D52" s="20">
        <f t="shared" si="6"/>
        <v>3.0412999999999999E-2</v>
      </c>
      <c r="E52" s="20">
        <f t="shared" si="7"/>
        <v>0.96958699999999998</v>
      </c>
      <c r="F52" s="26">
        <f>IF(B52&lt;121,IF($D$1="konstant",$D$3,Zins!G46),0)</f>
        <v>7.4999999999999997E-3</v>
      </c>
      <c r="G52" s="39">
        <f t="shared" si="8"/>
        <v>1.0075000000000001</v>
      </c>
      <c r="H52" s="11"/>
      <c r="I52" s="11"/>
      <c r="J52" s="11"/>
      <c r="K52" s="28">
        <f t="shared" si="9"/>
        <v>0</v>
      </c>
      <c r="L52" s="32">
        <f t="shared" si="0"/>
        <v>0</v>
      </c>
      <c r="M52" s="11">
        <f t="shared" si="1"/>
        <v>0</v>
      </c>
      <c r="N52" s="32">
        <f t="shared" si="13"/>
        <v>0</v>
      </c>
      <c r="O52" s="53">
        <f>O51+H53*PRODUCT($G$8:G52)^-1*PRODUCT($E$8:E51)*D52</f>
        <v>3227.0005757390163</v>
      </c>
      <c r="P52" s="53"/>
      <c r="Q52" s="52">
        <f>Q51+J52*PRODUCT($E$8:E51)*PRODUCT($G$8:G51)^-1</f>
        <v>13.614825826970304</v>
      </c>
      <c r="R52" s="52">
        <f>((P51+O51)*PRODUCT($G$8:G51))/PRODUCT($E$8:E51)</f>
        <v>5762.657398345973</v>
      </c>
      <c r="S52" s="52">
        <f>((Q51)*PRODUCT($G$8:G51))/PRODUCT($E$8:E51)</f>
        <v>24.312848708127259</v>
      </c>
      <c r="T52" s="41">
        <f t="shared" si="14"/>
        <v>0</v>
      </c>
      <c r="U52" s="52">
        <f t="shared" si="11"/>
        <v>260910.0353620314</v>
      </c>
      <c r="V52" s="41">
        <f t="shared" si="15"/>
        <v>0</v>
      </c>
      <c r="W52" s="41">
        <f t="shared" si="16"/>
        <v>0</v>
      </c>
    </row>
    <row r="53" spans="1:23" x14ac:dyDescent="0.2">
      <c r="A53" s="11">
        <f t="shared" si="17"/>
        <v>45</v>
      </c>
      <c r="B53" s="11">
        <f t="shared" si="17"/>
        <v>75</v>
      </c>
      <c r="C53" s="12">
        <f>IF(B53&lt;121,INDEX(Frauen!C$2:C$122,B53+1,1),0)</f>
        <v>34.286999999999999</v>
      </c>
      <c r="D53" s="20">
        <f t="shared" si="6"/>
        <v>3.4286999999999998E-2</v>
      </c>
      <c r="E53" s="20">
        <f t="shared" si="7"/>
        <v>0.96571300000000004</v>
      </c>
      <c r="F53" s="26">
        <f>IF(B53&lt;121,IF($D$1="konstant",$D$3,Zins!G47),0)</f>
        <v>7.4999999999999997E-3</v>
      </c>
      <c r="G53" s="39">
        <f t="shared" si="8"/>
        <v>1.0075000000000001</v>
      </c>
      <c r="H53" s="11"/>
      <c r="I53" s="11"/>
      <c r="J53" s="11"/>
      <c r="K53" s="28">
        <f t="shared" si="9"/>
        <v>0</v>
      </c>
      <c r="L53" s="32">
        <f t="shared" si="0"/>
        <v>0</v>
      </c>
      <c r="M53" s="11">
        <f t="shared" si="1"/>
        <v>0</v>
      </c>
      <c r="N53" s="32">
        <f t="shared" si="13"/>
        <v>0</v>
      </c>
      <c r="O53" s="53">
        <f>O52+H54*PRODUCT($G$8:G53)^-1*PRODUCT($E$8:E52)*D53</f>
        <v>3227.0005757390163</v>
      </c>
      <c r="P53" s="53"/>
      <c r="Q53" s="52">
        <f>Q52+J53*PRODUCT($E$8:E52)*PRODUCT($G$8:G52)^-1</f>
        <v>13.614825826970304</v>
      </c>
      <c r="R53" s="52">
        <f>((P52+O52)*PRODUCT($G$8:G52))/PRODUCT($E$8:E52)</f>
        <v>5987.990070858591</v>
      </c>
      <c r="S53" s="52">
        <f>((Q52)*PRODUCT($G$8:G52))/PRODUCT($E$8:E52)</f>
        <v>25.263534962244965</v>
      </c>
      <c r="T53" s="41">
        <f t="shared" si="14"/>
        <v>0</v>
      </c>
      <c r="U53" s="52">
        <f t="shared" si="11"/>
        <v>271112.19583930745</v>
      </c>
      <c r="V53" s="41">
        <f t="shared" si="15"/>
        <v>0</v>
      </c>
      <c r="W53" s="41">
        <f t="shared" si="16"/>
        <v>0</v>
      </c>
    </row>
    <row r="54" spans="1:23" x14ac:dyDescent="0.2">
      <c r="A54" s="11">
        <f t="shared" si="17"/>
        <v>46</v>
      </c>
      <c r="B54" s="11">
        <f t="shared" si="17"/>
        <v>76</v>
      </c>
      <c r="C54" s="12">
        <f>IF(B54&lt;121,INDEX(Frauen!C$2:C$122,B54+1,1),0)</f>
        <v>38.749000000000002</v>
      </c>
      <c r="D54" s="20">
        <f t="shared" si="6"/>
        <v>3.8749000000000006E-2</v>
      </c>
      <c r="E54" s="20">
        <f t="shared" si="7"/>
        <v>0.96125099999999997</v>
      </c>
      <c r="F54" s="26">
        <f>IF(B54&lt;121,IF($D$1="konstant",$D$3,Zins!G48),0)</f>
        <v>7.4999999999999997E-3</v>
      </c>
      <c r="G54" s="39">
        <f t="shared" si="8"/>
        <v>1.0075000000000001</v>
      </c>
      <c r="H54" s="11"/>
      <c r="I54" s="11"/>
      <c r="J54" s="11"/>
      <c r="K54" s="28">
        <f t="shared" si="9"/>
        <v>0</v>
      </c>
      <c r="L54" s="32">
        <f t="shared" si="0"/>
        <v>0</v>
      </c>
      <c r="M54" s="11">
        <f t="shared" si="1"/>
        <v>0</v>
      </c>
      <c r="N54" s="32">
        <f t="shared" si="13"/>
        <v>0</v>
      </c>
      <c r="O54" s="53">
        <f>O53+H55*PRODUCT($G$8:G54)^-1*PRODUCT($E$8:E53)*D54</f>
        <v>3227.0005757390163</v>
      </c>
      <c r="P54" s="53"/>
      <c r="Q54" s="52">
        <f>Q53+J54*PRODUCT($E$8:E53)*PRODUCT($G$8:G53)^-1</f>
        <v>13.614825826970304</v>
      </c>
      <c r="R54" s="52">
        <f>((P53+O53)*PRODUCT($G$8:G53))/PRODUCT($E$8:E53)</f>
        <v>6247.0941122155655</v>
      </c>
      <c r="S54" s="52">
        <f>((Q53)*PRODUCT($G$8:G53))/PRODUCT($E$8:E53)</f>
        <v>26.356703776858971</v>
      </c>
      <c r="T54" s="41">
        <f t="shared" si="14"/>
        <v>0</v>
      </c>
      <c r="U54" s="52">
        <f t="shared" si="11"/>
        <v>282843.38857207296</v>
      </c>
      <c r="V54" s="41">
        <f t="shared" si="15"/>
        <v>0</v>
      </c>
      <c r="W54" s="41">
        <f t="shared" si="16"/>
        <v>0</v>
      </c>
    </row>
    <row r="55" spans="1:23" x14ac:dyDescent="0.2">
      <c r="A55" s="11">
        <f t="shared" si="17"/>
        <v>47</v>
      </c>
      <c r="B55" s="11">
        <f t="shared" si="17"/>
        <v>77</v>
      </c>
      <c r="C55" s="12">
        <f>IF(B55&lt;121,INDEX(Frauen!C$2:C$122,B55+1,1),0)</f>
        <v>43.396999999999998</v>
      </c>
      <c r="D55" s="20">
        <f t="shared" si="6"/>
        <v>4.3396999999999998E-2</v>
      </c>
      <c r="E55" s="20">
        <f t="shared" si="7"/>
        <v>0.95660299999999998</v>
      </c>
      <c r="F55" s="26">
        <f>IF(B55&lt;121,IF($D$1="konstant",$D$3,Zins!G49),0)</f>
        <v>7.4999999999999997E-3</v>
      </c>
      <c r="G55" s="39">
        <f t="shared" si="8"/>
        <v>1.0075000000000001</v>
      </c>
      <c r="H55" s="11"/>
      <c r="I55" s="11"/>
      <c r="J55" s="11"/>
      <c r="K55" s="28">
        <f t="shared" si="9"/>
        <v>0</v>
      </c>
      <c r="L55" s="32">
        <f t="shared" si="0"/>
        <v>0</v>
      </c>
      <c r="M55" s="11">
        <f t="shared" si="1"/>
        <v>0</v>
      </c>
      <c r="N55" s="32">
        <f t="shared" si="13"/>
        <v>0</v>
      </c>
      <c r="O55" s="53">
        <f>O54+H56*PRODUCT($G$8:G55)^-1*PRODUCT($E$8:E54)*D55</f>
        <v>3227.0005757390163</v>
      </c>
      <c r="P55" s="53"/>
      <c r="Q55" s="52">
        <f>Q54+J55*PRODUCT($E$8:E54)*PRODUCT($G$8:G54)^-1</f>
        <v>13.614825826970304</v>
      </c>
      <c r="R55" s="52">
        <f>((P54+O54)*PRODUCT($G$8:G54))/PRODUCT($E$8:E54)</f>
        <v>6547.6627000202689</v>
      </c>
      <c r="S55" s="52">
        <f>((Q54)*PRODUCT($G$8:G54))/PRODUCT($E$8:E54)</f>
        <v>27.624812931466824</v>
      </c>
      <c r="T55" s="41">
        <f t="shared" si="14"/>
        <v>0</v>
      </c>
      <c r="U55" s="52">
        <f t="shared" si="11"/>
        <v>296451.92981475551</v>
      </c>
      <c r="V55" s="41">
        <f t="shared" si="15"/>
        <v>0</v>
      </c>
      <c r="W55" s="41">
        <f t="shared" si="16"/>
        <v>0</v>
      </c>
    </row>
    <row r="56" spans="1:23" x14ac:dyDescent="0.2">
      <c r="A56" s="11">
        <f t="shared" si="17"/>
        <v>48</v>
      </c>
      <c r="B56" s="11">
        <f t="shared" si="17"/>
        <v>78</v>
      </c>
      <c r="C56" s="12">
        <f>IF(B56&lt;121,INDEX(Frauen!C$2:C$122,B56+1,1),0)</f>
        <v>49.993000000000002</v>
      </c>
      <c r="D56" s="20">
        <f t="shared" si="6"/>
        <v>4.9993000000000003E-2</v>
      </c>
      <c r="E56" s="20">
        <f t="shared" si="7"/>
        <v>0.95000700000000005</v>
      </c>
      <c r="F56" s="26">
        <f>IF(B56&lt;121,IF($D$1="konstant",$D$3,Zins!G50),0)</f>
        <v>7.4999999999999997E-3</v>
      </c>
      <c r="G56" s="39">
        <f t="shared" si="8"/>
        <v>1.0075000000000001</v>
      </c>
      <c r="H56" s="11"/>
      <c r="I56" s="11"/>
      <c r="J56" s="11"/>
      <c r="K56" s="28">
        <f t="shared" si="9"/>
        <v>0</v>
      </c>
      <c r="L56" s="32">
        <f t="shared" si="0"/>
        <v>0</v>
      </c>
      <c r="M56" s="11">
        <f t="shared" si="1"/>
        <v>0</v>
      </c>
      <c r="N56" s="32">
        <f t="shared" si="13"/>
        <v>0</v>
      </c>
      <c r="O56" s="53">
        <f>O55+H57*PRODUCT($G$8:G56)^-1*PRODUCT($E$8:E55)*D56</f>
        <v>3227.0005757390163</v>
      </c>
      <c r="P56" s="53"/>
      <c r="Q56" s="52">
        <f>Q55+J56*PRODUCT($E$8:E55)*PRODUCT($G$8:G55)^-1</f>
        <v>13.614825826970304</v>
      </c>
      <c r="R56" s="52">
        <f>((P55+O55)*PRODUCT($G$8:G55))/PRODUCT($E$8:E55)</f>
        <v>6896.0375100960591</v>
      </c>
      <c r="S56" s="52">
        <f>((Q55)*PRODUCT($G$8:G55))/PRODUCT($E$8:E55)</f>
        <v>29.094618173320413</v>
      </c>
      <c r="T56" s="41">
        <f t="shared" si="14"/>
        <v>0</v>
      </c>
      <c r="U56" s="52">
        <f t="shared" si="11"/>
        <v>312224.94523680798</v>
      </c>
      <c r="V56" s="41">
        <f t="shared" si="15"/>
        <v>0</v>
      </c>
      <c r="W56" s="41">
        <f t="shared" si="16"/>
        <v>0</v>
      </c>
    </row>
    <row r="57" spans="1:23" x14ac:dyDescent="0.2">
      <c r="A57" s="11">
        <f t="shared" si="17"/>
        <v>49</v>
      </c>
      <c r="B57" s="11">
        <f t="shared" si="17"/>
        <v>79</v>
      </c>
      <c r="C57" s="12">
        <f>IF(B57&lt;121,INDEX(Frauen!C$2:C$122,B57+1,1),0)</f>
        <v>57.024000000000001</v>
      </c>
      <c r="D57" s="20">
        <f t="shared" si="6"/>
        <v>5.7023999999999998E-2</v>
      </c>
      <c r="E57" s="20">
        <f t="shared" si="7"/>
        <v>0.94297600000000004</v>
      </c>
      <c r="F57" s="26">
        <f>IF(B57&lt;121,IF($D$1="konstant",$D$3,Zins!G51),0)</f>
        <v>7.4999999999999997E-3</v>
      </c>
      <c r="G57" s="39">
        <f t="shared" si="8"/>
        <v>1.0075000000000001</v>
      </c>
      <c r="H57" s="11"/>
      <c r="I57" s="11"/>
      <c r="J57" s="11"/>
      <c r="K57" s="28">
        <f t="shared" si="9"/>
        <v>0</v>
      </c>
      <c r="L57" s="32">
        <f t="shared" si="0"/>
        <v>0</v>
      </c>
      <c r="M57" s="11">
        <f t="shared" si="1"/>
        <v>0</v>
      </c>
      <c r="N57" s="32">
        <f t="shared" si="13"/>
        <v>0</v>
      </c>
      <c r="O57" s="53">
        <f>O56+H58*PRODUCT($G$8:G57)^-1*PRODUCT($E$8:E56)*D57</f>
        <v>3227.0005757390163</v>
      </c>
      <c r="P57" s="53"/>
      <c r="Q57" s="52">
        <f>Q56+J57*PRODUCT($E$8:E56)*PRODUCT($G$8:G56)^-1</f>
        <v>13.614825826970304</v>
      </c>
      <c r="R57" s="52">
        <f>((P56+O56)*PRODUCT($G$8:G56))/PRODUCT($E$8:E56)</f>
        <v>7313.3753660991779</v>
      </c>
      <c r="S57" s="52">
        <f>((Q56)*PRODUCT($G$8:G56))/PRODUCT($E$8:E56)</f>
        <v>30.855380865215015</v>
      </c>
      <c r="T57" s="41">
        <f t="shared" si="14"/>
        <v>0</v>
      </c>
      <c r="U57" s="52">
        <f t="shared" si="11"/>
        <v>331120.33103554399</v>
      </c>
      <c r="V57" s="41">
        <f t="shared" si="15"/>
        <v>0</v>
      </c>
      <c r="W57" s="41">
        <f t="shared" si="16"/>
        <v>0</v>
      </c>
    </row>
    <row r="58" spans="1:23" x14ac:dyDescent="0.2">
      <c r="A58" s="11">
        <f t="shared" ref="A58:B73" si="18">IF(A57&lt;121,A57+1,"")</f>
        <v>50</v>
      </c>
      <c r="B58" s="11">
        <f t="shared" si="18"/>
        <v>80</v>
      </c>
      <c r="C58" s="12">
        <f>IF(B58&lt;121,INDEX(Frauen!C$2:C$122,B58+1,1),0)</f>
        <v>65.113</v>
      </c>
      <c r="D58" s="20">
        <f t="shared" si="6"/>
        <v>6.5113000000000004E-2</v>
      </c>
      <c r="E58" s="20">
        <f t="shared" si="7"/>
        <v>0.93488700000000002</v>
      </c>
      <c r="F58" s="26">
        <f>IF(B58&lt;121,IF($D$1="konstant",$D$3,Zins!G52),0)</f>
        <v>7.4999999999999997E-3</v>
      </c>
      <c r="G58" s="39">
        <f t="shared" si="8"/>
        <v>1.0075000000000001</v>
      </c>
      <c r="H58" s="11"/>
      <c r="I58" s="11"/>
      <c r="J58" s="11"/>
      <c r="K58" s="28">
        <f t="shared" si="9"/>
        <v>0</v>
      </c>
      <c r="L58" s="32">
        <f t="shared" si="0"/>
        <v>0</v>
      </c>
      <c r="M58" s="11">
        <f t="shared" si="1"/>
        <v>0</v>
      </c>
      <c r="N58" s="32">
        <f t="shared" si="13"/>
        <v>0</v>
      </c>
      <c r="O58" s="53">
        <f>O57+H59*PRODUCT($G$8:G58)^-1*PRODUCT($E$8:E57)*D58</f>
        <v>3227.0005757390163</v>
      </c>
      <c r="P58" s="53"/>
      <c r="Q58" s="52">
        <f>Q57+J58*PRODUCT($E$8:E57)*PRODUCT($G$8:G57)^-1</f>
        <v>13.614825826970304</v>
      </c>
      <c r="R58" s="52">
        <f>((P57+O57)*PRODUCT($G$8:G57))/PRODUCT($E$8:E57)</f>
        <v>7813.7998012090675</v>
      </c>
      <c r="S58" s="52">
        <f>((Q57)*PRODUCT($G$8:G57))/PRODUCT($E$8:E57)</f>
        <v>32.966688676810577</v>
      </c>
      <c r="T58" s="41">
        <f t="shared" si="14"/>
        <v>0</v>
      </c>
      <c r="U58" s="52">
        <f t="shared" si="11"/>
        <v>353777.54419869708</v>
      </c>
      <c r="V58" s="41">
        <f t="shared" si="15"/>
        <v>0</v>
      </c>
      <c r="W58" s="41">
        <f t="shared" si="16"/>
        <v>0</v>
      </c>
    </row>
    <row r="59" spans="1:23" x14ac:dyDescent="0.2">
      <c r="A59" s="11">
        <f t="shared" si="18"/>
        <v>51</v>
      </c>
      <c r="B59" s="11">
        <f t="shared" si="18"/>
        <v>81</v>
      </c>
      <c r="C59" s="12">
        <f>IF(B59&lt;121,INDEX(Frauen!C$2:C$122,B59+1,1),0)</f>
        <v>74.287999999999997</v>
      </c>
      <c r="D59" s="20">
        <f t="shared" si="6"/>
        <v>7.4287999999999993E-2</v>
      </c>
      <c r="E59" s="20">
        <f t="shared" si="7"/>
        <v>0.92571199999999998</v>
      </c>
      <c r="F59" s="26">
        <f>IF(B59&lt;121,IF($D$1="konstant",$D$3,Zins!G53),0)</f>
        <v>7.4999999999999997E-3</v>
      </c>
      <c r="G59" s="39">
        <f t="shared" si="8"/>
        <v>1.0075000000000001</v>
      </c>
      <c r="H59" s="11"/>
      <c r="I59" s="11"/>
      <c r="J59" s="11"/>
      <c r="K59" s="28">
        <f t="shared" si="9"/>
        <v>0</v>
      </c>
      <c r="L59" s="32">
        <f t="shared" si="0"/>
        <v>0</v>
      </c>
      <c r="M59" s="11">
        <f t="shared" si="1"/>
        <v>0</v>
      </c>
      <c r="N59" s="32">
        <f t="shared" si="13"/>
        <v>0</v>
      </c>
      <c r="O59" s="53">
        <f>O58+H60*PRODUCT($G$8:G59)^-1*PRODUCT($E$8:E58)*D59</f>
        <v>3227.0005757390163</v>
      </c>
      <c r="P59" s="53"/>
      <c r="Q59" s="52">
        <f>Q58+J59*PRODUCT($E$8:E58)*PRODUCT($G$8:G58)^-1</f>
        <v>13.614825826970304</v>
      </c>
      <c r="R59" s="52">
        <f>((P58+O58)*PRODUCT($G$8:G58))/PRODUCT($E$8:E58)</f>
        <v>8420.7003624161371</v>
      </c>
      <c r="S59" s="52">
        <f>((Q58)*PRODUCT($G$8:G58))/PRODUCT($E$8:E58)</f>
        <v>35.527222907032247</v>
      </c>
      <c r="T59" s="41">
        <f t="shared" si="14"/>
        <v>0</v>
      </c>
      <c r="U59" s="52">
        <f t="shared" si="11"/>
        <v>381255.56968937133</v>
      </c>
      <c r="V59" s="41">
        <f t="shared" si="15"/>
        <v>0</v>
      </c>
      <c r="W59" s="41">
        <f t="shared" si="16"/>
        <v>0</v>
      </c>
    </row>
    <row r="60" spans="1:23" x14ac:dyDescent="0.2">
      <c r="A60" s="11">
        <f t="shared" si="18"/>
        <v>52</v>
      </c>
      <c r="B60" s="11">
        <f t="shared" si="18"/>
        <v>82</v>
      </c>
      <c r="C60" s="12">
        <f>IF(B60&lt;121,INDEX(Frauen!C$2:C$122,B60+1,1),0)</f>
        <v>84.59</v>
      </c>
      <c r="D60" s="20">
        <f t="shared" si="6"/>
        <v>8.4589999999999999E-2</v>
      </c>
      <c r="E60" s="20">
        <f t="shared" si="7"/>
        <v>0.91541000000000006</v>
      </c>
      <c r="F60" s="26">
        <f>IF(B60&lt;121,IF($D$1="konstant",$D$3,Zins!G54),0)</f>
        <v>7.4999999999999997E-3</v>
      </c>
      <c r="G60" s="39">
        <f t="shared" si="8"/>
        <v>1.0075000000000001</v>
      </c>
      <c r="H60" s="11"/>
      <c r="I60" s="11"/>
      <c r="J60" s="11"/>
      <c r="K60" s="28">
        <f t="shared" si="9"/>
        <v>0</v>
      </c>
      <c r="L60" s="32">
        <f t="shared" si="0"/>
        <v>0</v>
      </c>
      <c r="M60" s="11">
        <f t="shared" si="1"/>
        <v>0</v>
      </c>
      <c r="N60" s="32">
        <f t="shared" si="13"/>
        <v>0</v>
      </c>
      <c r="O60" s="53">
        <f>O59+H61*PRODUCT($G$8:G60)^-1*PRODUCT($E$8:E59)*D60</f>
        <v>3227.0005757390163</v>
      </c>
      <c r="P60" s="53"/>
      <c r="Q60" s="52">
        <f>Q59+J60*PRODUCT($E$8:E59)*PRODUCT($G$8:G59)^-1</f>
        <v>13.614825826970304</v>
      </c>
      <c r="R60" s="52">
        <f>((P59+O59)*PRODUCT($G$8:G59))/PRODUCT($E$8:E59)</f>
        <v>9164.6814723523712</v>
      </c>
      <c r="S60" s="52">
        <f>((Q59)*PRODUCT($G$8:G59))/PRODUCT($E$8:E59)</f>
        <v>38.666104661962883</v>
      </c>
      <c r="T60" s="41">
        <f t="shared" si="14"/>
        <v>0</v>
      </c>
      <c r="U60" s="52">
        <f t="shared" si="11"/>
        <v>414940.05312887987</v>
      </c>
      <c r="V60" s="41">
        <f t="shared" si="15"/>
        <v>0</v>
      </c>
      <c r="W60" s="41">
        <f t="shared" si="16"/>
        <v>0</v>
      </c>
    </row>
    <row r="61" spans="1:23" x14ac:dyDescent="0.2">
      <c r="A61" s="11">
        <f t="shared" si="18"/>
        <v>53</v>
      </c>
      <c r="B61" s="11">
        <f t="shared" si="18"/>
        <v>83</v>
      </c>
      <c r="C61" s="12">
        <f>IF(B61&lt;121,INDEX(Frauen!C$2:C$122,B61+1,1),0)</f>
        <v>96.094999999999999</v>
      </c>
      <c r="D61" s="20">
        <f t="shared" si="6"/>
        <v>9.6095E-2</v>
      </c>
      <c r="E61" s="20">
        <f t="shared" si="7"/>
        <v>0.90390499999999996</v>
      </c>
      <c r="F61" s="26">
        <f>IF(B61&lt;121,IF($D$1="konstant",$D$3,Zins!G55),0)</f>
        <v>7.4999999999999997E-3</v>
      </c>
      <c r="G61" s="39">
        <f t="shared" si="8"/>
        <v>1.0075000000000001</v>
      </c>
      <c r="H61" s="11"/>
      <c r="I61" s="11"/>
      <c r="J61" s="11"/>
      <c r="K61" s="28">
        <f t="shared" si="9"/>
        <v>0</v>
      </c>
      <c r="L61" s="32">
        <f t="shared" si="0"/>
        <v>0</v>
      </c>
      <c r="M61" s="11">
        <f t="shared" si="1"/>
        <v>0</v>
      </c>
      <c r="N61" s="32">
        <f t="shared" si="13"/>
        <v>0</v>
      </c>
      <c r="O61" s="53">
        <f>O60+H62*PRODUCT($G$8:G61)^-1*PRODUCT($E$8:E60)*D61</f>
        <v>3227.0005757390163</v>
      </c>
      <c r="P61" s="53"/>
      <c r="Q61" s="52">
        <f>Q60+J61*PRODUCT($E$8:E60)*PRODUCT($G$8:G60)^-1</f>
        <v>13.614825826970304</v>
      </c>
      <c r="R61" s="52">
        <f>((P60+O60)*PRODUCT($G$8:G60))/PRODUCT($E$8:E60)</f>
        <v>10086.645965627438</v>
      </c>
      <c r="S61" s="52">
        <f>((Q60)*PRODUCT($G$8:G60))/PRODUCT($E$8:E60)</f>
        <v>42.555904400135034</v>
      </c>
      <c r="T61" s="41">
        <f t="shared" si="14"/>
        <v>0</v>
      </c>
      <c r="U61" s="52">
        <f t="shared" si="11"/>
        <v>456682.91096595681</v>
      </c>
      <c r="V61" s="41">
        <f t="shared" si="15"/>
        <v>0</v>
      </c>
      <c r="W61" s="41">
        <f t="shared" si="16"/>
        <v>0</v>
      </c>
    </row>
    <row r="62" spans="1:23" x14ac:dyDescent="0.2">
      <c r="A62" s="11">
        <f t="shared" si="18"/>
        <v>54</v>
      </c>
      <c r="B62" s="11">
        <f t="shared" si="18"/>
        <v>84</v>
      </c>
      <c r="C62" s="12">
        <f>IF(B62&lt;121,INDEX(Frauen!C$2:C$122,B62+1,1),0)</f>
        <v>109.02800000000001</v>
      </c>
      <c r="D62" s="20">
        <f t="shared" si="6"/>
        <v>0.109028</v>
      </c>
      <c r="E62" s="20">
        <f t="shared" si="7"/>
        <v>0.89097199999999999</v>
      </c>
      <c r="F62" s="26">
        <f>IF(B62&lt;121,IF($D$1="konstant",$D$3,Zins!G56),0)</f>
        <v>7.4999999999999997E-3</v>
      </c>
      <c r="G62" s="39">
        <f t="shared" si="8"/>
        <v>1.0075000000000001</v>
      </c>
      <c r="H62" s="11"/>
      <c r="I62" s="11"/>
      <c r="J62" s="11"/>
      <c r="K62" s="28">
        <f t="shared" si="9"/>
        <v>0</v>
      </c>
      <c r="L62" s="32">
        <f t="shared" si="0"/>
        <v>0</v>
      </c>
      <c r="M62" s="11">
        <f t="shared" si="1"/>
        <v>0</v>
      </c>
      <c r="N62" s="32">
        <f t="shared" si="13"/>
        <v>0</v>
      </c>
      <c r="O62" s="53">
        <f>O61+H63*PRODUCT($G$8:G62)^-1*PRODUCT($E$8:E61)*D62</f>
        <v>3227.0005757390163</v>
      </c>
      <c r="P62" s="53"/>
      <c r="Q62" s="52">
        <f>Q61+J62*PRODUCT($E$8:E61)*PRODUCT($G$8:G61)^-1</f>
        <v>13.614825826970304</v>
      </c>
      <c r="R62" s="52">
        <f>((P61+O61)*PRODUCT($G$8:G61))/PRODUCT($E$8:E61)</f>
        <v>11242.659140473441</v>
      </c>
      <c r="S62" s="52">
        <f>((Q61)*PRODUCT($G$8:G61))/PRODUCT($E$8:E61)</f>
        <v>47.433163532822633</v>
      </c>
      <c r="T62" s="41">
        <f t="shared" si="14"/>
        <v>0</v>
      </c>
      <c r="U62" s="52">
        <f t="shared" si="11"/>
        <v>509022.55524441332</v>
      </c>
      <c r="V62" s="41">
        <f t="shared" si="15"/>
        <v>0</v>
      </c>
      <c r="W62" s="41">
        <f t="shared" si="16"/>
        <v>0</v>
      </c>
    </row>
    <row r="63" spans="1:23" x14ac:dyDescent="0.2">
      <c r="A63" s="11">
        <f t="shared" si="18"/>
        <v>55</v>
      </c>
      <c r="B63" s="11">
        <f t="shared" si="18"/>
        <v>85</v>
      </c>
      <c r="C63" s="12">
        <f>IF(B63&lt;121,INDEX(Frauen!C$2:C$122,B63+1,1),0)</f>
        <v>123.611</v>
      </c>
      <c r="D63" s="20">
        <f t="shared" si="6"/>
        <v>0.123611</v>
      </c>
      <c r="E63" s="20">
        <f t="shared" si="7"/>
        <v>0.87638899999999997</v>
      </c>
      <c r="F63" s="26">
        <f>IF(B63&lt;121,IF($D$1="konstant",$D$3,Zins!G57),0)</f>
        <v>7.4999999999999997E-3</v>
      </c>
      <c r="G63" s="39">
        <f t="shared" si="8"/>
        <v>1.0075000000000001</v>
      </c>
      <c r="H63" s="11"/>
      <c r="I63" s="11"/>
      <c r="J63" s="11"/>
      <c r="K63" s="28">
        <f t="shared" si="9"/>
        <v>0</v>
      </c>
      <c r="L63" s="32">
        <f t="shared" si="0"/>
        <v>0</v>
      </c>
      <c r="M63" s="11">
        <f t="shared" si="1"/>
        <v>0</v>
      </c>
      <c r="N63" s="32">
        <f t="shared" si="13"/>
        <v>0</v>
      </c>
      <c r="O63" s="53">
        <f>O62+H64*PRODUCT($G$8:G63)^-1*PRODUCT($E$8:E62)*D63</f>
        <v>3227.0005757390163</v>
      </c>
      <c r="P63" s="53"/>
      <c r="Q63" s="52">
        <f>Q62+J63*PRODUCT($E$8:E62)*PRODUCT($G$8:G62)^-1</f>
        <v>13.614825826970304</v>
      </c>
      <c r="R63" s="52">
        <f>((P62+O62)*PRODUCT($G$8:G62))/PRODUCT($E$8:E62)</f>
        <v>12713.058417129823</v>
      </c>
      <c r="S63" s="52">
        <f>((Q62)*PRODUCT($G$8:G62))/PRODUCT($E$8:E62)</f>
        <v>53.636828384414784</v>
      </c>
      <c r="T63" s="41">
        <f t="shared" si="14"/>
        <v>0</v>
      </c>
      <c r="U63" s="52">
        <f t="shared" si="11"/>
        <v>575596.34243135201</v>
      </c>
      <c r="V63" s="41">
        <f t="shared" si="15"/>
        <v>0</v>
      </c>
      <c r="W63" s="41">
        <f t="shared" si="16"/>
        <v>0</v>
      </c>
    </row>
    <row r="64" spans="1:23" x14ac:dyDescent="0.2">
      <c r="A64" s="11">
        <f t="shared" si="18"/>
        <v>56</v>
      </c>
      <c r="B64" s="11">
        <f t="shared" si="18"/>
        <v>86</v>
      </c>
      <c r="C64" s="12">
        <f>IF(B64&lt;121,INDEX(Frauen!C$2:C$122,B64+1,1),0)</f>
        <v>140.02199999999999</v>
      </c>
      <c r="D64" s="20">
        <f t="shared" si="6"/>
        <v>0.14002199999999998</v>
      </c>
      <c r="E64" s="20">
        <f t="shared" si="7"/>
        <v>0.85997800000000002</v>
      </c>
      <c r="F64" s="26">
        <f>IF(B64&lt;121,IF($D$1="konstant",$D$3,Zins!G58),0)</f>
        <v>7.4999999999999997E-3</v>
      </c>
      <c r="G64" s="39">
        <f t="shared" si="8"/>
        <v>1.0075000000000001</v>
      </c>
      <c r="H64" s="11"/>
      <c r="I64" s="11"/>
      <c r="J64" s="11"/>
      <c r="K64" s="28">
        <f t="shared" si="9"/>
        <v>0</v>
      </c>
      <c r="L64" s="32">
        <f t="shared" si="0"/>
        <v>0</v>
      </c>
      <c r="M64" s="11">
        <f t="shared" si="1"/>
        <v>0</v>
      </c>
      <c r="N64" s="32">
        <f t="shared" si="13"/>
        <v>0</v>
      </c>
      <c r="O64" s="53">
        <f>O63+H65*PRODUCT($G$8:G64)^-1*PRODUCT($E$8:E63)*D64</f>
        <v>3227.0005757390163</v>
      </c>
      <c r="P64" s="53"/>
      <c r="Q64" s="52">
        <f>Q63+J64*PRODUCT($E$8:E63)*PRODUCT($G$8:G63)^-1</f>
        <v>13.614825826970304</v>
      </c>
      <c r="R64" s="52">
        <f>((P63+O63)*PRODUCT($G$8:G63))/PRODUCT($E$8:E63)</f>
        <v>14614.978457349758</v>
      </c>
      <c r="S64" s="52">
        <f>((Q63)*PRODUCT($G$8:G63))/PRODUCT($E$8:E63)</f>
        <v>61.661094100106112</v>
      </c>
      <c r="T64" s="41">
        <f t="shared" si="14"/>
        <v>0</v>
      </c>
      <c r="U64" s="52">
        <f t="shared" si="11"/>
        <v>661707.66063881118</v>
      </c>
      <c r="V64" s="41">
        <f t="shared" si="15"/>
        <v>0</v>
      </c>
      <c r="W64" s="41">
        <f t="shared" si="16"/>
        <v>0</v>
      </c>
    </row>
    <row r="65" spans="1:23" x14ac:dyDescent="0.2">
      <c r="A65" s="11">
        <f t="shared" si="18"/>
        <v>57</v>
      </c>
      <c r="B65" s="11">
        <f t="shared" si="18"/>
        <v>87</v>
      </c>
      <c r="C65" s="12">
        <f>IF(B65&lt;121,INDEX(Frauen!C$2:C$122,B65+1,1),0)</f>
        <v>158.25700000000001</v>
      </c>
      <c r="D65" s="20">
        <f t="shared" si="6"/>
        <v>0.15825700000000001</v>
      </c>
      <c r="E65" s="20">
        <f t="shared" si="7"/>
        <v>0.84174300000000002</v>
      </c>
      <c r="F65" s="26">
        <f>IF(B65&lt;121,IF($D$1="konstant",$D$3,Zins!G59),0)</f>
        <v>7.4999999999999997E-3</v>
      </c>
      <c r="G65" s="39">
        <f t="shared" si="8"/>
        <v>1.0075000000000001</v>
      </c>
      <c r="H65" s="11"/>
      <c r="I65" s="11"/>
      <c r="J65" s="11"/>
      <c r="K65" s="28">
        <f t="shared" si="9"/>
        <v>0</v>
      </c>
      <c r="L65" s="32">
        <f t="shared" si="0"/>
        <v>0</v>
      </c>
      <c r="M65" s="11">
        <f t="shared" si="1"/>
        <v>0</v>
      </c>
      <c r="N65" s="32">
        <f t="shared" si="13"/>
        <v>0</v>
      </c>
      <c r="O65" s="53">
        <f>O64+H66*PRODUCT($G$8:G65)^-1*PRODUCT($E$8:E64)*D65</f>
        <v>3227.0005757390163</v>
      </c>
      <c r="P65" s="53"/>
      <c r="Q65" s="52">
        <f>Q64+J65*PRODUCT($E$8:E64)*PRODUCT($G$8:G64)^-1</f>
        <v>13.614825826970304</v>
      </c>
      <c r="R65" s="52">
        <f>((P64+O64)*PRODUCT($G$8:G64))/PRODUCT($E$8:E64)</f>
        <v>17122.055210458737</v>
      </c>
      <c r="S65" s="52">
        <f>((Q64)*PRODUCT($G$8:G64))/PRODUCT($E$8:E64)</f>
        <v>72.2385366903071</v>
      </c>
      <c r="T65" s="41">
        <f t="shared" si="14"/>
        <v>0</v>
      </c>
      <c r="U65" s="52">
        <f t="shared" si="11"/>
        <v>775218.04987290653</v>
      </c>
      <c r="V65" s="41">
        <f t="shared" si="15"/>
        <v>0</v>
      </c>
      <c r="W65" s="41">
        <f t="shared" si="16"/>
        <v>0</v>
      </c>
    </row>
    <row r="66" spans="1:23" x14ac:dyDescent="0.2">
      <c r="A66" s="11">
        <f t="shared" si="18"/>
        <v>58</v>
      </c>
      <c r="B66" s="11">
        <f t="shared" si="18"/>
        <v>88</v>
      </c>
      <c r="C66" s="12">
        <f>IF(B66&lt;121,INDEX(Frauen!C$2:C$122,B66+1,1),0)</f>
        <v>178.185</v>
      </c>
      <c r="D66" s="20">
        <f t="shared" si="6"/>
        <v>0.17818500000000001</v>
      </c>
      <c r="E66" s="20">
        <f t="shared" si="7"/>
        <v>0.82181499999999996</v>
      </c>
      <c r="F66" s="26">
        <f>IF(B66&lt;121,IF($D$1="konstant",$D$3,Zins!G60),0)</f>
        <v>7.4999999999999997E-3</v>
      </c>
      <c r="G66" s="39">
        <f t="shared" si="8"/>
        <v>1.0075000000000001</v>
      </c>
      <c r="H66" s="11"/>
      <c r="I66" s="11"/>
      <c r="J66" s="11"/>
      <c r="K66" s="28">
        <f t="shared" si="9"/>
        <v>0</v>
      </c>
      <c r="L66" s="32">
        <f t="shared" si="0"/>
        <v>0</v>
      </c>
      <c r="M66" s="11">
        <f t="shared" si="1"/>
        <v>0</v>
      </c>
      <c r="N66" s="32">
        <f t="shared" si="13"/>
        <v>0</v>
      </c>
      <c r="O66" s="53">
        <f>O65+H67*PRODUCT($G$8:G66)^-1*PRODUCT($E$8:E65)*D66</f>
        <v>3227.0005757390163</v>
      </c>
      <c r="P66" s="53"/>
      <c r="Q66" s="52">
        <f>Q65+J66*PRODUCT($E$8:E65)*PRODUCT($G$8:G65)^-1</f>
        <v>13.614825826970304</v>
      </c>
      <c r="R66" s="52">
        <f>((P65+O65)*PRODUCT($G$8:G65))/PRODUCT($E$8:E65)</f>
        <v>20493.750021725369</v>
      </c>
      <c r="S66" s="52">
        <f>((Q65)*PRODUCT($G$8:G65))/PRODUCT($E$8:E65)</f>
        <v>86.46383244705855</v>
      </c>
      <c r="T66" s="41">
        <f t="shared" si="14"/>
        <v>0</v>
      </c>
      <c r="U66" s="52">
        <f t="shared" si="11"/>
        <v>927874.88015576405</v>
      </c>
      <c r="V66" s="41">
        <f t="shared" si="15"/>
        <v>0</v>
      </c>
      <c r="W66" s="41">
        <f t="shared" si="16"/>
        <v>0</v>
      </c>
    </row>
    <row r="67" spans="1:23" x14ac:dyDescent="0.2">
      <c r="A67" s="11">
        <f t="shared" si="18"/>
        <v>59</v>
      </c>
      <c r="B67" s="11">
        <f t="shared" si="18"/>
        <v>89</v>
      </c>
      <c r="C67" s="12">
        <f>IF(B67&lt;121,INDEX(Frauen!C$2:C$122,B67+1,1),0)</f>
        <v>199.66900000000001</v>
      </c>
      <c r="D67" s="20">
        <f t="shared" si="6"/>
        <v>0.19966900000000001</v>
      </c>
      <c r="E67" s="20">
        <f t="shared" si="7"/>
        <v>0.80033100000000001</v>
      </c>
      <c r="F67" s="26">
        <f>IF(B67&lt;121,IF($D$1="konstant",$D$3,Zins!G61),0)</f>
        <v>7.4999999999999997E-3</v>
      </c>
      <c r="G67" s="39">
        <f t="shared" si="8"/>
        <v>1.0075000000000001</v>
      </c>
      <c r="H67" s="11"/>
      <c r="I67" s="11"/>
      <c r="J67" s="11"/>
      <c r="K67" s="28">
        <f t="shared" si="9"/>
        <v>0</v>
      </c>
      <c r="L67" s="32">
        <f t="shared" si="0"/>
        <v>0</v>
      </c>
      <c r="M67" s="11">
        <f t="shared" si="1"/>
        <v>0</v>
      </c>
      <c r="N67" s="32">
        <f t="shared" si="13"/>
        <v>0</v>
      </c>
      <c r="O67" s="53">
        <f>O66+H68*PRODUCT($G$8:G67)^-1*PRODUCT($E$8:E66)*D67</f>
        <v>3227.0005757390163</v>
      </c>
      <c r="P67" s="53"/>
      <c r="Q67" s="52">
        <f>Q66+J67*PRODUCT($E$8:E66)*PRODUCT($G$8:G66)^-1</f>
        <v>13.614825826970304</v>
      </c>
      <c r="R67" s="52">
        <f>((P66+O66)*PRODUCT($G$8:G66))/PRODUCT($E$8:E66)</f>
        <v>25124.210615391923</v>
      </c>
      <c r="S67" s="52">
        <f>((Q66)*PRODUCT($G$8:G66))/PRODUCT($E$8:E66)</f>
        <v>105.99990410300555</v>
      </c>
      <c r="T67" s="41">
        <f t="shared" si="14"/>
        <v>0</v>
      </c>
      <c r="U67" s="52">
        <f t="shared" si="11"/>
        <v>1137523.5810455303</v>
      </c>
      <c r="V67" s="41">
        <f t="shared" si="15"/>
        <v>0</v>
      </c>
      <c r="W67" s="41">
        <f t="shared" si="16"/>
        <v>0</v>
      </c>
    </row>
    <row r="68" spans="1:23" x14ac:dyDescent="0.2">
      <c r="A68" s="11">
        <f t="shared" si="18"/>
        <v>60</v>
      </c>
      <c r="B68" s="11">
        <f t="shared" si="18"/>
        <v>90</v>
      </c>
      <c r="C68" s="12">
        <f>IF(B68&lt;121,INDEX(Frauen!C$2:C$122,B68+1,1),0)</f>
        <v>222.50399999999999</v>
      </c>
      <c r="D68" s="20">
        <f t="shared" si="6"/>
        <v>0.22250399999999998</v>
      </c>
      <c r="E68" s="20">
        <f t="shared" si="7"/>
        <v>0.77749599999999996</v>
      </c>
      <c r="F68" s="26">
        <f>IF(B68&lt;121,IF($D$1="konstant",$D$3,Zins!G62),0)</f>
        <v>7.4999999999999997E-3</v>
      </c>
      <c r="G68" s="39">
        <f t="shared" si="8"/>
        <v>1.0075000000000001</v>
      </c>
      <c r="H68" s="11"/>
      <c r="I68" s="11"/>
      <c r="J68" s="11"/>
      <c r="K68" s="28">
        <f t="shared" si="9"/>
        <v>0</v>
      </c>
      <c r="L68" s="32">
        <f t="shared" si="0"/>
        <v>0</v>
      </c>
      <c r="M68" s="11">
        <f t="shared" si="1"/>
        <v>0</v>
      </c>
      <c r="N68" s="32">
        <f t="shared" si="13"/>
        <v>0</v>
      </c>
      <c r="O68" s="53">
        <f>O67+H69*PRODUCT($G$8:G68)^-1*PRODUCT($E$8:E67)*D68</f>
        <v>3227.0005757390163</v>
      </c>
      <c r="P68" s="53"/>
      <c r="Q68" s="52">
        <f>Q67+J68*PRODUCT($E$8:E67)*PRODUCT($G$8:G67)^-1</f>
        <v>13.614825826970304</v>
      </c>
      <c r="R68" s="52">
        <f>((P67+O67)*PRODUCT($G$8:G67))/PRODUCT($E$8:E67)</f>
        <v>31627.716775943158</v>
      </c>
      <c r="S68" s="52">
        <f>((Q67)*PRODUCT($G$8:G67))/PRODUCT($E$8:E67)</f>
        <v>133.43841908382669</v>
      </c>
      <c r="T68" s="41">
        <f t="shared" si="14"/>
        <v>0</v>
      </c>
      <c r="U68" s="52">
        <f t="shared" si="11"/>
        <v>1431976.2796934918</v>
      </c>
      <c r="V68" s="41">
        <f t="shared" si="15"/>
        <v>0</v>
      </c>
      <c r="W68" s="41">
        <f t="shared" si="16"/>
        <v>0</v>
      </c>
    </row>
    <row r="69" spans="1:23" x14ac:dyDescent="0.2">
      <c r="A69" s="11">
        <f t="shared" si="18"/>
        <v>61</v>
      </c>
      <c r="B69" s="11">
        <f t="shared" si="18"/>
        <v>91</v>
      </c>
      <c r="C69" s="12">
        <f>IF(B69&lt;121,INDEX(Frauen!C$2:C$122,B69+1,1),0)</f>
        <v>246.453</v>
      </c>
      <c r="D69" s="20">
        <f t="shared" si="6"/>
        <v>0.24645300000000001</v>
      </c>
      <c r="E69" s="20">
        <f t="shared" si="7"/>
        <v>0.75354699999999997</v>
      </c>
      <c r="F69" s="26">
        <f>IF(B69&lt;121,IF($D$1="konstant",$D$3,Zins!G63),0)</f>
        <v>7.4999999999999997E-3</v>
      </c>
      <c r="G69" s="39">
        <f t="shared" si="8"/>
        <v>1.0075000000000001</v>
      </c>
      <c r="H69" s="11"/>
      <c r="I69" s="11"/>
      <c r="J69" s="11"/>
      <c r="K69" s="28">
        <f t="shared" si="9"/>
        <v>0</v>
      </c>
      <c r="L69" s="32">
        <f t="shared" si="0"/>
        <v>0</v>
      </c>
      <c r="M69" s="11">
        <f t="shared" si="1"/>
        <v>0</v>
      </c>
      <c r="N69" s="32">
        <f t="shared" si="13"/>
        <v>0</v>
      </c>
      <c r="O69" s="53">
        <f>O68+H70*PRODUCT($G$8:G69)^-1*PRODUCT($E$8:E68)*D69</f>
        <v>3227.0005757390163</v>
      </c>
      <c r="P69" s="53"/>
      <c r="Q69" s="52">
        <f>Q68+J69*PRODUCT($E$8:E68)*PRODUCT($G$8:G68)^-1</f>
        <v>13.614825826970304</v>
      </c>
      <c r="R69" s="52">
        <f>((P68+O68)*PRODUCT($G$8:G68))/PRODUCT($E$8:E68)</f>
        <v>40984.036769015831</v>
      </c>
      <c r="S69" s="52">
        <f>((Q68)*PRODUCT($G$8:G68))/PRODUCT($E$8:E68)</f>
        <v>172.91305322079523</v>
      </c>
      <c r="T69" s="41">
        <f t="shared" si="14"/>
        <v>0</v>
      </c>
      <c r="U69" s="52">
        <f t="shared" si="11"/>
        <v>1855592.9571228572</v>
      </c>
      <c r="V69" s="41">
        <f t="shared" si="15"/>
        <v>0</v>
      </c>
      <c r="W69" s="41">
        <f t="shared" si="16"/>
        <v>0</v>
      </c>
    </row>
    <row r="70" spans="1:23" x14ac:dyDescent="0.2">
      <c r="A70" s="11">
        <f t="shared" si="18"/>
        <v>62</v>
      </c>
      <c r="B70" s="11">
        <f t="shared" si="18"/>
        <v>92</v>
      </c>
      <c r="C70" s="12">
        <f>IF(B70&lt;121,INDEX(Frauen!C$2:C$122,B70+1,1),0)</f>
        <v>271.19499999999999</v>
      </c>
      <c r="D70" s="20">
        <f t="shared" si="6"/>
        <v>0.27119500000000002</v>
      </c>
      <c r="E70" s="20">
        <f t="shared" si="7"/>
        <v>0.72880499999999993</v>
      </c>
      <c r="F70" s="26">
        <f>IF(B70&lt;121,IF($D$1="konstant",$D$3,Zins!G64),0)</f>
        <v>7.4999999999999997E-3</v>
      </c>
      <c r="G70" s="39">
        <f t="shared" si="8"/>
        <v>1.0075000000000001</v>
      </c>
      <c r="H70" s="11"/>
      <c r="I70" s="11"/>
      <c r="J70" s="11"/>
      <c r="K70" s="28">
        <f t="shared" si="9"/>
        <v>0</v>
      </c>
      <c r="L70" s="32">
        <f t="shared" si="0"/>
        <v>0</v>
      </c>
      <c r="M70" s="11">
        <f t="shared" si="1"/>
        <v>0</v>
      </c>
      <c r="N70" s="32">
        <f t="shared" si="13"/>
        <v>0</v>
      </c>
      <c r="O70" s="53">
        <f>O69+H71*PRODUCT($G$8:G70)^-1*PRODUCT($E$8:E69)*D70</f>
        <v>3227.0005757390163</v>
      </c>
      <c r="P70" s="53"/>
      <c r="Q70" s="52">
        <f>Q69+J70*PRODUCT($E$8:E69)*PRODUCT($G$8:G69)^-1</f>
        <v>13.614825826970304</v>
      </c>
      <c r="R70" s="52">
        <f>((P69+O69)*PRODUCT($G$8:G69))/PRODUCT($E$8:E69)</f>
        <v>54796.073827887914</v>
      </c>
      <c r="S70" s="52">
        <f>((Q69)*PRODUCT($G$8:G69))/PRODUCT($E$8:E69)</f>
        <v>231.186510091542</v>
      </c>
      <c r="T70" s="41">
        <f t="shared" si="14"/>
        <v>0</v>
      </c>
      <c r="U70" s="52">
        <f t="shared" si="11"/>
        <v>2480946.6487177028</v>
      </c>
      <c r="V70" s="41">
        <f t="shared" si="15"/>
        <v>0</v>
      </c>
      <c r="W70" s="41">
        <f t="shared" si="16"/>
        <v>0</v>
      </c>
    </row>
    <row r="71" spans="1:23" x14ac:dyDescent="0.2">
      <c r="A71" s="11">
        <f t="shared" si="18"/>
        <v>63</v>
      </c>
      <c r="B71" s="11">
        <f t="shared" si="18"/>
        <v>93</v>
      </c>
      <c r="C71" s="12">
        <f>IF(B71&lt;121,INDEX(Frauen!C$2:C$122,B71+1,1),0)</f>
        <v>295.584</v>
      </c>
      <c r="D71" s="20">
        <f t="shared" si="6"/>
        <v>0.29558400000000001</v>
      </c>
      <c r="E71" s="20">
        <f t="shared" si="7"/>
        <v>0.70441599999999993</v>
      </c>
      <c r="F71" s="26">
        <f>IF(B71&lt;121,IF($D$1="konstant",$D$3,Zins!G65),0)</f>
        <v>7.4999999999999997E-3</v>
      </c>
      <c r="G71" s="39">
        <f t="shared" si="8"/>
        <v>1.0075000000000001</v>
      </c>
      <c r="H71" s="11"/>
      <c r="I71" s="11"/>
      <c r="J71" s="11"/>
      <c r="K71" s="28">
        <f t="shared" si="9"/>
        <v>0</v>
      </c>
      <c r="L71" s="32">
        <f t="shared" si="0"/>
        <v>0</v>
      </c>
      <c r="M71" s="11">
        <f t="shared" si="1"/>
        <v>0</v>
      </c>
      <c r="N71" s="32">
        <f t="shared" si="13"/>
        <v>0</v>
      </c>
      <c r="O71" s="53">
        <f>O70+H72*PRODUCT($G$8:G71)^-1*PRODUCT($E$8:E70)*D71</f>
        <v>3227.0005757390163</v>
      </c>
      <c r="P71" s="53"/>
      <c r="Q71" s="52">
        <f>Q70+J71*PRODUCT($E$8:E70)*PRODUCT($G$8:G70)^-1</f>
        <v>13.614825826970304</v>
      </c>
      <c r="R71" s="52">
        <f>((P70+O70)*PRODUCT($G$8:G70))/PRODUCT($E$8:E70)</f>
        <v>75750.090053714084</v>
      </c>
      <c r="S71" s="52">
        <f>((Q70)*PRODUCT($G$8:G70))/PRODUCT($E$8:E70)</f>
        <v>319.5922213997278</v>
      </c>
      <c r="T71" s="41">
        <f t="shared" si="14"/>
        <v>0</v>
      </c>
      <c r="U71" s="52">
        <f t="shared" si="11"/>
        <v>3429660.5382552072</v>
      </c>
      <c r="V71" s="41">
        <f t="shared" si="15"/>
        <v>0</v>
      </c>
      <c r="W71" s="41">
        <f t="shared" si="16"/>
        <v>0</v>
      </c>
    </row>
    <row r="72" spans="1:23" x14ac:dyDescent="0.2">
      <c r="A72" s="11">
        <f t="shared" si="18"/>
        <v>64</v>
      </c>
      <c r="B72" s="11">
        <f t="shared" si="18"/>
        <v>94</v>
      </c>
      <c r="C72" s="12">
        <f>IF(B72&lt;121,INDEX(Frauen!C$2:C$122,B72+1,1),0)</f>
        <v>319.36200000000002</v>
      </c>
      <c r="D72" s="20">
        <f t="shared" si="6"/>
        <v>0.31936200000000003</v>
      </c>
      <c r="E72" s="20">
        <f t="shared" si="7"/>
        <v>0.68063799999999997</v>
      </c>
      <c r="F72" s="26">
        <f>IF(B72&lt;121,IF($D$1="konstant",$D$3,Zins!G66),0)</f>
        <v>7.4999999999999997E-3</v>
      </c>
      <c r="G72" s="39">
        <f t="shared" si="8"/>
        <v>1.0075000000000001</v>
      </c>
      <c r="H72" s="11"/>
      <c r="I72" s="11"/>
      <c r="J72" s="11"/>
      <c r="K72" s="28">
        <f t="shared" si="9"/>
        <v>0</v>
      </c>
      <c r="L72" s="32">
        <f t="shared" ref="L72:L127" si="19">L73/(1+F72)*E72+I72</f>
        <v>0</v>
      </c>
      <c r="M72" s="11">
        <f t="shared" ref="M72:M129" si="20">K72+L72</f>
        <v>0</v>
      </c>
      <c r="N72" s="32">
        <f t="shared" ref="N72:N103" si="21">N73/(1+F72)*E72+J72</f>
        <v>0</v>
      </c>
      <c r="O72" s="53">
        <f>O71+H73*PRODUCT($G$8:G72)^-1*PRODUCT($E$8:E71)*D72</f>
        <v>3227.0005757390163</v>
      </c>
      <c r="P72" s="53"/>
      <c r="Q72" s="52">
        <f>Q71+J72*PRODUCT($E$8:E71)*PRODUCT($G$8:G71)^-1</f>
        <v>13.614825826970304</v>
      </c>
      <c r="R72" s="52">
        <f>((P71+O71)*PRODUCT($G$8:G71))/PRODUCT($E$8:E71)</f>
        <v>108342.53584404237</v>
      </c>
      <c r="S72" s="52">
        <f>((Q71)*PRODUCT($G$8:G71))/PRODUCT($E$8:E71)</f>
        <v>457.10086519929388</v>
      </c>
      <c r="T72" s="41">
        <f t="shared" ref="T72:T103" si="22">M72-$K$3*N72</f>
        <v>0</v>
      </c>
      <c r="U72" s="52">
        <f t="shared" si="11"/>
        <v>4905315.8819392538</v>
      </c>
      <c r="V72" s="41">
        <f t="shared" ref="V72:V103" si="23">I72+((1+F72)^-1)*T73-T72</f>
        <v>0</v>
      </c>
      <c r="W72" s="41">
        <f t="shared" ref="W72:W103" si="24">((F72+1)^-1)*D72*(H73-T73)</f>
        <v>0</v>
      </c>
    </row>
    <row r="73" spans="1:23" x14ac:dyDescent="0.2">
      <c r="A73" s="11">
        <f t="shared" si="18"/>
        <v>65</v>
      </c>
      <c r="B73" s="11">
        <f t="shared" si="18"/>
        <v>95</v>
      </c>
      <c r="C73" s="12">
        <f>IF(B73&lt;121,INDEX(Frauen!C$2:C$122,B73+1,1),0)</f>
        <v>343.44099999999997</v>
      </c>
      <c r="D73" s="20">
        <f t="shared" ref="D73:D129" si="25">IF(B73&lt;121,C73/1000,0)</f>
        <v>0.343441</v>
      </c>
      <c r="E73" s="20">
        <f t="shared" ref="E73:E129" si="26">IF(B73&lt;121,1-D73,0)</f>
        <v>0.656559</v>
      </c>
      <c r="F73" s="26">
        <f>IF(B73&lt;121,IF($D$1="konstant",$D$3,Zins!G67),0)</f>
        <v>7.4999999999999997E-3</v>
      </c>
      <c r="G73" s="39">
        <f t="shared" ref="G73:G129" si="27">1+F73</f>
        <v>1.0075000000000001</v>
      </c>
      <c r="H73" s="11"/>
      <c r="I73" s="11"/>
      <c r="J73" s="11"/>
      <c r="K73" s="28">
        <f t="shared" ref="K73:K127" si="28">(K74*E73+H74*D73)/(1+F73)</f>
        <v>0</v>
      </c>
      <c r="L73" s="32">
        <f t="shared" si="19"/>
        <v>0</v>
      </c>
      <c r="M73" s="11">
        <f t="shared" si="20"/>
        <v>0</v>
      </c>
      <c r="N73" s="32">
        <f t="shared" si="21"/>
        <v>0</v>
      </c>
      <c r="O73" s="53">
        <f>O72+H74*PRODUCT($G$8:G73)^-1*PRODUCT($E$8:E72)*D73</f>
        <v>3227.0005757390163</v>
      </c>
      <c r="P73" s="53"/>
      <c r="Q73" s="52">
        <f>Q72+J73*PRODUCT($E$8:E72)*PRODUCT($G$8:G72)^-1</f>
        <v>13.614825826970304</v>
      </c>
      <c r="R73" s="52">
        <f>((P72+O72)*PRODUCT($G$8:G72))/PRODUCT($E$8:E72)</f>
        <v>160371.74660079615</v>
      </c>
      <c r="S73" s="52">
        <f>((Q72)*PRODUCT($G$8:G72))/PRODUCT($E$8:E72)</f>
        <v>676.61388533741672</v>
      </c>
      <c r="T73" s="41">
        <f t="shared" si="22"/>
        <v>0</v>
      </c>
      <c r="U73" s="52">
        <f t="shared" si="11"/>
        <v>7260990.0579365222</v>
      </c>
      <c r="V73" s="41">
        <f t="shared" si="23"/>
        <v>0</v>
      </c>
      <c r="W73" s="41">
        <f t="shared" si="24"/>
        <v>0</v>
      </c>
    </row>
    <row r="74" spans="1:23" x14ac:dyDescent="0.2">
      <c r="A74" s="11">
        <f t="shared" ref="A74:B89" si="29">IF(A73&lt;121,A73+1,"")</f>
        <v>66</v>
      </c>
      <c r="B74" s="11">
        <f t="shared" si="29"/>
        <v>96</v>
      </c>
      <c r="C74" s="12">
        <f>IF(B74&lt;121,INDEX(Frauen!C$2:C$122,B74+1,1),0)</f>
        <v>367.81799999999998</v>
      </c>
      <c r="D74" s="20">
        <f t="shared" si="25"/>
        <v>0.36781799999999998</v>
      </c>
      <c r="E74" s="20">
        <f t="shared" si="26"/>
        <v>0.63218200000000002</v>
      </c>
      <c r="F74" s="26">
        <f>IF(B74&lt;121,IF($D$1="konstant",$D$3,Zins!G68),0)</f>
        <v>7.4999999999999997E-3</v>
      </c>
      <c r="G74" s="39">
        <f t="shared" si="27"/>
        <v>1.0075000000000001</v>
      </c>
      <c r="H74" s="11"/>
      <c r="I74" s="11"/>
      <c r="J74" s="11"/>
      <c r="K74" s="28">
        <f t="shared" si="28"/>
        <v>0</v>
      </c>
      <c r="L74" s="32">
        <f t="shared" si="19"/>
        <v>0</v>
      </c>
      <c r="M74" s="11">
        <f t="shared" si="20"/>
        <v>0</v>
      </c>
      <c r="N74" s="32">
        <f t="shared" si="21"/>
        <v>0</v>
      </c>
      <c r="O74" s="53">
        <f>O73+H75*PRODUCT($G$8:G74)^-1*PRODUCT($E$8:E73)*D74</f>
        <v>3227.0005757390163</v>
      </c>
      <c r="P74" s="53"/>
      <c r="Q74" s="52">
        <f>Q73+J74*PRODUCT($E$8:E73)*PRODUCT($G$8:G73)^-1</f>
        <v>13.614825826970304</v>
      </c>
      <c r="R74" s="52">
        <f>((P73+O73)*PRODUCT($G$8:G73))/PRODUCT($E$8:E73)</f>
        <v>246092.94016273043</v>
      </c>
      <c r="S74" s="52">
        <f>((Q73)*PRODUCT($G$8:G73))/PRODUCT($E$8:E73)</f>
        <v>1038.2745335566908</v>
      </c>
      <c r="T74" s="41">
        <f t="shared" si="22"/>
        <v>0</v>
      </c>
      <c r="U74" s="52">
        <f t="shared" ref="U74:U129" si="30">S74*$K$3-R74</f>
        <v>11142102.207678283</v>
      </c>
      <c r="V74" s="41">
        <f t="shared" si="23"/>
        <v>0</v>
      </c>
      <c r="W74" s="41">
        <f t="shared" si="24"/>
        <v>0</v>
      </c>
    </row>
    <row r="75" spans="1:23" x14ac:dyDescent="0.2">
      <c r="A75" s="11">
        <f t="shared" si="29"/>
        <v>67</v>
      </c>
      <c r="B75" s="11">
        <f t="shared" si="29"/>
        <v>97</v>
      </c>
      <c r="C75" s="12">
        <f>IF(B75&lt;121,INDEX(Frauen!C$2:C$122,B75+1,1),0)</f>
        <v>392.49299999999999</v>
      </c>
      <c r="D75" s="20">
        <f t="shared" si="25"/>
        <v>0.39249299999999998</v>
      </c>
      <c r="E75" s="20">
        <f t="shared" si="26"/>
        <v>0.60750700000000002</v>
      </c>
      <c r="F75" s="26">
        <f>IF(B75&lt;121,IF($D$1="konstant",$D$3,Zins!G69),0)</f>
        <v>7.4999999999999997E-3</v>
      </c>
      <c r="G75" s="39">
        <f t="shared" si="27"/>
        <v>1.0075000000000001</v>
      </c>
      <c r="H75" s="11"/>
      <c r="I75" s="11"/>
      <c r="J75" s="11"/>
      <c r="K75" s="28">
        <f t="shared" si="28"/>
        <v>0</v>
      </c>
      <c r="L75" s="32">
        <f t="shared" si="19"/>
        <v>0</v>
      </c>
      <c r="M75" s="11">
        <f t="shared" si="20"/>
        <v>0</v>
      </c>
      <c r="N75" s="32">
        <f t="shared" si="21"/>
        <v>0</v>
      </c>
      <c r="O75" s="53">
        <f>O74+H76*PRODUCT($G$8:G75)^-1*PRODUCT($E$8:E74)*D75</f>
        <v>3227.0005757390163</v>
      </c>
      <c r="P75" s="53"/>
      <c r="Q75" s="52">
        <f>Q74+J75*PRODUCT($E$8:E74)*PRODUCT($G$8:G74)^-1</f>
        <v>13.614825826970304</v>
      </c>
      <c r="R75" s="52">
        <f>((P74+O74)*PRODUCT($G$8:G74))/PRODUCT($E$8:E74)</f>
        <v>392195.02803615242</v>
      </c>
      <c r="S75" s="52">
        <f>((Q74)*PRODUCT($G$8:G74))/PRODUCT($E$8:E74)</f>
        <v>1654.684240548396</v>
      </c>
      <c r="T75" s="41">
        <f t="shared" si="22"/>
        <v>0</v>
      </c>
      <c r="U75" s="52">
        <f t="shared" si="30"/>
        <v>17757019.298613172</v>
      </c>
      <c r="V75" s="41">
        <f t="shared" si="23"/>
        <v>0</v>
      </c>
      <c r="W75" s="41">
        <f t="shared" si="24"/>
        <v>0</v>
      </c>
    </row>
    <row r="76" spans="1:23" x14ac:dyDescent="0.2">
      <c r="A76" s="11">
        <f t="shared" si="29"/>
        <v>68</v>
      </c>
      <c r="B76" s="11">
        <f t="shared" si="29"/>
        <v>98</v>
      </c>
      <c r="C76" s="12">
        <f>IF(B76&lt;121,INDEX(Frauen!C$2:C$122,B76+1,1),0)</f>
        <v>417.46</v>
      </c>
      <c r="D76" s="20">
        <f t="shared" si="25"/>
        <v>0.41746</v>
      </c>
      <c r="E76" s="20">
        <f t="shared" si="26"/>
        <v>0.58254000000000006</v>
      </c>
      <c r="F76" s="26">
        <f>IF(B76&lt;121,IF($D$1="konstant",$D$3,Zins!G70),0)</f>
        <v>7.4999999999999997E-3</v>
      </c>
      <c r="G76" s="39">
        <f t="shared" si="27"/>
        <v>1.0075000000000001</v>
      </c>
      <c r="H76" s="11"/>
      <c r="I76" s="11"/>
      <c r="J76" s="11"/>
      <c r="K76" s="28">
        <f t="shared" si="28"/>
        <v>0</v>
      </c>
      <c r="L76" s="32">
        <f t="shared" si="19"/>
        <v>0</v>
      </c>
      <c r="M76" s="11">
        <f t="shared" si="20"/>
        <v>0</v>
      </c>
      <c r="N76" s="32">
        <f t="shared" si="21"/>
        <v>0</v>
      </c>
      <c r="O76" s="53">
        <f>O75+H77*PRODUCT($G$8:G76)^-1*PRODUCT($E$8:E75)*D76</f>
        <v>3227.0005757390163</v>
      </c>
      <c r="P76" s="53"/>
      <c r="Q76" s="52">
        <f>Q75+J76*PRODUCT($E$8:E75)*PRODUCT($G$8:G75)^-1</f>
        <v>13.614825826970304</v>
      </c>
      <c r="R76" s="52">
        <f>((P75+O75)*PRODUCT($G$8:G75))/PRODUCT($E$8:E75)</f>
        <v>650422.94285732275</v>
      </c>
      <c r="S76" s="52">
        <f>((Q75)*PRODUCT($G$8:G75))/PRODUCT($E$8:E75)</f>
        <v>2744.1566473349426</v>
      </c>
      <c r="T76" s="41">
        <f t="shared" si="22"/>
        <v>0</v>
      </c>
      <c r="U76" s="52">
        <f t="shared" si="30"/>
        <v>29448544.53257785</v>
      </c>
      <c r="V76" s="41">
        <f t="shared" si="23"/>
        <v>0</v>
      </c>
      <c r="W76" s="41">
        <f t="shared" si="24"/>
        <v>0</v>
      </c>
    </row>
    <row r="77" spans="1:23" x14ac:dyDescent="0.2">
      <c r="A77" s="11">
        <f t="shared" si="29"/>
        <v>69</v>
      </c>
      <c r="B77" s="11">
        <f t="shared" si="29"/>
        <v>99</v>
      </c>
      <c r="C77" s="12">
        <f>IF(B77&lt;121,INDEX(Frauen!C$2:C$122,B77+1,1),0)</f>
        <v>442.71600000000001</v>
      </c>
      <c r="D77" s="20">
        <f t="shared" si="25"/>
        <v>0.442716</v>
      </c>
      <c r="E77" s="20">
        <f t="shared" si="26"/>
        <v>0.557284</v>
      </c>
      <c r="F77" s="26">
        <f>IF(B77&lt;121,IF($D$1="konstant",$D$3,Zins!G71),0)</f>
        <v>7.4999999999999997E-3</v>
      </c>
      <c r="G77" s="39">
        <f t="shared" si="27"/>
        <v>1.0075000000000001</v>
      </c>
      <c r="H77" s="11"/>
      <c r="I77" s="11"/>
      <c r="J77" s="11"/>
      <c r="K77" s="28">
        <f t="shared" si="28"/>
        <v>0</v>
      </c>
      <c r="L77" s="32">
        <f t="shared" si="19"/>
        <v>0</v>
      </c>
      <c r="M77" s="11">
        <f t="shared" si="20"/>
        <v>0</v>
      </c>
      <c r="N77" s="32">
        <f t="shared" si="21"/>
        <v>0</v>
      </c>
      <c r="O77" s="53">
        <f>O76+H78*PRODUCT($G$8:G77)^-1*PRODUCT($E$8:E76)*D77</f>
        <v>3227.0005757390163</v>
      </c>
      <c r="P77" s="53"/>
      <c r="Q77" s="52">
        <f>Q76+J77*PRODUCT($E$8:E76)*PRODUCT($G$8:G76)^-1</f>
        <v>13.614825826970304</v>
      </c>
      <c r="R77" s="52">
        <f>((P76+O76)*PRODUCT($G$8:G76))/PRODUCT($E$8:E76)</f>
        <v>1124903.2082410695</v>
      </c>
      <c r="S77" s="52">
        <f>((Q76)*PRODUCT($G$8:G76))/PRODUCT($E$8:E76)</f>
        <v>4746.0051192878673</v>
      </c>
      <c r="T77" s="41">
        <f t="shared" si="22"/>
        <v>0</v>
      </c>
      <c r="U77" s="52">
        <f t="shared" si="30"/>
        <v>50931109.651821636</v>
      </c>
      <c r="V77" s="41">
        <f t="shared" si="23"/>
        <v>0</v>
      </c>
      <c r="W77" s="41">
        <f t="shared" si="24"/>
        <v>0</v>
      </c>
    </row>
    <row r="78" spans="1:23" x14ac:dyDescent="0.2">
      <c r="A78" s="11">
        <f t="shared" si="29"/>
        <v>70</v>
      </c>
      <c r="B78" s="11">
        <f t="shared" si="29"/>
        <v>100</v>
      </c>
      <c r="C78" s="12">
        <f>IF(B78&lt;121,INDEX(Frauen!C$2:C$122,B78+1,1),0)</f>
        <v>468.25799999999998</v>
      </c>
      <c r="D78" s="20">
        <f t="shared" si="25"/>
        <v>0.46825800000000001</v>
      </c>
      <c r="E78" s="20">
        <f t="shared" si="26"/>
        <v>0.53174199999999994</v>
      </c>
      <c r="F78" s="26">
        <f>IF(B78&lt;121,IF($D$1="konstant",$D$3,Zins!G72),0)</f>
        <v>7.4999999999999997E-3</v>
      </c>
      <c r="G78" s="39">
        <f t="shared" si="27"/>
        <v>1.0075000000000001</v>
      </c>
      <c r="H78" s="11"/>
      <c r="I78" s="11"/>
      <c r="J78" s="11"/>
      <c r="K78" s="28">
        <f t="shared" si="28"/>
        <v>0</v>
      </c>
      <c r="L78" s="32">
        <f t="shared" si="19"/>
        <v>0</v>
      </c>
      <c r="M78" s="11">
        <f t="shared" si="20"/>
        <v>0</v>
      </c>
      <c r="N78" s="32">
        <f t="shared" si="21"/>
        <v>0</v>
      </c>
      <c r="O78" s="53">
        <f>O77+H79*PRODUCT($G$8:G78)^-1*PRODUCT($E$8:E77)*D78</f>
        <v>3227.0005757390163</v>
      </c>
      <c r="P78" s="53"/>
      <c r="Q78" s="52">
        <f>Q77+J78*PRODUCT($E$8:E77)*PRODUCT($G$8:G77)^-1</f>
        <v>13.614825826970304</v>
      </c>
      <c r="R78" s="52">
        <f>((P77+O77)*PRODUCT($G$8:G77))/PRODUCT($E$8:E77)</f>
        <v>2033684.7680946835</v>
      </c>
      <c r="S78" s="52">
        <f>((Q77)*PRODUCT($G$8:G77))/PRODUCT($E$8:E77)</f>
        <v>8580.1856103576029</v>
      </c>
      <c r="T78" s="41">
        <f t="shared" si="22"/>
        <v>0</v>
      </c>
      <c r="U78" s="52">
        <f t="shared" si="30"/>
        <v>92077097.089114875</v>
      </c>
      <c r="V78" s="41">
        <f t="shared" si="23"/>
        <v>0</v>
      </c>
      <c r="W78" s="41">
        <f t="shared" si="24"/>
        <v>0</v>
      </c>
    </row>
    <row r="79" spans="1:23" x14ac:dyDescent="0.2">
      <c r="A79" s="11">
        <f t="shared" si="29"/>
        <v>71</v>
      </c>
      <c r="B79" s="11">
        <f t="shared" si="29"/>
        <v>101</v>
      </c>
      <c r="C79" s="12">
        <f>IF(B79&lt;121,INDEX(Frauen!C$2:C$122,B79+1,1),0)</f>
        <v>494.07499999999999</v>
      </c>
      <c r="D79" s="20">
        <f t="shared" si="25"/>
        <v>0.49407499999999999</v>
      </c>
      <c r="E79" s="20">
        <f t="shared" si="26"/>
        <v>0.50592499999999996</v>
      </c>
      <c r="F79" s="26">
        <f>IF(B79&lt;121,IF($D$1="konstant",$D$3,Zins!G73),0)</f>
        <v>7.4999999999999997E-3</v>
      </c>
      <c r="G79" s="39">
        <f t="shared" si="27"/>
        <v>1.0075000000000001</v>
      </c>
      <c r="H79" s="11"/>
      <c r="I79" s="11"/>
      <c r="J79" s="11"/>
      <c r="K79" s="28">
        <f t="shared" si="28"/>
        <v>0</v>
      </c>
      <c r="L79" s="32">
        <f t="shared" si="19"/>
        <v>0</v>
      </c>
      <c r="M79" s="11">
        <f t="shared" si="20"/>
        <v>0</v>
      </c>
      <c r="N79" s="32">
        <f t="shared" si="21"/>
        <v>0</v>
      </c>
      <c r="O79" s="53">
        <f>O78+H80*PRODUCT($G$8:G79)^-1*PRODUCT($E$8:E78)*D79</f>
        <v>3227.0005757390163</v>
      </c>
      <c r="P79" s="53"/>
      <c r="Q79" s="52">
        <f>Q78+J79*PRODUCT($E$8:E78)*PRODUCT($G$8:G78)^-1</f>
        <v>13.614825826970304</v>
      </c>
      <c r="R79" s="52">
        <f>((P78+O78)*PRODUCT($G$8:G78))/PRODUCT($E$8:E78)</f>
        <v>3853254.7811822169</v>
      </c>
      <c r="S79" s="52">
        <f>((Q78)*PRODUCT($G$8:G78))/PRODUCT($E$8:E78)</f>
        <v>16257.013744325797</v>
      </c>
      <c r="T79" s="41">
        <f t="shared" si="22"/>
        <v>0</v>
      </c>
      <c r="U79" s="52">
        <f t="shared" si="30"/>
        <v>174459936.05410758</v>
      </c>
      <c r="V79" s="41">
        <f t="shared" si="23"/>
        <v>0</v>
      </c>
      <c r="W79" s="41">
        <f t="shared" si="24"/>
        <v>0</v>
      </c>
    </row>
    <row r="80" spans="1:23" x14ac:dyDescent="0.2">
      <c r="A80" s="11">
        <f t="shared" si="29"/>
        <v>72</v>
      </c>
      <c r="B80" s="11">
        <f t="shared" si="29"/>
        <v>102</v>
      </c>
      <c r="C80" s="12">
        <f>IF(B80&lt;121,INDEX(Frauen!C$2:C$122,B80+1,1),0)</f>
        <v>520.16399999999999</v>
      </c>
      <c r="D80" s="20">
        <f t="shared" si="25"/>
        <v>0.52016399999999996</v>
      </c>
      <c r="E80" s="20">
        <f t="shared" si="26"/>
        <v>0.47983600000000004</v>
      </c>
      <c r="F80" s="26">
        <f>IF(B80&lt;121,IF($D$1="konstant",$D$3,Zins!G74),0)</f>
        <v>7.4999999999999997E-3</v>
      </c>
      <c r="G80" s="39">
        <f t="shared" si="27"/>
        <v>1.0075000000000001</v>
      </c>
      <c r="H80" s="11"/>
      <c r="I80" s="11"/>
      <c r="J80" s="11"/>
      <c r="K80" s="28">
        <f t="shared" si="28"/>
        <v>0</v>
      </c>
      <c r="L80" s="32">
        <f t="shared" si="19"/>
        <v>0</v>
      </c>
      <c r="M80" s="11">
        <f t="shared" si="20"/>
        <v>0</v>
      </c>
      <c r="N80" s="32">
        <f t="shared" si="21"/>
        <v>0</v>
      </c>
      <c r="O80" s="53">
        <f>O79+H81*PRODUCT($G$8:G80)^-1*PRODUCT($E$8:E79)*D80</f>
        <v>3227.0005757390163</v>
      </c>
      <c r="P80" s="53"/>
      <c r="Q80" s="52">
        <f>Q79+J80*PRODUCT($E$8:E79)*PRODUCT($G$8:G79)^-1</f>
        <v>13.614825826970304</v>
      </c>
      <c r="R80" s="52">
        <f>((P79+O79)*PRODUCT($G$8:G79))/PRODUCT($E$8:E79)</f>
        <v>7673378.8447716236</v>
      </c>
      <c r="S80" s="52">
        <f>((Q79)*PRODUCT($G$8:G79))/PRODUCT($E$8:E79)</f>
        <v>32374.24785770271</v>
      </c>
      <c r="T80" s="41">
        <f t="shared" si="22"/>
        <v>0</v>
      </c>
      <c r="U80" s="52">
        <f t="shared" si="30"/>
        <v>347419845.9742322</v>
      </c>
      <c r="V80" s="41">
        <f t="shared" si="23"/>
        <v>0</v>
      </c>
      <c r="W80" s="41">
        <f t="shared" si="24"/>
        <v>0</v>
      </c>
    </row>
    <row r="81" spans="1:23" x14ac:dyDescent="0.2">
      <c r="A81" s="11">
        <f t="shared" si="29"/>
        <v>73</v>
      </c>
      <c r="B81" s="11">
        <f t="shared" si="29"/>
        <v>103</v>
      </c>
      <c r="C81" s="12">
        <f>IF(B81&lt;121,INDEX(Frauen!C$2:C$122,B81+1,1),0)</f>
        <v>546.51400000000001</v>
      </c>
      <c r="D81" s="20">
        <f t="shared" si="25"/>
        <v>0.54651400000000006</v>
      </c>
      <c r="E81" s="20">
        <f t="shared" si="26"/>
        <v>0.45348599999999994</v>
      </c>
      <c r="F81" s="26">
        <f>IF(B81&lt;121,IF($D$1="konstant",$D$3,Zins!G75),0)</f>
        <v>7.4999999999999997E-3</v>
      </c>
      <c r="G81" s="39">
        <f t="shared" si="27"/>
        <v>1.0075000000000001</v>
      </c>
      <c r="H81" s="11"/>
      <c r="I81" s="11"/>
      <c r="J81" s="11"/>
      <c r="K81" s="28">
        <f t="shared" si="28"/>
        <v>0</v>
      </c>
      <c r="L81" s="32">
        <f t="shared" si="19"/>
        <v>0</v>
      </c>
      <c r="M81" s="11">
        <f t="shared" si="20"/>
        <v>0</v>
      </c>
      <c r="N81" s="32">
        <f t="shared" si="21"/>
        <v>0</v>
      </c>
      <c r="O81" s="53">
        <f>O80+H82*PRODUCT($G$8:G81)^-1*PRODUCT($E$8:E80)*D81</f>
        <v>3227.0005757390163</v>
      </c>
      <c r="P81" s="53"/>
      <c r="Q81" s="52">
        <f>Q80+J81*PRODUCT($E$8:E80)*PRODUCT($G$8:G80)^-1</f>
        <v>13.614825826970304</v>
      </c>
      <c r="R81" s="52">
        <f>((P80+O80)*PRODUCT($G$8:G80))/PRODUCT($E$8:E80)</f>
        <v>16111607.270207759</v>
      </c>
      <c r="S81" s="52">
        <f>((Q80)*PRODUCT($G$8:G80))/PRODUCT($E$8:E80)</f>
        <v>67975.422262263513</v>
      </c>
      <c r="T81" s="41">
        <f t="shared" si="22"/>
        <v>0</v>
      </c>
      <c r="U81" s="52">
        <f t="shared" si="30"/>
        <v>729469016.12017214</v>
      </c>
      <c r="V81" s="41">
        <f t="shared" si="23"/>
        <v>0</v>
      </c>
      <c r="W81" s="41">
        <f t="shared" si="24"/>
        <v>0</v>
      </c>
    </row>
    <row r="82" spans="1:23" x14ac:dyDescent="0.2">
      <c r="A82" s="11">
        <f t="shared" si="29"/>
        <v>74</v>
      </c>
      <c r="B82" s="11">
        <f t="shared" si="29"/>
        <v>104</v>
      </c>
      <c r="C82" s="12">
        <f>IF(B82&lt;121,INDEX(Frauen!C$2:C$122,B82+1,1),0)</f>
        <v>573.11400000000003</v>
      </c>
      <c r="D82" s="20">
        <f t="shared" si="25"/>
        <v>0.57311400000000001</v>
      </c>
      <c r="E82" s="20">
        <f t="shared" si="26"/>
        <v>0.42688599999999999</v>
      </c>
      <c r="F82" s="26">
        <f>IF(B82&lt;121,IF($D$1="konstant",$D$3,Zins!G76),0)</f>
        <v>7.4999999999999997E-3</v>
      </c>
      <c r="G82" s="39">
        <f t="shared" si="27"/>
        <v>1.0075000000000001</v>
      </c>
      <c r="H82" s="11"/>
      <c r="I82" s="11"/>
      <c r="J82" s="11"/>
      <c r="K82" s="28">
        <f t="shared" si="28"/>
        <v>0</v>
      </c>
      <c r="L82" s="32">
        <f t="shared" si="19"/>
        <v>0</v>
      </c>
      <c r="M82" s="11">
        <f t="shared" si="20"/>
        <v>0</v>
      </c>
      <c r="N82" s="32">
        <f t="shared" si="21"/>
        <v>0</v>
      </c>
      <c r="O82" s="53">
        <f>O81+H83*PRODUCT($G$8:G82)^-1*PRODUCT($E$8:E81)*D82</f>
        <v>3227.0005757390163</v>
      </c>
      <c r="P82" s="53"/>
      <c r="Q82" s="52">
        <f>Q81+J82*PRODUCT($E$8:E81)*PRODUCT($G$8:G81)^-1</f>
        <v>13.614825826970304</v>
      </c>
      <c r="R82" s="52">
        <f>((P81+O81)*PRODUCT($G$8:G81))/PRODUCT($E$8:E81)</f>
        <v>35794808.053025492</v>
      </c>
      <c r="S82" s="52">
        <f>((Q81)*PRODUCT($G$8:G81))/PRODUCT($E$8:E81)</f>
        <v>151019.51974091926</v>
      </c>
      <c r="T82" s="41">
        <f t="shared" si="22"/>
        <v>0</v>
      </c>
      <c r="U82" s="52">
        <f t="shared" si="30"/>
        <v>1620645474.7027993</v>
      </c>
      <c r="V82" s="41">
        <f t="shared" si="23"/>
        <v>0</v>
      </c>
      <c r="W82" s="41">
        <f t="shared" si="24"/>
        <v>0</v>
      </c>
    </row>
    <row r="83" spans="1:23" x14ac:dyDescent="0.2">
      <c r="A83" s="11">
        <f t="shared" si="29"/>
        <v>75</v>
      </c>
      <c r="B83" s="11">
        <f t="shared" si="29"/>
        <v>105</v>
      </c>
      <c r="C83" s="12">
        <f>IF(B83&lt;121,INDEX(Frauen!C$2:C$122,B83+1,1),0)</f>
        <v>599.95299999999997</v>
      </c>
      <c r="D83" s="20">
        <f t="shared" si="25"/>
        <v>0.59995299999999996</v>
      </c>
      <c r="E83" s="20">
        <f t="shared" si="26"/>
        <v>0.40004700000000004</v>
      </c>
      <c r="F83" s="26">
        <f>IF(B83&lt;121,IF($D$1="konstant",$D$3,Zins!G77),0)</f>
        <v>7.4999999999999997E-3</v>
      </c>
      <c r="G83" s="39">
        <f t="shared" si="27"/>
        <v>1.0075000000000001</v>
      </c>
      <c r="H83" s="11"/>
      <c r="I83" s="11"/>
      <c r="J83" s="11"/>
      <c r="K83" s="28">
        <f t="shared" si="28"/>
        <v>0</v>
      </c>
      <c r="L83" s="32">
        <f t="shared" si="19"/>
        <v>0</v>
      </c>
      <c r="M83" s="11">
        <f t="shared" si="20"/>
        <v>0</v>
      </c>
      <c r="N83" s="32">
        <f t="shared" si="21"/>
        <v>0</v>
      </c>
      <c r="O83" s="53">
        <f>O82+H84*PRODUCT($G$8:G83)^-1*PRODUCT($E$8:E82)*D83</f>
        <v>3227.0005757390163</v>
      </c>
      <c r="P83" s="53"/>
      <c r="Q83" s="52">
        <f>Q82+J83*PRODUCT($E$8:E82)*PRODUCT($G$8:G82)^-1</f>
        <v>13.614825826970304</v>
      </c>
      <c r="R83" s="52">
        <f>((P82+O82)*PRODUCT($G$8:G82))/PRODUCT($E$8:E82)</f>
        <v>84479859.057039097</v>
      </c>
      <c r="S83" s="52">
        <f>((Q82)*PRODUCT($G$8:G82))/PRODUCT($E$8:E82)</f>
        <v>356423.41547620716</v>
      </c>
      <c r="T83" s="41">
        <f t="shared" si="22"/>
        <v>0</v>
      </c>
      <c r="U83" s="52">
        <f t="shared" si="30"/>
        <v>3824909497.5311213</v>
      </c>
      <c r="V83" s="41">
        <f t="shared" si="23"/>
        <v>0</v>
      </c>
      <c r="W83" s="41">
        <f t="shared" si="24"/>
        <v>0</v>
      </c>
    </row>
    <row r="84" spans="1:23" x14ac:dyDescent="0.2">
      <c r="A84" s="11">
        <f t="shared" si="29"/>
        <v>76</v>
      </c>
      <c r="B84" s="11">
        <f t="shared" si="29"/>
        <v>106</v>
      </c>
      <c r="C84" s="12">
        <f>IF(B84&lt;121,INDEX(Frauen!C$2:C$122,B84+1,1),0)</f>
        <v>627.01400000000001</v>
      </c>
      <c r="D84" s="20">
        <f t="shared" si="25"/>
        <v>0.62701399999999996</v>
      </c>
      <c r="E84" s="20">
        <f t="shared" si="26"/>
        <v>0.37298600000000004</v>
      </c>
      <c r="F84" s="26">
        <f>IF(B84&lt;121,IF($D$1="konstant",$D$3,Zins!G78),0)</f>
        <v>7.4999999999999997E-3</v>
      </c>
      <c r="G84" s="39">
        <f t="shared" si="27"/>
        <v>1.0075000000000001</v>
      </c>
      <c r="H84" s="11"/>
      <c r="I84" s="11"/>
      <c r="J84" s="11"/>
      <c r="K84" s="28">
        <f t="shared" si="28"/>
        <v>0</v>
      </c>
      <c r="L84" s="32">
        <f t="shared" si="19"/>
        <v>0</v>
      </c>
      <c r="M84" s="11">
        <f t="shared" si="20"/>
        <v>0</v>
      </c>
      <c r="N84" s="32">
        <f t="shared" si="21"/>
        <v>0</v>
      </c>
      <c r="O84" s="53">
        <f>O83+H85*PRODUCT($G$8:G84)^-1*PRODUCT($E$8:E83)*D84</f>
        <v>3227.0005757390163</v>
      </c>
      <c r="P84" s="53"/>
      <c r="Q84" s="52">
        <f>Q83+J84*PRODUCT($E$8:E83)*PRODUCT($G$8:G83)^-1</f>
        <v>13.614825826970304</v>
      </c>
      <c r="R84" s="52">
        <f>((P83+O83)*PRODUCT($G$8:G83))/PRODUCT($E$8:E83)</f>
        <v>212758645.85902879</v>
      </c>
      <c r="S84" s="52">
        <f>((Q83)*PRODUCT($G$8:G83))/PRODUCT($E$8:E83)</f>
        <v>897636.00550005061</v>
      </c>
      <c r="T84" s="41">
        <f t="shared" si="22"/>
        <v>0</v>
      </c>
      <c r="U84" s="52">
        <f t="shared" si="30"/>
        <v>9632858935.9815369</v>
      </c>
      <c r="V84" s="41">
        <f t="shared" si="23"/>
        <v>0</v>
      </c>
      <c r="W84" s="41">
        <f t="shared" si="24"/>
        <v>0</v>
      </c>
    </row>
    <row r="85" spans="1:23" x14ac:dyDescent="0.2">
      <c r="A85" s="11">
        <f t="shared" si="29"/>
        <v>77</v>
      </c>
      <c r="B85" s="11">
        <f t="shared" si="29"/>
        <v>107</v>
      </c>
      <c r="C85" s="12">
        <f>IF(B85&lt;121,INDEX(Frauen!C$2:C$122,B85+1,1),0)</f>
        <v>654.28300000000002</v>
      </c>
      <c r="D85" s="20">
        <f t="shared" si="25"/>
        <v>0.65428300000000006</v>
      </c>
      <c r="E85" s="20">
        <f t="shared" si="26"/>
        <v>0.34571699999999994</v>
      </c>
      <c r="F85" s="26">
        <f>IF(B85&lt;121,IF($D$1="konstant",$D$3,Zins!G79),0)</f>
        <v>7.4999999999999997E-3</v>
      </c>
      <c r="G85" s="39">
        <f t="shared" si="27"/>
        <v>1.0075000000000001</v>
      </c>
      <c r="H85" s="11"/>
      <c r="I85" s="11"/>
      <c r="J85" s="11"/>
      <c r="K85" s="28">
        <f t="shared" si="28"/>
        <v>0</v>
      </c>
      <c r="L85" s="32">
        <f t="shared" si="19"/>
        <v>0</v>
      </c>
      <c r="M85" s="11">
        <f t="shared" si="20"/>
        <v>0</v>
      </c>
      <c r="N85" s="32">
        <f t="shared" si="21"/>
        <v>0</v>
      </c>
      <c r="O85" s="53">
        <f>O84+H86*PRODUCT($G$8:G85)^-1*PRODUCT($E$8:E84)*D85</f>
        <v>3227.0005757390163</v>
      </c>
      <c r="P85" s="53"/>
      <c r="Q85" s="52">
        <f>Q84+J85*PRODUCT($E$8:E84)*PRODUCT($G$8:G84)^-1</f>
        <v>13.614825826970304</v>
      </c>
      <c r="R85" s="52">
        <f>((P84+O84)*PRODUCT($G$8:G84))/PRODUCT($E$8:E84)</f>
        <v>574698073.66220593</v>
      </c>
      <c r="S85" s="52">
        <f>((Q84)*PRODUCT($G$8:G84))/PRODUCT($E$8:E84)</f>
        <v>2424670.8336004592</v>
      </c>
      <c r="T85" s="41">
        <f t="shared" si="22"/>
        <v>0</v>
      </c>
      <c r="U85" s="52">
        <f t="shared" si="30"/>
        <v>26020025893.737019</v>
      </c>
      <c r="V85" s="41">
        <f t="shared" si="23"/>
        <v>0</v>
      </c>
      <c r="W85" s="41">
        <f t="shared" si="24"/>
        <v>0</v>
      </c>
    </row>
    <row r="86" spans="1:23" x14ac:dyDescent="0.2">
      <c r="A86" s="11">
        <f t="shared" si="29"/>
        <v>78</v>
      </c>
      <c r="B86" s="11">
        <f t="shared" si="29"/>
        <v>108</v>
      </c>
      <c r="C86" s="12">
        <f>IF(B86&lt;121,INDEX(Frauen!C$2:C$122,B86+1,1),0)</f>
        <v>681.74099999999999</v>
      </c>
      <c r="D86" s="20">
        <f t="shared" si="25"/>
        <v>0.68174099999999993</v>
      </c>
      <c r="E86" s="20">
        <f t="shared" si="26"/>
        <v>0.31825900000000007</v>
      </c>
      <c r="F86" s="26">
        <f>IF(B86&lt;121,IF($D$1="konstant",$D$3,Zins!G80),0)</f>
        <v>7.4999999999999997E-3</v>
      </c>
      <c r="G86" s="39">
        <f t="shared" si="27"/>
        <v>1.0075000000000001</v>
      </c>
      <c r="H86" s="11"/>
      <c r="I86" s="11"/>
      <c r="J86" s="11"/>
      <c r="K86" s="28">
        <f t="shared" si="28"/>
        <v>0</v>
      </c>
      <c r="L86" s="32">
        <f t="shared" si="19"/>
        <v>0</v>
      </c>
      <c r="M86" s="11">
        <f t="shared" si="20"/>
        <v>0</v>
      </c>
      <c r="N86" s="32">
        <f t="shared" si="21"/>
        <v>0</v>
      </c>
      <c r="O86" s="53">
        <f>O85+H87*PRODUCT($G$8:G86)^-1*PRODUCT($E$8:E85)*D86</f>
        <v>3227.0005757390163</v>
      </c>
      <c r="P86" s="53"/>
      <c r="Q86" s="52">
        <f>Q85+J86*PRODUCT($E$8:E85)*PRODUCT($G$8:G85)^-1</f>
        <v>13.614825826970304</v>
      </c>
      <c r="R86" s="52">
        <f>((P85+O85)*PRODUCT($G$8:G85))/PRODUCT($E$8:E85)</f>
        <v>1674804274.0584714</v>
      </c>
      <c r="S86" s="52">
        <f>((Q85)*PRODUCT($G$8:G85))/PRODUCT($E$8:E85)</f>
        <v>7066056.5284682652</v>
      </c>
      <c r="T86" s="41">
        <f t="shared" si="22"/>
        <v>0</v>
      </c>
      <c r="U86" s="52">
        <f t="shared" si="30"/>
        <v>75828426394.825974</v>
      </c>
      <c r="V86" s="41">
        <f t="shared" si="23"/>
        <v>0</v>
      </c>
      <c r="W86" s="41">
        <f t="shared" si="24"/>
        <v>0</v>
      </c>
    </row>
    <row r="87" spans="1:23" x14ac:dyDescent="0.2">
      <c r="A87" s="11">
        <f t="shared" si="29"/>
        <v>79</v>
      </c>
      <c r="B87" s="11">
        <f t="shared" si="29"/>
        <v>109</v>
      </c>
      <c r="C87" s="12">
        <f>IF(B87&lt;121,INDEX(Frauen!C$2:C$122,B87+1,1),0)</f>
        <v>709.36400000000003</v>
      </c>
      <c r="D87" s="20">
        <f t="shared" si="25"/>
        <v>0.70936399999999999</v>
      </c>
      <c r="E87" s="20">
        <f t="shared" si="26"/>
        <v>0.29063600000000001</v>
      </c>
      <c r="F87" s="26">
        <f>IF(B87&lt;121,IF($D$1="konstant",$D$3,Zins!G81),0)</f>
        <v>7.4999999999999997E-3</v>
      </c>
      <c r="G87" s="39">
        <f t="shared" si="27"/>
        <v>1.0075000000000001</v>
      </c>
      <c r="H87" s="11"/>
      <c r="I87" s="11"/>
      <c r="J87" s="11"/>
      <c r="K87" s="28">
        <f t="shared" si="28"/>
        <v>0</v>
      </c>
      <c r="L87" s="32">
        <f t="shared" si="19"/>
        <v>0</v>
      </c>
      <c r="M87" s="11">
        <f t="shared" si="20"/>
        <v>0</v>
      </c>
      <c r="N87" s="32">
        <f t="shared" si="21"/>
        <v>0</v>
      </c>
      <c r="O87" s="53">
        <f>O86+H88*PRODUCT($G$8:G87)^-1*PRODUCT($E$8:E86)*D87</f>
        <v>3227.0005757390163</v>
      </c>
      <c r="P87" s="53"/>
      <c r="Q87" s="52">
        <f>Q86+J87*PRODUCT($E$8:E86)*PRODUCT($G$8:G86)^-1</f>
        <v>13.614825826970304</v>
      </c>
      <c r="R87" s="52">
        <f>((P86+O86)*PRODUCT($G$8:G86))/PRODUCT($E$8:E86)</f>
        <v>5301862024.6840143</v>
      </c>
      <c r="S87" s="52">
        <f>((Q86)*PRODUCT($G$8:G86))/PRODUCT($E$8:E86)</f>
        <v>22368737.26251819</v>
      </c>
      <c r="T87" s="41">
        <f t="shared" si="22"/>
        <v>0</v>
      </c>
      <c r="U87" s="52">
        <f t="shared" si="30"/>
        <v>240047067303.00531</v>
      </c>
      <c r="V87" s="41">
        <f t="shared" si="23"/>
        <v>0</v>
      </c>
      <c r="W87" s="41">
        <f t="shared" si="24"/>
        <v>0</v>
      </c>
    </row>
    <row r="88" spans="1:23" x14ac:dyDescent="0.2">
      <c r="A88" s="11">
        <f t="shared" si="29"/>
        <v>80</v>
      </c>
      <c r="B88" s="11">
        <f t="shared" si="29"/>
        <v>110</v>
      </c>
      <c r="C88" s="12">
        <f>IF(B88&lt;121,INDEX(Frauen!C$2:C$122,B88+1,1),0)</f>
        <v>737.13</v>
      </c>
      <c r="D88" s="20">
        <f t="shared" si="25"/>
        <v>0.73712999999999995</v>
      </c>
      <c r="E88" s="20">
        <f t="shared" si="26"/>
        <v>0.26287000000000005</v>
      </c>
      <c r="F88" s="26">
        <f>IF(B88&lt;121,IF($D$1="konstant",$D$3,Zins!G82),0)</f>
        <v>7.4999999999999997E-3</v>
      </c>
      <c r="G88" s="39">
        <f t="shared" si="27"/>
        <v>1.0075000000000001</v>
      </c>
      <c r="H88" s="11"/>
      <c r="I88" s="11"/>
      <c r="J88" s="11"/>
      <c r="K88" s="28">
        <f t="shared" si="28"/>
        <v>0</v>
      </c>
      <c r="L88" s="32">
        <f t="shared" si="19"/>
        <v>0</v>
      </c>
      <c r="M88" s="11">
        <f t="shared" si="20"/>
        <v>0</v>
      </c>
      <c r="N88" s="32">
        <f t="shared" si="21"/>
        <v>0</v>
      </c>
      <c r="O88" s="53">
        <f>O87+H89*PRODUCT($G$8:G88)^-1*PRODUCT($E$8:E87)*D88</f>
        <v>3227.0005757390163</v>
      </c>
      <c r="P88" s="53"/>
      <c r="Q88" s="52">
        <f>Q87+J88*PRODUCT($E$8:E87)*PRODUCT($G$8:G87)^-1</f>
        <v>13.614825826970304</v>
      </c>
      <c r="R88" s="52">
        <f>((P87+O87)*PRODUCT($G$8:G87))/PRODUCT($E$8:E87)</f>
        <v>18379092713.459946</v>
      </c>
      <c r="S88" s="52">
        <f>((Q87)*PRODUCT($G$8:G87))/PRODUCT($E$8:E87)</f>
        <v>77542020.919593841</v>
      </c>
      <c r="T88" s="41">
        <f t="shared" si="22"/>
        <v>0</v>
      </c>
      <c r="U88" s="52">
        <f t="shared" si="30"/>
        <v>832131670914.05688</v>
      </c>
      <c r="V88" s="41">
        <f t="shared" si="23"/>
        <v>0</v>
      </c>
      <c r="W88" s="41">
        <f t="shared" si="24"/>
        <v>0</v>
      </c>
    </row>
    <row r="89" spans="1:23" x14ac:dyDescent="0.2">
      <c r="A89" s="11">
        <f t="shared" si="29"/>
        <v>81</v>
      </c>
      <c r="B89" s="11">
        <f t="shared" si="29"/>
        <v>111</v>
      </c>
      <c r="C89" s="12">
        <f>IF(B89&lt;121,INDEX(Frauen!C$2:C$122,B89+1,1),0)</f>
        <v>765.01099999999997</v>
      </c>
      <c r="D89" s="20">
        <f t="shared" si="25"/>
        <v>0.765011</v>
      </c>
      <c r="E89" s="20">
        <f t="shared" si="26"/>
        <v>0.234989</v>
      </c>
      <c r="F89" s="26">
        <f>IF(B89&lt;121,IF($D$1="konstant",$D$3,Zins!G83),0)</f>
        <v>7.4999999999999997E-3</v>
      </c>
      <c r="G89" s="39">
        <f t="shared" si="27"/>
        <v>1.0075000000000001</v>
      </c>
      <c r="H89" s="11"/>
      <c r="I89" s="11"/>
      <c r="J89" s="11"/>
      <c r="K89" s="28">
        <f t="shared" si="28"/>
        <v>0</v>
      </c>
      <c r="L89" s="32">
        <f t="shared" si="19"/>
        <v>0</v>
      </c>
      <c r="M89" s="11">
        <f t="shared" si="20"/>
        <v>0</v>
      </c>
      <c r="N89" s="32">
        <f t="shared" si="21"/>
        <v>0</v>
      </c>
      <c r="O89" s="53">
        <f>O88+H90*PRODUCT($G$8:G89)^-1*PRODUCT($E$8:E88)*D89</f>
        <v>3227.0005757390163</v>
      </c>
      <c r="P89" s="53"/>
      <c r="Q89" s="52">
        <f>Q88+J89*PRODUCT($E$8:E88)*PRODUCT($G$8:G88)^-1</f>
        <v>13.614825826970304</v>
      </c>
      <c r="R89" s="52">
        <f>((P88+O88)*PRODUCT($G$8:G88))/PRODUCT($E$8:E88)</f>
        <v>70441419366.268082</v>
      </c>
      <c r="S89" s="52">
        <f>((Q88)*PRODUCT($G$8:G88))/PRODUCT($E$8:E88)</f>
        <v>297194758.15608776</v>
      </c>
      <c r="T89" s="41">
        <f t="shared" si="22"/>
        <v>0</v>
      </c>
      <c r="U89" s="52">
        <f t="shared" si="30"/>
        <v>3189305201985.439</v>
      </c>
      <c r="V89" s="41">
        <f t="shared" si="23"/>
        <v>0</v>
      </c>
      <c r="W89" s="41">
        <f t="shared" si="24"/>
        <v>0</v>
      </c>
    </row>
    <row r="90" spans="1:23" x14ac:dyDescent="0.2">
      <c r="A90" s="11">
        <f t="shared" ref="A90:B105" si="31">IF(A89&lt;121,A89+1,"")</f>
        <v>82</v>
      </c>
      <c r="B90" s="11">
        <f t="shared" si="31"/>
        <v>112</v>
      </c>
      <c r="C90" s="12">
        <f>IF(B90&lt;121,INDEX(Frauen!C$2:C$122,B90+1,1),0)</f>
        <v>792.97400000000005</v>
      </c>
      <c r="D90" s="20">
        <f t="shared" si="25"/>
        <v>0.79297400000000007</v>
      </c>
      <c r="E90" s="20">
        <f t="shared" si="26"/>
        <v>0.20702599999999993</v>
      </c>
      <c r="F90" s="26">
        <f>IF(B90&lt;121,IF($D$1="konstant",$D$3,Zins!G84),0)</f>
        <v>7.4999999999999997E-3</v>
      </c>
      <c r="G90" s="39">
        <f t="shared" si="27"/>
        <v>1.0075000000000001</v>
      </c>
      <c r="H90" s="11"/>
      <c r="I90" s="11"/>
      <c r="J90" s="11"/>
      <c r="K90" s="28">
        <f t="shared" si="28"/>
        <v>0</v>
      </c>
      <c r="L90" s="32">
        <f t="shared" si="19"/>
        <v>0</v>
      </c>
      <c r="M90" s="11">
        <f t="shared" si="20"/>
        <v>0</v>
      </c>
      <c r="N90" s="32">
        <f t="shared" si="21"/>
        <v>0</v>
      </c>
      <c r="O90" s="53">
        <f>O89+H91*PRODUCT($G$8:G90)^-1*PRODUCT($E$8:E89)*D90</f>
        <v>3227.0005757390163</v>
      </c>
      <c r="P90" s="53"/>
      <c r="Q90" s="52">
        <f>Q89+J90*PRODUCT($E$8:E89)*PRODUCT($G$8:G89)^-1</f>
        <v>13.614825826970304</v>
      </c>
      <c r="R90" s="52">
        <f>((P89+O89)*PRODUCT($G$8:G89))/PRODUCT($E$8:E89)</f>
        <v>302012987890.98682</v>
      </c>
      <c r="S90" s="52">
        <f>((Q89)*PRODUCT($G$8:G89))/PRODUCT($E$8:E89)</f>
        <v>1274203127.9858139</v>
      </c>
      <c r="T90" s="41">
        <f t="shared" si="22"/>
        <v>0</v>
      </c>
      <c r="U90" s="52">
        <f t="shared" si="30"/>
        <v>13673937890711.182</v>
      </c>
      <c r="V90" s="41">
        <f t="shared" si="23"/>
        <v>0</v>
      </c>
      <c r="W90" s="41">
        <f t="shared" si="24"/>
        <v>0</v>
      </c>
    </row>
    <row r="91" spans="1:23" x14ac:dyDescent="0.2">
      <c r="A91" s="11">
        <f t="shared" si="31"/>
        <v>83</v>
      </c>
      <c r="B91" s="11">
        <f t="shared" si="31"/>
        <v>113</v>
      </c>
      <c r="C91" s="12">
        <f>IF(B91&lt;121,INDEX(Frauen!C$2:C$122,B91+1,1),0)</f>
        <v>820.98699999999997</v>
      </c>
      <c r="D91" s="20">
        <f t="shared" si="25"/>
        <v>0.82098699999999991</v>
      </c>
      <c r="E91" s="20">
        <f t="shared" si="26"/>
        <v>0.17901300000000009</v>
      </c>
      <c r="F91" s="26">
        <f>IF(B91&lt;121,IF($D$1="konstant",$D$3,Zins!G85),0)</f>
        <v>7.4999999999999997E-3</v>
      </c>
      <c r="G91" s="39">
        <f t="shared" si="27"/>
        <v>1.0075000000000001</v>
      </c>
      <c r="H91" s="11"/>
      <c r="I91" s="11"/>
      <c r="J91" s="11"/>
      <c r="K91" s="28">
        <f t="shared" si="28"/>
        <v>0</v>
      </c>
      <c r="L91" s="32">
        <f t="shared" si="19"/>
        <v>0</v>
      </c>
      <c r="M91" s="11">
        <f t="shared" si="20"/>
        <v>0</v>
      </c>
      <c r="N91" s="32">
        <f t="shared" si="21"/>
        <v>0</v>
      </c>
      <c r="O91" s="53">
        <f>O90+H92*PRODUCT($G$8:G91)^-1*PRODUCT($E$8:E90)*D91</f>
        <v>3227.0005757390163</v>
      </c>
      <c r="P91" s="53"/>
      <c r="Q91" s="52">
        <f>Q90+J91*PRODUCT($E$8:E90)*PRODUCT($G$8:G90)^-1</f>
        <v>13.614825826970304</v>
      </c>
      <c r="R91" s="52">
        <f>((P90+O90)*PRODUCT($G$8:G90))/PRODUCT($E$8:E90)</f>
        <v>1469757833799.4717</v>
      </c>
      <c r="S91" s="52">
        <f>((Q90)*PRODUCT($G$8:G90))/PRODUCT($E$8:E90)</f>
        <v>6200958582.2346373</v>
      </c>
      <c r="T91" s="41">
        <f t="shared" si="22"/>
        <v>0</v>
      </c>
      <c r="U91" s="52">
        <f t="shared" si="30"/>
        <v>66544745224713.422</v>
      </c>
      <c r="V91" s="41">
        <f t="shared" si="23"/>
        <v>0</v>
      </c>
      <c r="W91" s="41">
        <f t="shared" si="24"/>
        <v>0</v>
      </c>
    </row>
    <row r="92" spans="1:23" x14ac:dyDescent="0.2">
      <c r="A92" s="11">
        <f t="shared" si="31"/>
        <v>84</v>
      </c>
      <c r="B92" s="11">
        <f t="shared" si="31"/>
        <v>114</v>
      </c>
      <c r="C92" s="12">
        <f>IF(B92&lt;121,INDEX(Frauen!C$2:C$122,B92+1,1),0)</f>
        <v>849.00900000000001</v>
      </c>
      <c r="D92" s="20">
        <f t="shared" si="25"/>
        <v>0.84900900000000001</v>
      </c>
      <c r="E92" s="20">
        <f t="shared" si="26"/>
        <v>0.15099099999999999</v>
      </c>
      <c r="F92" s="26">
        <f>IF(B92&lt;121,IF($D$1="konstant",$D$3,Zins!G86),0)</f>
        <v>7.4999999999999997E-3</v>
      </c>
      <c r="G92" s="39">
        <f t="shared" si="27"/>
        <v>1.0075000000000001</v>
      </c>
      <c r="H92" s="11"/>
      <c r="I92" s="11"/>
      <c r="J92" s="11"/>
      <c r="K92" s="28">
        <f t="shared" si="28"/>
        <v>0</v>
      </c>
      <c r="L92" s="32">
        <f t="shared" si="19"/>
        <v>0</v>
      </c>
      <c r="M92" s="11">
        <f t="shared" si="20"/>
        <v>0</v>
      </c>
      <c r="N92" s="32">
        <f t="shared" si="21"/>
        <v>0</v>
      </c>
      <c r="O92" s="53">
        <f>O91+H93*PRODUCT($G$8:G92)^-1*PRODUCT($E$8:E91)*D92</f>
        <v>3227.0005757390163</v>
      </c>
      <c r="P92" s="53"/>
      <c r="Q92" s="52">
        <f>Q91+J92*PRODUCT($E$8:E91)*PRODUCT($G$8:G91)^-1</f>
        <v>13.614825826970304</v>
      </c>
      <c r="R92" s="52">
        <f>((P91+O91)*PRODUCT($G$8:G91))/PRODUCT($E$8:E91)</f>
        <v>8271918897247.501</v>
      </c>
      <c r="S92" s="52">
        <f>((Q91)*PRODUCT($G$8:G91))/PRODUCT($E$8:E91)</f>
        <v>34899508815.56868</v>
      </c>
      <c r="T92" s="41">
        <f t="shared" si="22"/>
        <v>0</v>
      </c>
      <c r="U92" s="52">
        <f t="shared" si="30"/>
        <v>374519341131084.13</v>
      </c>
      <c r="V92" s="41">
        <f t="shared" si="23"/>
        <v>0</v>
      </c>
      <c r="W92" s="41">
        <f t="shared" si="24"/>
        <v>0</v>
      </c>
    </row>
    <row r="93" spans="1:23" x14ac:dyDescent="0.2">
      <c r="A93" s="11">
        <f t="shared" si="31"/>
        <v>85</v>
      </c>
      <c r="B93" s="11">
        <f t="shared" si="31"/>
        <v>115</v>
      </c>
      <c r="C93" s="12">
        <f>IF(B93&lt;121,INDEX(Frauen!C$2:C$122,B93+1,1),0)</f>
        <v>876.99800000000005</v>
      </c>
      <c r="D93" s="20">
        <f t="shared" si="25"/>
        <v>0.87699800000000006</v>
      </c>
      <c r="E93" s="20">
        <f t="shared" si="26"/>
        <v>0.12300199999999994</v>
      </c>
      <c r="F93" s="26">
        <f>IF(B93&lt;121,IF($D$1="konstant",$D$3,Zins!G87),0)</f>
        <v>7.4999999999999997E-3</v>
      </c>
      <c r="G93" s="39">
        <f t="shared" si="27"/>
        <v>1.0075000000000001</v>
      </c>
      <c r="H93" s="11"/>
      <c r="I93" s="11"/>
      <c r="J93" s="11"/>
      <c r="K93" s="28">
        <f t="shared" si="28"/>
        <v>0</v>
      </c>
      <c r="L93" s="32">
        <f t="shared" si="19"/>
        <v>0</v>
      </c>
      <c r="M93" s="11">
        <f t="shared" si="20"/>
        <v>0</v>
      </c>
      <c r="N93" s="32">
        <f t="shared" si="21"/>
        <v>0</v>
      </c>
      <c r="O93" s="53">
        <f>O92+H94*PRODUCT($G$8:G93)^-1*PRODUCT($E$8:E92)*D93</f>
        <v>3227.0005757390163</v>
      </c>
      <c r="P93" s="53"/>
      <c r="Q93" s="52">
        <f>Q92+J93*PRODUCT($E$8:E92)*PRODUCT($G$8:G92)^-1</f>
        <v>13.614825826970304</v>
      </c>
      <c r="R93" s="52">
        <f>((P92+O92)*PRODUCT($G$8:G92))/PRODUCT($E$8:E92)</f>
        <v>55195066520367.836</v>
      </c>
      <c r="S93" s="52">
        <f>((Q92)*PRODUCT($G$8:G92))/PRODUCT($E$8:E92)</f>
        <v>232869873910.93146</v>
      </c>
      <c r="T93" s="41">
        <f t="shared" si="22"/>
        <v>0</v>
      </c>
      <c r="U93" s="52">
        <f t="shared" si="30"/>
        <v>2499011439023301.5</v>
      </c>
      <c r="V93" s="41">
        <f t="shared" si="23"/>
        <v>0</v>
      </c>
      <c r="W93" s="41">
        <f t="shared" si="24"/>
        <v>0</v>
      </c>
    </row>
    <row r="94" spans="1:23" x14ac:dyDescent="0.2">
      <c r="A94" s="11">
        <f t="shared" si="31"/>
        <v>86</v>
      </c>
      <c r="B94" s="11">
        <f t="shared" si="31"/>
        <v>116</v>
      </c>
      <c r="C94" s="12">
        <f>IF(B94&lt;121,INDEX(Frauen!C$2:C$122,B94+1,1),0)</f>
        <v>904.90499999999997</v>
      </c>
      <c r="D94" s="20">
        <f t="shared" si="25"/>
        <v>0.90490499999999996</v>
      </c>
      <c r="E94" s="20">
        <f t="shared" si="26"/>
        <v>9.5095000000000041E-2</v>
      </c>
      <c r="F94" s="26">
        <f>IF(B94&lt;121,IF($D$1="konstant",$D$3,Zins!G88),0)</f>
        <v>7.4999999999999997E-3</v>
      </c>
      <c r="G94" s="39">
        <f t="shared" si="27"/>
        <v>1.0075000000000001</v>
      </c>
      <c r="H94" s="11"/>
      <c r="I94" s="11"/>
      <c r="J94" s="11"/>
      <c r="K94" s="28">
        <f t="shared" si="28"/>
        <v>0</v>
      </c>
      <c r="L94" s="32">
        <f t="shared" si="19"/>
        <v>0</v>
      </c>
      <c r="M94" s="11">
        <f t="shared" si="20"/>
        <v>0</v>
      </c>
      <c r="N94" s="32">
        <f t="shared" si="21"/>
        <v>0</v>
      </c>
      <c r="O94" s="53">
        <f>O93+H95*PRODUCT($G$8:G94)^-1*PRODUCT($E$8:E93)*D94</f>
        <v>3227.0005757390163</v>
      </c>
      <c r="P94" s="53"/>
      <c r="Q94" s="52">
        <f>Q93+J94*PRODUCT($E$8:E93)*PRODUCT($G$8:G93)^-1</f>
        <v>13.614825826970304</v>
      </c>
      <c r="R94" s="52">
        <f>((P93+O93)*PRODUCT($G$8:G93))/PRODUCT($E$8:E93)</f>
        <v>452098579854560.25</v>
      </c>
      <c r="S94" s="52">
        <f>((Q93)*PRODUCT($G$8:G93))/PRODUCT($E$8:E93)</f>
        <v>1907419375012.3049</v>
      </c>
      <c r="T94" s="41">
        <f t="shared" si="22"/>
        <v>0</v>
      </c>
      <c r="U94" s="52">
        <f t="shared" si="30"/>
        <v>2.0469212084486244E+16</v>
      </c>
      <c r="V94" s="41">
        <f t="shared" si="23"/>
        <v>0</v>
      </c>
      <c r="W94" s="41">
        <f t="shared" si="24"/>
        <v>0</v>
      </c>
    </row>
    <row r="95" spans="1:23" x14ac:dyDescent="0.2">
      <c r="A95" s="11">
        <f t="shared" si="31"/>
        <v>87</v>
      </c>
      <c r="B95" s="11">
        <f t="shared" si="31"/>
        <v>117</v>
      </c>
      <c r="C95" s="12">
        <f>IF(B95&lt;121,INDEX(Frauen!C$2:C$122,B95+1,1),0)</f>
        <v>932.67499999999995</v>
      </c>
      <c r="D95" s="20">
        <f t="shared" si="25"/>
        <v>0.93267499999999992</v>
      </c>
      <c r="E95" s="20">
        <f t="shared" si="26"/>
        <v>6.7325000000000079E-2</v>
      </c>
      <c r="F95" s="26">
        <f>IF(B95&lt;121,IF($D$1="konstant",$D$3,Zins!G89),0)</f>
        <v>7.4999999999999997E-3</v>
      </c>
      <c r="G95" s="39">
        <f t="shared" si="27"/>
        <v>1.0075000000000001</v>
      </c>
      <c r="H95" s="11"/>
      <c r="I95" s="11"/>
      <c r="J95" s="11"/>
      <c r="K95" s="28">
        <f t="shared" si="28"/>
        <v>0</v>
      </c>
      <c r="L95" s="32">
        <f t="shared" si="19"/>
        <v>0</v>
      </c>
      <c r="M95" s="11">
        <f t="shared" si="20"/>
        <v>0</v>
      </c>
      <c r="N95" s="32">
        <f t="shared" si="21"/>
        <v>0</v>
      </c>
      <c r="O95" s="53">
        <f>O94+H96*PRODUCT($G$8:G95)^-1*PRODUCT($E$8:E94)*D95</f>
        <v>3227.0005757390163</v>
      </c>
      <c r="P95" s="53"/>
      <c r="Q95" s="52">
        <f>Q94+J95*PRODUCT($E$8:E94)*PRODUCT($G$8:G94)^-1</f>
        <v>13.614825826970304</v>
      </c>
      <c r="R95" s="52">
        <f>((P94+O94)*PRODUCT($G$8:G94))/PRODUCT($E$8:E94)</f>
        <v>4789834578090008</v>
      </c>
      <c r="S95" s="52">
        <f>((Q94)*PRODUCT($G$8:G94))/PRODUCT($E$8:E94)</f>
        <v>20208475948524.074</v>
      </c>
      <c r="T95" s="41">
        <f t="shared" si="22"/>
        <v>0</v>
      </c>
      <c r="U95" s="52">
        <f t="shared" si="30"/>
        <v>2.1686451627446118E+17</v>
      </c>
      <c r="V95" s="41">
        <f t="shared" si="23"/>
        <v>0</v>
      </c>
      <c r="W95" s="41">
        <f t="shared" si="24"/>
        <v>0</v>
      </c>
    </row>
    <row r="96" spans="1:23" x14ac:dyDescent="0.2">
      <c r="A96" s="11">
        <f t="shared" si="31"/>
        <v>88</v>
      </c>
      <c r="B96" s="11">
        <f t="shared" si="31"/>
        <v>118</v>
      </c>
      <c r="C96" s="12">
        <f>IF(B96&lt;121,INDEX(Frauen!C$2:C$122,B96+1,1),0)</f>
        <v>960.24900000000002</v>
      </c>
      <c r="D96" s="20">
        <f t="shared" si="25"/>
        <v>0.96024900000000002</v>
      </c>
      <c r="E96" s="20">
        <f t="shared" si="26"/>
        <v>3.9750999999999981E-2</v>
      </c>
      <c r="F96" s="26">
        <f>IF(B96&lt;121,IF($D$1="konstant",$D$3,Zins!G90),0)</f>
        <v>7.4999999999999997E-3</v>
      </c>
      <c r="G96" s="39">
        <f t="shared" si="27"/>
        <v>1.0075000000000001</v>
      </c>
      <c r="H96" s="11"/>
      <c r="I96" s="11"/>
      <c r="J96" s="11"/>
      <c r="K96" s="28">
        <f t="shared" si="28"/>
        <v>0</v>
      </c>
      <c r="L96" s="32">
        <f t="shared" si="19"/>
        <v>0</v>
      </c>
      <c r="M96" s="11">
        <f t="shared" si="20"/>
        <v>0</v>
      </c>
      <c r="N96" s="32">
        <f t="shared" si="21"/>
        <v>0</v>
      </c>
      <c r="O96" s="53">
        <f>O95+H97*PRODUCT($G$8:G96)^-1*PRODUCT($E$8:E95)*D96</f>
        <v>3227.0005757390163</v>
      </c>
      <c r="P96" s="53"/>
      <c r="Q96" s="52">
        <f>Q95+J96*PRODUCT($E$8:E95)*PRODUCT($G$8:G95)^-1</f>
        <v>13.614825826970304</v>
      </c>
      <c r="R96" s="52">
        <f>((P95+O95)*PRODUCT($G$8:G95))/PRODUCT($E$8:E95)</f>
        <v>7.1678549386196472E+16</v>
      </c>
      <c r="S96" s="52">
        <f>((Q95)*PRODUCT($G$8:G95))/PRODUCT($E$8:E95)</f>
        <v>302414252033241.44</v>
      </c>
      <c r="T96" s="41">
        <f t="shared" si="22"/>
        <v>0</v>
      </c>
      <c r="U96" s="52">
        <f t="shared" si="30"/>
        <v>3.2453174919646403E+18</v>
      </c>
      <c r="V96" s="41">
        <f t="shared" si="23"/>
        <v>0</v>
      </c>
      <c r="W96" s="41">
        <f t="shared" si="24"/>
        <v>0</v>
      </c>
    </row>
    <row r="97" spans="1:23" x14ac:dyDescent="0.2">
      <c r="A97" s="11">
        <f t="shared" si="31"/>
        <v>89</v>
      </c>
      <c r="B97" s="11">
        <f t="shared" si="31"/>
        <v>119</v>
      </c>
      <c r="C97" s="12">
        <f>IF(B97&lt;121,INDEX(Frauen!C$2:C$122,B97+1,1),0)</f>
        <v>987.56399999999996</v>
      </c>
      <c r="D97" s="20">
        <f t="shared" si="25"/>
        <v>0.987564</v>
      </c>
      <c r="E97" s="20">
        <f t="shared" si="26"/>
        <v>1.2436000000000003E-2</v>
      </c>
      <c r="F97" s="26">
        <f>IF(B97&lt;121,IF($D$1="konstant",$D$3,Zins!G91),0)</f>
        <v>7.4999999999999997E-3</v>
      </c>
      <c r="G97" s="39">
        <f t="shared" si="27"/>
        <v>1.0075000000000001</v>
      </c>
      <c r="H97" s="11"/>
      <c r="I97" s="11"/>
      <c r="J97" s="11"/>
      <c r="K97" s="28">
        <f t="shared" si="28"/>
        <v>0</v>
      </c>
      <c r="L97" s="32">
        <f t="shared" si="19"/>
        <v>0</v>
      </c>
      <c r="M97" s="11">
        <f t="shared" si="20"/>
        <v>0</v>
      </c>
      <c r="N97" s="32">
        <f t="shared" si="21"/>
        <v>0</v>
      </c>
      <c r="O97" s="53">
        <f>O96+H98*PRODUCT($G$8:G97)^-1*PRODUCT($E$8:E96)*D97</f>
        <v>3227.0005757390163</v>
      </c>
      <c r="P97" s="53"/>
      <c r="Q97" s="52">
        <f>Q96+J97*PRODUCT($E$8:E96)*PRODUCT($G$8:G96)^-1</f>
        <v>13.614825826970304</v>
      </c>
      <c r="R97" s="52">
        <f>((P96+O96)*PRODUCT($G$8:G96))/PRODUCT($E$8:E96)</f>
        <v>1.8167124979646546E+18</v>
      </c>
      <c r="S97" s="52">
        <f>((Q96)*PRODUCT($G$8:G96))/PRODUCT($E$8:E96)</f>
        <v>7664772179907195</v>
      </c>
      <c r="T97" s="41">
        <f t="shared" si="22"/>
        <v>0</v>
      </c>
      <c r="U97" s="52">
        <f t="shared" si="30"/>
        <v>8.225346213062253E+19</v>
      </c>
      <c r="V97" s="41">
        <f t="shared" si="23"/>
        <v>0</v>
      </c>
      <c r="W97" s="41">
        <f t="shared" si="24"/>
        <v>0</v>
      </c>
    </row>
    <row r="98" spans="1:23" x14ac:dyDescent="0.2">
      <c r="A98" s="11">
        <f t="shared" si="31"/>
        <v>90</v>
      </c>
      <c r="B98" s="11">
        <f t="shared" si="31"/>
        <v>120</v>
      </c>
      <c r="C98" s="12">
        <f>IF(B98&lt;121,INDEX(Frauen!C$2:C$122,B98+1,1),0)</f>
        <v>1000</v>
      </c>
      <c r="D98" s="20">
        <f t="shared" si="25"/>
        <v>1</v>
      </c>
      <c r="E98" s="20">
        <f t="shared" si="26"/>
        <v>0</v>
      </c>
      <c r="F98" s="26">
        <f>IF(B98&lt;121,IF($D$1="konstant",$D$3,Zins!G92),0)</f>
        <v>7.4999999999999997E-3</v>
      </c>
      <c r="G98" s="39">
        <f t="shared" si="27"/>
        <v>1.0075000000000001</v>
      </c>
      <c r="H98" s="11"/>
      <c r="I98" s="11"/>
      <c r="J98" s="11"/>
      <c r="K98" s="28">
        <f t="shared" si="28"/>
        <v>0</v>
      </c>
      <c r="L98" s="32">
        <f t="shared" si="19"/>
        <v>0</v>
      </c>
      <c r="M98" s="11">
        <f t="shared" si="20"/>
        <v>0</v>
      </c>
      <c r="N98" s="32">
        <f t="shared" si="21"/>
        <v>0</v>
      </c>
      <c r="O98" s="53">
        <f>O97+H99*PRODUCT($G$8:G98)^-1*PRODUCT($E$8:E97)*D98</f>
        <v>3227.0005757390163</v>
      </c>
      <c r="P98" s="53"/>
      <c r="Q98" s="52">
        <f>Q97+J98*PRODUCT($E$8:E97)*PRODUCT($G$8:G97)^-1</f>
        <v>13.614825826970304</v>
      </c>
      <c r="R98" s="52">
        <f>((P97+O97)*PRODUCT($G$8:G97))/PRODUCT($E$8:E97)</f>
        <v>1.4718059196682125E+20</v>
      </c>
      <c r="S98" s="52">
        <f>((Q97)*PRODUCT($G$8:G97))/PRODUCT($E$8:E97)</f>
        <v>6.2095995265812941E+17</v>
      </c>
      <c r="T98" s="41">
        <f t="shared" si="22"/>
        <v>0</v>
      </c>
      <c r="U98" s="52">
        <f t="shared" si="30"/>
        <v>6.6637474345932932E+21</v>
      </c>
      <c r="V98" s="41">
        <f t="shared" si="23"/>
        <v>0</v>
      </c>
      <c r="W98" s="41">
        <f t="shared" si="24"/>
        <v>0</v>
      </c>
    </row>
    <row r="99" spans="1:23" x14ac:dyDescent="0.2">
      <c r="A99" s="11">
        <f t="shared" si="31"/>
        <v>91</v>
      </c>
      <c r="B99" s="11">
        <f t="shared" si="31"/>
        <v>121</v>
      </c>
      <c r="C99" s="12">
        <f>IF(B99&lt;121,INDEX(Frauen!C$2:C$122,B99+1,1),0)</f>
        <v>0</v>
      </c>
      <c r="D99" s="20">
        <f t="shared" si="25"/>
        <v>0</v>
      </c>
      <c r="E99" s="20">
        <f t="shared" si="26"/>
        <v>0</v>
      </c>
      <c r="F99" s="26">
        <f>IF(B99&lt;121,IF($D$1="konstant",$D$3,Zins!G93),0)</f>
        <v>0</v>
      </c>
      <c r="G99" s="39">
        <f t="shared" si="27"/>
        <v>1</v>
      </c>
      <c r="H99" s="11"/>
      <c r="I99" s="11"/>
      <c r="J99" s="11"/>
      <c r="K99" s="28">
        <f t="shared" si="28"/>
        <v>0</v>
      </c>
      <c r="L99" s="32">
        <f t="shared" si="19"/>
        <v>0</v>
      </c>
      <c r="M99" s="11">
        <f t="shared" si="20"/>
        <v>0</v>
      </c>
      <c r="N99" s="32">
        <f t="shared" si="21"/>
        <v>0</v>
      </c>
      <c r="O99" s="53">
        <f>O98+H100*PRODUCT($G$8:G99)^-1*PRODUCT($E$8:E98)*D99</f>
        <v>3227.0005757390163</v>
      </c>
      <c r="P99" s="53"/>
      <c r="Q99" s="52">
        <f>Q98+J99*PRODUCT($E$8:E98)*PRODUCT($G$8:G98)^-1</f>
        <v>13.614825826970304</v>
      </c>
      <c r="R99" s="52" t="e">
        <f>((P98+O98)*PRODUCT($G$8:G98))/PRODUCT($E$8:E98)</f>
        <v>#DIV/0!</v>
      </c>
      <c r="S99" s="52" t="e">
        <f>((Q98)*PRODUCT($G$8:G98))/PRODUCT($E$8:E98)</f>
        <v>#DIV/0!</v>
      </c>
      <c r="T99" s="41">
        <f t="shared" si="22"/>
        <v>0</v>
      </c>
      <c r="U99" s="52" t="e">
        <f t="shared" si="30"/>
        <v>#DIV/0!</v>
      </c>
      <c r="V99" s="41">
        <f t="shared" si="23"/>
        <v>0</v>
      </c>
      <c r="W99" s="41">
        <f t="shared" si="24"/>
        <v>0</v>
      </c>
    </row>
    <row r="100" spans="1:23" x14ac:dyDescent="0.2">
      <c r="A100" s="11">
        <f t="shared" si="31"/>
        <v>92</v>
      </c>
      <c r="B100" s="11" t="str">
        <f t="shared" si="31"/>
        <v/>
      </c>
      <c r="C100" s="12">
        <f>IF(B100&lt;121,INDEX(Frauen!C$2:C$122,B100+1,1),0)</f>
        <v>0</v>
      </c>
      <c r="D100" s="20">
        <f t="shared" si="25"/>
        <v>0</v>
      </c>
      <c r="E100" s="20">
        <f t="shared" si="26"/>
        <v>0</v>
      </c>
      <c r="F100" s="26">
        <f>IF(B100&lt;121,IF($D$1="konstant",$D$3,Zins!G94),0)</f>
        <v>0</v>
      </c>
      <c r="G100" s="39">
        <f t="shared" si="27"/>
        <v>1</v>
      </c>
      <c r="H100" s="11"/>
      <c r="I100" s="11"/>
      <c r="J100" s="11"/>
      <c r="K100" s="28">
        <f t="shared" si="28"/>
        <v>0</v>
      </c>
      <c r="L100" s="32">
        <f t="shared" si="19"/>
        <v>0</v>
      </c>
      <c r="M100" s="11">
        <f t="shared" si="20"/>
        <v>0</v>
      </c>
      <c r="N100" s="32">
        <f t="shared" si="21"/>
        <v>0</v>
      </c>
      <c r="O100" s="53">
        <f>O99+H101*PRODUCT($G$8:G100)^-1*PRODUCT($E$8:E99)*D100</f>
        <v>3227.0005757390163</v>
      </c>
      <c r="P100" s="53"/>
      <c r="Q100" s="52">
        <f>Q99+J100*PRODUCT($E$8:E99)*PRODUCT($G$8:G99)^-1</f>
        <v>13.614825826970304</v>
      </c>
      <c r="R100" s="52" t="e">
        <f>((P99+O99)*PRODUCT($G$8:G99))/PRODUCT($E$8:E99)</f>
        <v>#DIV/0!</v>
      </c>
      <c r="S100" s="52" t="e">
        <f>((Q99)*PRODUCT($G$8:G99))/PRODUCT($E$8:E99)</f>
        <v>#DIV/0!</v>
      </c>
      <c r="T100" s="41">
        <f t="shared" si="22"/>
        <v>0</v>
      </c>
      <c r="U100" s="52" t="e">
        <f t="shared" si="30"/>
        <v>#DIV/0!</v>
      </c>
      <c r="V100" s="41">
        <f t="shared" si="23"/>
        <v>0</v>
      </c>
      <c r="W100" s="41">
        <f t="shared" si="24"/>
        <v>0</v>
      </c>
    </row>
    <row r="101" spans="1:23" x14ac:dyDescent="0.2">
      <c r="A101" s="11">
        <f t="shared" si="31"/>
        <v>93</v>
      </c>
      <c r="B101" s="11" t="str">
        <f t="shared" si="31"/>
        <v/>
      </c>
      <c r="C101" s="12">
        <f>IF(B101&lt;121,INDEX(Frauen!C$2:C$122,B101+1,1),0)</f>
        <v>0</v>
      </c>
      <c r="D101" s="20">
        <f t="shared" si="25"/>
        <v>0</v>
      </c>
      <c r="E101" s="20">
        <f t="shared" si="26"/>
        <v>0</v>
      </c>
      <c r="F101" s="26">
        <f>IF(B101&lt;121,IF($D$1="konstant",$D$3,Zins!G95),0)</f>
        <v>0</v>
      </c>
      <c r="G101" s="39">
        <f t="shared" si="27"/>
        <v>1</v>
      </c>
      <c r="H101" s="11"/>
      <c r="I101" s="11"/>
      <c r="J101" s="11"/>
      <c r="K101" s="28">
        <f t="shared" si="28"/>
        <v>0</v>
      </c>
      <c r="L101" s="32">
        <f t="shared" si="19"/>
        <v>0</v>
      </c>
      <c r="M101" s="11">
        <f t="shared" si="20"/>
        <v>0</v>
      </c>
      <c r="N101" s="32">
        <f t="shared" si="21"/>
        <v>0</v>
      </c>
      <c r="O101" s="53">
        <f>O100+H102*PRODUCT($G$8:G101)^-1*PRODUCT($E$8:E100)*D101</f>
        <v>3227.0005757390163</v>
      </c>
      <c r="P101" s="53"/>
      <c r="Q101" s="52">
        <f>Q100+J101*PRODUCT($E$8:E100)*PRODUCT($G$8:G100)^-1</f>
        <v>13.614825826970304</v>
      </c>
      <c r="R101" s="52" t="e">
        <f>((P100+O100)*PRODUCT($G$8:G100))/PRODUCT($E$8:E100)</f>
        <v>#DIV/0!</v>
      </c>
      <c r="S101" s="52" t="e">
        <f>((Q100)*PRODUCT($G$8:G100))/PRODUCT($E$8:E100)</f>
        <v>#DIV/0!</v>
      </c>
      <c r="T101" s="41">
        <f t="shared" si="22"/>
        <v>0</v>
      </c>
      <c r="U101" s="52" t="e">
        <f t="shared" si="30"/>
        <v>#DIV/0!</v>
      </c>
      <c r="V101" s="41">
        <f t="shared" si="23"/>
        <v>0</v>
      </c>
      <c r="W101" s="41">
        <f t="shared" si="24"/>
        <v>0</v>
      </c>
    </row>
    <row r="102" spans="1:23" x14ac:dyDescent="0.2">
      <c r="A102" s="11">
        <f t="shared" si="31"/>
        <v>94</v>
      </c>
      <c r="B102" s="11" t="str">
        <f t="shared" si="31"/>
        <v/>
      </c>
      <c r="C102" s="12">
        <f>IF(B102&lt;121,INDEX(Frauen!C$2:C$122,B102+1,1),0)</f>
        <v>0</v>
      </c>
      <c r="D102" s="20">
        <f t="shared" si="25"/>
        <v>0</v>
      </c>
      <c r="E102" s="20">
        <f t="shared" si="26"/>
        <v>0</v>
      </c>
      <c r="F102" s="26">
        <f>IF(B102&lt;121,IF($D$1="konstant",$D$3,Zins!G96),0)</f>
        <v>0</v>
      </c>
      <c r="G102" s="39">
        <f t="shared" si="27"/>
        <v>1</v>
      </c>
      <c r="H102" s="11"/>
      <c r="I102" s="11"/>
      <c r="J102" s="11"/>
      <c r="K102" s="28">
        <f t="shared" si="28"/>
        <v>0</v>
      </c>
      <c r="L102" s="32">
        <f t="shared" si="19"/>
        <v>0</v>
      </c>
      <c r="M102" s="11">
        <f t="shared" si="20"/>
        <v>0</v>
      </c>
      <c r="N102" s="32">
        <f t="shared" si="21"/>
        <v>0</v>
      </c>
      <c r="O102" s="53">
        <f>O101+H103*PRODUCT($G$8:G102)^-1*PRODUCT($E$8:E101)*D102</f>
        <v>3227.0005757390163</v>
      </c>
      <c r="P102" s="53"/>
      <c r="Q102" s="52">
        <f>Q101+J102*PRODUCT($E$8:E101)*PRODUCT($G$8:G101)^-1</f>
        <v>13.614825826970304</v>
      </c>
      <c r="R102" s="52" t="e">
        <f>((P101+O101)*PRODUCT($G$8:G101))/PRODUCT($E$8:E101)</f>
        <v>#DIV/0!</v>
      </c>
      <c r="S102" s="52" t="e">
        <f>((Q101)*PRODUCT($G$8:G101))/PRODUCT($E$8:E101)</f>
        <v>#DIV/0!</v>
      </c>
      <c r="T102" s="41">
        <f t="shared" si="22"/>
        <v>0</v>
      </c>
      <c r="U102" s="52" t="e">
        <f t="shared" si="30"/>
        <v>#DIV/0!</v>
      </c>
      <c r="V102" s="41">
        <f t="shared" si="23"/>
        <v>0</v>
      </c>
      <c r="W102" s="41">
        <f t="shared" si="24"/>
        <v>0</v>
      </c>
    </row>
    <row r="103" spans="1:23" x14ac:dyDescent="0.2">
      <c r="A103" s="11">
        <f t="shared" si="31"/>
        <v>95</v>
      </c>
      <c r="B103" s="11" t="str">
        <f t="shared" si="31"/>
        <v/>
      </c>
      <c r="C103" s="12">
        <f>IF(B103&lt;121,INDEX(Frauen!C$2:C$122,B103+1,1),0)</f>
        <v>0</v>
      </c>
      <c r="D103" s="20">
        <f t="shared" si="25"/>
        <v>0</v>
      </c>
      <c r="E103" s="20">
        <f t="shared" si="26"/>
        <v>0</v>
      </c>
      <c r="F103" s="26">
        <f>IF(B103&lt;121,IF($D$1="konstant",$D$3,Zins!G97),0)</f>
        <v>0</v>
      </c>
      <c r="G103" s="39">
        <f t="shared" si="27"/>
        <v>1</v>
      </c>
      <c r="H103" s="11"/>
      <c r="I103" s="11"/>
      <c r="J103" s="11"/>
      <c r="K103" s="28">
        <f t="shared" si="28"/>
        <v>0</v>
      </c>
      <c r="L103" s="32">
        <f t="shared" si="19"/>
        <v>0</v>
      </c>
      <c r="M103" s="11">
        <f t="shared" si="20"/>
        <v>0</v>
      </c>
      <c r="N103" s="32">
        <f t="shared" si="21"/>
        <v>0</v>
      </c>
      <c r="O103" s="53">
        <f>O102+H104*PRODUCT($G$8:G103)^-1*PRODUCT($E$8:E102)*D103</f>
        <v>3227.0005757390163</v>
      </c>
      <c r="P103" s="53"/>
      <c r="Q103" s="52">
        <f>Q102+J103*PRODUCT($E$8:E102)*PRODUCT($G$8:G102)^-1</f>
        <v>13.614825826970304</v>
      </c>
      <c r="R103" s="52" t="e">
        <f>((P102+O102)*PRODUCT($G$8:G102))/PRODUCT($E$8:E102)</f>
        <v>#DIV/0!</v>
      </c>
      <c r="S103" s="52" t="e">
        <f>((Q102)*PRODUCT($G$8:G102))/PRODUCT($E$8:E102)</f>
        <v>#DIV/0!</v>
      </c>
      <c r="T103" s="41">
        <f t="shared" si="22"/>
        <v>0</v>
      </c>
      <c r="U103" s="52" t="e">
        <f t="shared" si="30"/>
        <v>#DIV/0!</v>
      </c>
      <c r="V103" s="41">
        <f t="shared" si="23"/>
        <v>0</v>
      </c>
      <c r="W103" s="41">
        <f t="shared" si="24"/>
        <v>0</v>
      </c>
    </row>
    <row r="104" spans="1:23" x14ac:dyDescent="0.2">
      <c r="A104" s="11">
        <f t="shared" si="31"/>
        <v>96</v>
      </c>
      <c r="B104" s="11" t="str">
        <f t="shared" si="31"/>
        <v/>
      </c>
      <c r="C104" s="12">
        <f>IF(B104&lt;121,INDEX(Frauen!C$2:C$122,B104+1,1),0)</f>
        <v>0</v>
      </c>
      <c r="D104" s="20">
        <f t="shared" si="25"/>
        <v>0</v>
      </c>
      <c r="E104" s="20">
        <f t="shared" si="26"/>
        <v>0</v>
      </c>
      <c r="F104" s="26">
        <f>IF(B104&lt;121,IF($D$1="konstant",$D$3,Zins!G98),0)</f>
        <v>0</v>
      </c>
      <c r="G104" s="39">
        <f t="shared" si="27"/>
        <v>1</v>
      </c>
      <c r="H104" s="11"/>
      <c r="I104" s="11"/>
      <c r="J104" s="11"/>
      <c r="K104" s="28">
        <f t="shared" si="28"/>
        <v>0</v>
      </c>
      <c r="L104" s="32">
        <f t="shared" si="19"/>
        <v>0</v>
      </c>
      <c r="M104" s="11">
        <f t="shared" si="20"/>
        <v>0</v>
      </c>
      <c r="N104" s="32">
        <f t="shared" ref="N104:N127" si="32">N105/(1+F104)*E104+J104</f>
        <v>0</v>
      </c>
      <c r="O104" s="53">
        <f>O103+H105*PRODUCT($G$8:G104)^-1*PRODUCT($E$8:E103)*D104</f>
        <v>3227.0005757390163</v>
      </c>
      <c r="P104" s="53"/>
      <c r="Q104" s="52">
        <f>Q103+J104*PRODUCT($E$8:E103)*PRODUCT($G$8:G103)^-1</f>
        <v>13.614825826970304</v>
      </c>
      <c r="R104" s="52" t="e">
        <f>((P103+O103)*PRODUCT($G$8:G103))/PRODUCT($E$8:E103)</f>
        <v>#DIV/0!</v>
      </c>
      <c r="S104" s="52" t="e">
        <f>((Q103)*PRODUCT($G$8:G103))/PRODUCT($E$8:E103)</f>
        <v>#DIV/0!</v>
      </c>
      <c r="T104" s="41">
        <f t="shared" ref="T104:T129" si="33">M104-$K$3*N104</f>
        <v>0</v>
      </c>
      <c r="U104" s="52" t="e">
        <f t="shared" si="30"/>
        <v>#DIV/0!</v>
      </c>
      <c r="V104" s="41">
        <f t="shared" ref="V104:V129" si="34">I104+((1+F104)^-1)*T105-T104</f>
        <v>0</v>
      </c>
      <c r="W104" s="41">
        <f t="shared" ref="W104:W129" si="35">((F104+1)^-1)*D104*(H105-T105)</f>
        <v>0</v>
      </c>
    </row>
    <row r="105" spans="1:23" x14ac:dyDescent="0.2">
      <c r="A105" s="11">
        <f t="shared" si="31"/>
        <v>97</v>
      </c>
      <c r="B105" s="11" t="str">
        <f t="shared" si="31"/>
        <v/>
      </c>
      <c r="C105" s="12">
        <f>IF(B105&lt;121,INDEX(Frauen!C$2:C$122,B105+1,1),0)</f>
        <v>0</v>
      </c>
      <c r="D105" s="20">
        <f t="shared" si="25"/>
        <v>0</v>
      </c>
      <c r="E105" s="20">
        <f t="shared" si="26"/>
        <v>0</v>
      </c>
      <c r="F105" s="26">
        <f>IF(B105&lt;121,IF($D$1="konstant",$D$3,Zins!G99),0)</f>
        <v>0</v>
      </c>
      <c r="G105" s="39">
        <f t="shared" si="27"/>
        <v>1</v>
      </c>
      <c r="H105" s="11"/>
      <c r="I105" s="11"/>
      <c r="J105" s="11"/>
      <c r="K105" s="28">
        <f t="shared" si="28"/>
        <v>0</v>
      </c>
      <c r="L105" s="32">
        <f t="shared" si="19"/>
        <v>0</v>
      </c>
      <c r="M105" s="11">
        <f t="shared" si="20"/>
        <v>0</v>
      </c>
      <c r="N105" s="32">
        <f t="shared" si="32"/>
        <v>0</v>
      </c>
      <c r="O105" s="53">
        <f>O104+H106*PRODUCT($G$8:G105)^-1*PRODUCT($E$8:E104)*D105</f>
        <v>3227.0005757390163</v>
      </c>
      <c r="P105" s="53"/>
      <c r="Q105" s="52">
        <f>Q104+J105*PRODUCT($E$8:E104)*PRODUCT($G$8:G104)^-1</f>
        <v>13.614825826970304</v>
      </c>
      <c r="R105" s="52" t="e">
        <f>((P104+O104)*PRODUCT($G$8:G104))/PRODUCT($E$8:E104)</f>
        <v>#DIV/0!</v>
      </c>
      <c r="S105" s="52" t="e">
        <f>((Q104)*PRODUCT($G$8:G104))/PRODUCT($E$8:E104)</f>
        <v>#DIV/0!</v>
      </c>
      <c r="T105" s="41">
        <f t="shared" si="33"/>
        <v>0</v>
      </c>
      <c r="U105" s="52" t="e">
        <f t="shared" si="30"/>
        <v>#DIV/0!</v>
      </c>
      <c r="V105" s="41">
        <f t="shared" si="34"/>
        <v>0</v>
      </c>
      <c r="W105" s="41">
        <f t="shared" si="35"/>
        <v>0</v>
      </c>
    </row>
    <row r="106" spans="1:23" x14ac:dyDescent="0.2">
      <c r="A106" s="11">
        <f t="shared" ref="A106:B121" si="36">IF(A105&lt;121,A105+1,"")</f>
        <v>98</v>
      </c>
      <c r="B106" s="11" t="str">
        <f t="shared" si="36"/>
        <v/>
      </c>
      <c r="C106" s="12">
        <f>IF(B106&lt;121,INDEX(Frauen!C$2:C$122,B106+1,1),0)</f>
        <v>0</v>
      </c>
      <c r="D106" s="20">
        <f t="shared" si="25"/>
        <v>0</v>
      </c>
      <c r="E106" s="20">
        <f t="shared" si="26"/>
        <v>0</v>
      </c>
      <c r="F106" s="26">
        <f>IF(B106&lt;121,IF($D$1="konstant",$D$3,Zins!G100),0)</f>
        <v>0</v>
      </c>
      <c r="G106" s="39">
        <f t="shared" si="27"/>
        <v>1</v>
      </c>
      <c r="H106" s="11"/>
      <c r="I106" s="11"/>
      <c r="J106" s="11"/>
      <c r="K106" s="28">
        <f t="shared" si="28"/>
        <v>0</v>
      </c>
      <c r="L106" s="32">
        <f t="shared" si="19"/>
        <v>0</v>
      </c>
      <c r="M106" s="11">
        <f t="shared" si="20"/>
        <v>0</v>
      </c>
      <c r="N106" s="32">
        <f t="shared" si="32"/>
        <v>0</v>
      </c>
      <c r="O106" s="53">
        <f>O105+H107*PRODUCT($G$8:G106)^-1*PRODUCT($E$8:E105)*D106</f>
        <v>3227.0005757390163</v>
      </c>
      <c r="P106" s="53"/>
      <c r="Q106" s="52">
        <f>Q105+J106*PRODUCT($E$8:E105)*PRODUCT($G$8:G105)^-1</f>
        <v>13.614825826970304</v>
      </c>
      <c r="R106" s="52" t="e">
        <f>((P105+O105)*PRODUCT($G$8:G105))/PRODUCT($E$8:E105)</f>
        <v>#DIV/0!</v>
      </c>
      <c r="S106" s="52" t="e">
        <f>((Q105)*PRODUCT($G$8:G105))/PRODUCT($E$8:E105)</f>
        <v>#DIV/0!</v>
      </c>
      <c r="T106" s="41">
        <f t="shared" si="33"/>
        <v>0</v>
      </c>
      <c r="U106" s="52" t="e">
        <f t="shared" si="30"/>
        <v>#DIV/0!</v>
      </c>
      <c r="V106" s="41">
        <f t="shared" si="34"/>
        <v>0</v>
      </c>
      <c r="W106" s="41">
        <f t="shared" si="35"/>
        <v>0</v>
      </c>
    </row>
    <row r="107" spans="1:23" x14ac:dyDescent="0.2">
      <c r="A107" s="11">
        <f t="shared" si="36"/>
        <v>99</v>
      </c>
      <c r="B107" s="11" t="str">
        <f t="shared" si="36"/>
        <v/>
      </c>
      <c r="C107" s="12">
        <f>IF(B107&lt;121,INDEX(Frauen!C$2:C$122,B107+1,1),0)</f>
        <v>0</v>
      </c>
      <c r="D107" s="20">
        <f t="shared" si="25"/>
        <v>0</v>
      </c>
      <c r="E107" s="20">
        <f t="shared" si="26"/>
        <v>0</v>
      </c>
      <c r="F107" s="26">
        <f>IF(B107&lt;121,IF($D$1="konstant",$D$3,Zins!G101),0)</f>
        <v>0</v>
      </c>
      <c r="G107" s="39">
        <f t="shared" si="27"/>
        <v>1</v>
      </c>
      <c r="H107" s="11"/>
      <c r="I107" s="11"/>
      <c r="J107" s="11"/>
      <c r="K107" s="28">
        <f t="shared" si="28"/>
        <v>0</v>
      </c>
      <c r="L107" s="32">
        <f t="shared" si="19"/>
        <v>0</v>
      </c>
      <c r="M107" s="11">
        <f t="shared" si="20"/>
        <v>0</v>
      </c>
      <c r="N107" s="32">
        <f t="shared" si="32"/>
        <v>0</v>
      </c>
      <c r="O107" s="53">
        <f>O106+H108*PRODUCT($G$8:G107)^-1*PRODUCT($E$8:E106)*D107</f>
        <v>3227.0005757390163</v>
      </c>
      <c r="P107" s="53"/>
      <c r="Q107" s="52">
        <f>Q106+J107*PRODUCT($E$8:E106)*PRODUCT($G$8:G106)^-1</f>
        <v>13.614825826970304</v>
      </c>
      <c r="R107" s="52" t="e">
        <f>((P106+O106)*PRODUCT($G$8:G106))/PRODUCT($E$8:E106)</f>
        <v>#DIV/0!</v>
      </c>
      <c r="S107" s="52" t="e">
        <f>((Q106)*PRODUCT($G$8:G106))/PRODUCT($E$8:E106)</f>
        <v>#DIV/0!</v>
      </c>
      <c r="T107" s="41">
        <f t="shared" si="33"/>
        <v>0</v>
      </c>
      <c r="U107" s="52" t="e">
        <f t="shared" si="30"/>
        <v>#DIV/0!</v>
      </c>
      <c r="V107" s="41">
        <f t="shared" si="34"/>
        <v>0</v>
      </c>
      <c r="W107" s="41">
        <f t="shared" si="35"/>
        <v>0</v>
      </c>
    </row>
    <row r="108" spans="1:23" x14ac:dyDescent="0.2">
      <c r="A108" s="11">
        <f t="shared" si="36"/>
        <v>100</v>
      </c>
      <c r="B108" s="11" t="str">
        <f t="shared" si="36"/>
        <v/>
      </c>
      <c r="C108" s="12">
        <f>IF(B108&lt;121,INDEX(Frauen!C$2:C$122,B108+1,1),0)</f>
        <v>0</v>
      </c>
      <c r="D108" s="20">
        <f t="shared" si="25"/>
        <v>0</v>
      </c>
      <c r="E108" s="20">
        <f t="shared" si="26"/>
        <v>0</v>
      </c>
      <c r="F108" s="26">
        <f>IF(B108&lt;121,IF($D$1="konstant",$D$3,Zins!G102),0)</f>
        <v>0</v>
      </c>
      <c r="G108" s="39">
        <f t="shared" si="27"/>
        <v>1</v>
      </c>
      <c r="H108" s="11"/>
      <c r="I108" s="11"/>
      <c r="J108" s="11"/>
      <c r="K108" s="28">
        <f t="shared" si="28"/>
        <v>0</v>
      </c>
      <c r="L108" s="32">
        <f t="shared" si="19"/>
        <v>0</v>
      </c>
      <c r="M108" s="11">
        <f t="shared" si="20"/>
        <v>0</v>
      </c>
      <c r="N108" s="32">
        <f t="shared" si="32"/>
        <v>0</v>
      </c>
      <c r="O108" s="53">
        <f>O107+H109*PRODUCT($G$8:G108)^-1*PRODUCT($E$8:E107)*D108</f>
        <v>3227.0005757390163</v>
      </c>
      <c r="P108" s="53"/>
      <c r="Q108" s="52">
        <f>Q107+J108*PRODUCT($E$8:E107)*PRODUCT($G$8:G107)^-1</f>
        <v>13.614825826970304</v>
      </c>
      <c r="R108" s="52" t="e">
        <f>((P107+O107)*PRODUCT($G$8:G107))/PRODUCT($E$8:E107)</f>
        <v>#DIV/0!</v>
      </c>
      <c r="S108" s="52" t="e">
        <f>((Q107)*PRODUCT($G$8:G107))/PRODUCT($E$8:E107)</f>
        <v>#DIV/0!</v>
      </c>
      <c r="T108" s="41">
        <f t="shared" si="33"/>
        <v>0</v>
      </c>
      <c r="U108" s="52" t="e">
        <f t="shared" si="30"/>
        <v>#DIV/0!</v>
      </c>
      <c r="V108" s="41">
        <f t="shared" si="34"/>
        <v>0</v>
      </c>
      <c r="W108" s="41">
        <f t="shared" si="35"/>
        <v>0</v>
      </c>
    </row>
    <row r="109" spans="1:23" x14ac:dyDescent="0.2">
      <c r="A109" s="11">
        <f t="shared" si="36"/>
        <v>101</v>
      </c>
      <c r="B109" s="11" t="str">
        <f t="shared" si="36"/>
        <v/>
      </c>
      <c r="C109" s="12">
        <f>IF(B109&lt;121,INDEX(Frauen!C$2:C$122,B109+1,1),0)</f>
        <v>0</v>
      </c>
      <c r="D109" s="20">
        <f t="shared" si="25"/>
        <v>0</v>
      </c>
      <c r="E109" s="20">
        <f t="shared" si="26"/>
        <v>0</v>
      </c>
      <c r="F109" s="26">
        <f>IF(B109&lt;121,IF($D$1="konstant",$D$3,Zins!G103),0)</f>
        <v>0</v>
      </c>
      <c r="G109" s="39">
        <f t="shared" si="27"/>
        <v>1</v>
      </c>
      <c r="H109" s="11"/>
      <c r="I109" s="11"/>
      <c r="J109" s="11"/>
      <c r="K109" s="28">
        <f t="shared" si="28"/>
        <v>0</v>
      </c>
      <c r="L109" s="32">
        <f t="shared" si="19"/>
        <v>0</v>
      </c>
      <c r="M109" s="11">
        <f t="shared" si="20"/>
        <v>0</v>
      </c>
      <c r="N109" s="32">
        <f t="shared" si="32"/>
        <v>0</v>
      </c>
      <c r="O109" s="53">
        <f>O108+H110*PRODUCT($G$8:G109)^-1*PRODUCT($E$8:E108)*D109</f>
        <v>3227.0005757390163</v>
      </c>
      <c r="P109" s="53"/>
      <c r="Q109" s="52">
        <f>Q108+J109*PRODUCT($E$8:E108)*PRODUCT($G$8:G108)^-1</f>
        <v>13.614825826970304</v>
      </c>
      <c r="R109" s="52" t="e">
        <f>((P108+O108)*PRODUCT($G$8:G108))/PRODUCT($E$8:E108)</f>
        <v>#DIV/0!</v>
      </c>
      <c r="S109" s="52" t="e">
        <f>((Q108)*PRODUCT($G$8:G108))/PRODUCT($E$8:E108)</f>
        <v>#DIV/0!</v>
      </c>
      <c r="T109" s="41">
        <f t="shared" si="33"/>
        <v>0</v>
      </c>
      <c r="U109" s="52" t="e">
        <f t="shared" si="30"/>
        <v>#DIV/0!</v>
      </c>
      <c r="V109" s="41">
        <f t="shared" si="34"/>
        <v>0</v>
      </c>
      <c r="W109" s="41">
        <f t="shared" si="35"/>
        <v>0</v>
      </c>
    </row>
    <row r="110" spans="1:23" x14ac:dyDescent="0.2">
      <c r="A110" s="11">
        <f t="shared" si="36"/>
        <v>102</v>
      </c>
      <c r="B110" s="11" t="str">
        <f t="shared" si="36"/>
        <v/>
      </c>
      <c r="C110" s="12">
        <f>IF(B110&lt;121,INDEX(Frauen!C$2:C$122,B110+1,1),0)</f>
        <v>0</v>
      </c>
      <c r="D110" s="20">
        <f t="shared" si="25"/>
        <v>0</v>
      </c>
      <c r="E110" s="20">
        <f t="shared" si="26"/>
        <v>0</v>
      </c>
      <c r="F110" s="26">
        <f>IF(B110&lt;121,IF($D$1="konstant",$D$3,Zins!G104),0)</f>
        <v>0</v>
      </c>
      <c r="G110" s="39">
        <f t="shared" si="27"/>
        <v>1</v>
      </c>
      <c r="H110" s="11"/>
      <c r="I110" s="11"/>
      <c r="J110" s="11"/>
      <c r="K110" s="28">
        <f t="shared" si="28"/>
        <v>0</v>
      </c>
      <c r="L110" s="32">
        <f t="shared" si="19"/>
        <v>0</v>
      </c>
      <c r="M110" s="11">
        <f t="shared" si="20"/>
        <v>0</v>
      </c>
      <c r="N110" s="32">
        <f t="shared" si="32"/>
        <v>0</v>
      </c>
      <c r="O110" s="53">
        <f>O109+H111*PRODUCT($G$8:G110)^-1*PRODUCT($E$8:E109)*D110</f>
        <v>3227.0005757390163</v>
      </c>
      <c r="P110" s="53"/>
      <c r="Q110" s="52">
        <f>Q109+J110*PRODUCT($E$8:E109)*PRODUCT($G$8:G109)^-1</f>
        <v>13.614825826970304</v>
      </c>
      <c r="R110" s="52" t="e">
        <f>((P109+O109)*PRODUCT($G$8:G109))/PRODUCT($E$8:E109)</f>
        <v>#DIV/0!</v>
      </c>
      <c r="S110" s="52" t="e">
        <f>((Q109)*PRODUCT($G$8:G109))/PRODUCT($E$8:E109)</f>
        <v>#DIV/0!</v>
      </c>
      <c r="T110" s="41">
        <f t="shared" si="33"/>
        <v>0</v>
      </c>
      <c r="U110" s="52" t="e">
        <f t="shared" si="30"/>
        <v>#DIV/0!</v>
      </c>
      <c r="V110" s="41">
        <f t="shared" si="34"/>
        <v>0</v>
      </c>
      <c r="W110" s="41">
        <f t="shared" si="35"/>
        <v>0</v>
      </c>
    </row>
    <row r="111" spans="1:23" x14ac:dyDescent="0.2">
      <c r="A111" s="11">
        <f t="shared" si="36"/>
        <v>103</v>
      </c>
      <c r="B111" s="11" t="str">
        <f t="shared" si="36"/>
        <v/>
      </c>
      <c r="C111" s="12">
        <f>IF(B111&lt;121,INDEX(Frauen!C$2:C$122,B111+1,1),0)</f>
        <v>0</v>
      </c>
      <c r="D111" s="20">
        <f t="shared" si="25"/>
        <v>0</v>
      </c>
      <c r="E111" s="20">
        <f t="shared" si="26"/>
        <v>0</v>
      </c>
      <c r="F111" s="26">
        <f>IF(B111&lt;121,IF($D$1="konstant",$D$3,Zins!G105),0)</f>
        <v>0</v>
      </c>
      <c r="G111" s="39">
        <f t="shared" si="27"/>
        <v>1</v>
      </c>
      <c r="H111" s="11"/>
      <c r="I111" s="11"/>
      <c r="J111" s="11"/>
      <c r="K111" s="28">
        <f t="shared" si="28"/>
        <v>0</v>
      </c>
      <c r="L111" s="32">
        <f t="shared" si="19"/>
        <v>0</v>
      </c>
      <c r="M111" s="11">
        <f t="shared" si="20"/>
        <v>0</v>
      </c>
      <c r="N111" s="32">
        <f t="shared" si="32"/>
        <v>0</v>
      </c>
      <c r="O111" s="53">
        <f>O110+H112*PRODUCT($G$8:G111)^-1*PRODUCT($E$8:E110)*D111</f>
        <v>3227.0005757390163</v>
      </c>
      <c r="P111" s="53"/>
      <c r="Q111" s="52">
        <f>Q110+J111*PRODUCT($E$8:E110)*PRODUCT($G$8:G110)^-1</f>
        <v>13.614825826970304</v>
      </c>
      <c r="R111" s="52" t="e">
        <f>((P110+O110)*PRODUCT($G$8:G110))/PRODUCT($E$8:E110)</f>
        <v>#DIV/0!</v>
      </c>
      <c r="S111" s="52" t="e">
        <f>((Q110)*PRODUCT($G$8:G110))/PRODUCT($E$8:E110)</f>
        <v>#DIV/0!</v>
      </c>
      <c r="T111" s="41">
        <f t="shared" si="33"/>
        <v>0</v>
      </c>
      <c r="U111" s="52" t="e">
        <f t="shared" si="30"/>
        <v>#DIV/0!</v>
      </c>
      <c r="V111" s="41">
        <f t="shared" si="34"/>
        <v>0</v>
      </c>
      <c r="W111" s="41">
        <f t="shared" si="35"/>
        <v>0</v>
      </c>
    </row>
    <row r="112" spans="1:23" x14ac:dyDescent="0.2">
      <c r="A112" s="11">
        <f t="shared" si="36"/>
        <v>104</v>
      </c>
      <c r="B112" s="11" t="str">
        <f t="shared" si="36"/>
        <v/>
      </c>
      <c r="C112" s="12">
        <f>IF(B112&lt;121,INDEX(Frauen!C$2:C$122,B112+1,1),0)</f>
        <v>0</v>
      </c>
      <c r="D112" s="20">
        <f t="shared" si="25"/>
        <v>0</v>
      </c>
      <c r="E112" s="20">
        <f t="shared" si="26"/>
        <v>0</v>
      </c>
      <c r="F112" s="26">
        <f>IF(B112&lt;121,IF($D$1="konstant",$D$3,Zins!G106),0)</f>
        <v>0</v>
      </c>
      <c r="G112" s="39">
        <f t="shared" si="27"/>
        <v>1</v>
      </c>
      <c r="H112" s="11"/>
      <c r="I112" s="11"/>
      <c r="J112" s="11"/>
      <c r="K112" s="28">
        <f t="shared" si="28"/>
        <v>0</v>
      </c>
      <c r="L112" s="32">
        <f t="shared" si="19"/>
        <v>0</v>
      </c>
      <c r="M112" s="11">
        <f t="shared" si="20"/>
        <v>0</v>
      </c>
      <c r="N112" s="32">
        <f t="shared" si="32"/>
        <v>0</v>
      </c>
      <c r="O112" s="53">
        <f>O111+H113*PRODUCT($G$8:G112)^-1*PRODUCT($E$8:E111)*D112</f>
        <v>3227.0005757390163</v>
      </c>
      <c r="P112" s="53"/>
      <c r="Q112" s="52">
        <f>Q111+J112*PRODUCT($E$8:E111)*PRODUCT($G$8:G111)^-1</f>
        <v>13.614825826970304</v>
      </c>
      <c r="R112" s="52" t="e">
        <f>((P111+O111)*PRODUCT($G$8:G111))/PRODUCT($E$8:E111)</f>
        <v>#DIV/0!</v>
      </c>
      <c r="S112" s="52" t="e">
        <f>((Q111)*PRODUCT($G$8:G111))/PRODUCT($E$8:E111)</f>
        <v>#DIV/0!</v>
      </c>
      <c r="T112" s="41">
        <f t="shared" si="33"/>
        <v>0</v>
      </c>
      <c r="U112" s="52" t="e">
        <f t="shared" si="30"/>
        <v>#DIV/0!</v>
      </c>
      <c r="V112" s="41">
        <f t="shared" si="34"/>
        <v>0</v>
      </c>
      <c r="W112" s="41">
        <f t="shared" si="35"/>
        <v>0</v>
      </c>
    </row>
    <row r="113" spans="1:23" x14ac:dyDescent="0.2">
      <c r="A113" s="11">
        <f t="shared" si="36"/>
        <v>105</v>
      </c>
      <c r="B113" s="11" t="str">
        <f t="shared" si="36"/>
        <v/>
      </c>
      <c r="C113" s="12">
        <f>IF(B113&lt;121,INDEX(Frauen!C$2:C$122,B113+1,1),0)</f>
        <v>0</v>
      </c>
      <c r="D113" s="20">
        <f t="shared" si="25"/>
        <v>0</v>
      </c>
      <c r="E113" s="20">
        <f t="shared" si="26"/>
        <v>0</v>
      </c>
      <c r="F113" s="26">
        <f>IF(B113&lt;121,IF($D$1="konstant",$D$3,Zins!G107),0)</f>
        <v>0</v>
      </c>
      <c r="G113" s="39">
        <f t="shared" si="27"/>
        <v>1</v>
      </c>
      <c r="H113" s="11"/>
      <c r="I113" s="11"/>
      <c r="J113" s="11"/>
      <c r="K113" s="28">
        <f t="shared" si="28"/>
        <v>0</v>
      </c>
      <c r="L113" s="32">
        <f t="shared" si="19"/>
        <v>0</v>
      </c>
      <c r="M113" s="11">
        <f t="shared" si="20"/>
        <v>0</v>
      </c>
      <c r="N113" s="32">
        <f t="shared" si="32"/>
        <v>0</v>
      </c>
      <c r="O113" s="53">
        <f>O112+H114*PRODUCT($G$8:G113)^-1*PRODUCT($E$8:E112)*D113</f>
        <v>3227.0005757390163</v>
      </c>
      <c r="P113" s="53"/>
      <c r="Q113" s="52">
        <f>Q112+J113*PRODUCT($E$8:E112)*PRODUCT($G$8:G112)^-1</f>
        <v>13.614825826970304</v>
      </c>
      <c r="R113" s="52" t="e">
        <f>((P112+O112)*PRODUCT($G$8:G112))/PRODUCT($E$8:E112)</f>
        <v>#DIV/0!</v>
      </c>
      <c r="S113" s="52" t="e">
        <f>((Q112)*PRODUCT($G$8:G112))/PRODUCT($E$8:E112)</f>
        <v>#DIV/0!</v>
      </c>
      <c r="T113" s="41">
        <f t="shared" si="33"/>
        <v>0</v>
      </c>
      <c r="U113" s="52" t="e">
        <f t="shared" si="30"/>
        <v>#DIV/0!</v>
      </c>
      <c r="V113" s="41">
        <f t="shared" si="34"/>
        <v>0</v>
      </c>
      <c r="W113" s="41">
        <f t="shared" si="35"/>
        <v>0</v>
      </c>
    </row>
    <row r="114" spans="1:23" x14ac:dyDescent="0.2">
      <c r="A114" s="11">
        <f t="shared" si="36"/>
        <v>106</v>
      </c>
      <c r="B114" s="11" t="str">
        <f t="shared" si="36"/>
        <v/>
      </c>
      <c r="C114" s="12">
        <f>IF(B114&lt;121,INDEX(Frauen!C$2:C$122,B114+1,1),0)</f>
        <v>0</v>
      </c>
      <c r="D114" s="20">
        <f t="shared" si="25"/>
        <v>0</v>
      </c>
      <c r="E114" s="20">
        <f t="shared" si="26"/>
        <v>0</v>
      </c>
      <c r="F114" s="26">
        <f>IF(B114&lt;121,IF($D$1="konstant",$D$3,Zins!G108),0)</f>
        <v>0</v>
      </c>
      <c r="G114" s="39">
        <f t="shared" si="27"/>
        <v>1</v>
      </c>
      <c r="H114" s="11"/>
      <c r="I114" s="11"/>
      <c r="J114" s="11"/>
      <c r="K114" s="28">
        <f t="shared" si="28"/>
        <v>0</v>
      </c>
      <c r="L114" s="32">
        <f t="shared" si="19"/>
        <v>0</v>
      </c>
      <c r="M114" s="11">
        <f t="shared" si="20"/>
        <v>0</v>
      </c>
      <c r="N114" s="32">
        <f t="shared" si="32"/>
        <v>0</v>
      </c>
      <c r="O114" s="53">
        <f>O113+H115*PRODUCT($G$8:G114)^-1*PRODUCT($E$8:E113)*D114</f>
        <v>3227.0005757390163</v>
      </c>
      <c r="P114" s="53"/>
      <c r="Q114" s="52">
        <f>Q113+J114*PRODUCT($E$8:E113)*PRODUCT($G$8:G113)^-1</f>
        <v>13.614825826970304</v>
      </c>
      <c r="R114" s="52" t="e">
        <f>((P113+O113)*PRODUCT($G$8:G113))/PRODUCT($E$8:E113)</f>
        <v>#DIV/0!</v>
      </c>
      <c r="S114" s="52" t="e">
        <f>((Q113)*PRODUCT($G$8:G113))/PRODUCT($E$8:E113)</f>
        <v>#DIV/0!</v>
      </c>
      <c r="T114" s="41">
        <f t="shared" si="33"/>
        <v>0</v>
      </c>
      <c r="U114" s="52" t="e">
        <f t="shared" si="30"/>
        <v>#DIV/0!</v>
      </c>
      <c r="V114" s="41">
        <f t="shared" si="34"/>
        <v>0</v>
      </c>
      <c r="W114" s="41">
        <f t="shared" si="35"/>
        <v>0</v>
      </c>
    </row>
    <row r="115" spans="1:23" x14ac:dyDescent="0.2">
      <c r="A115" s="11">
        <f t="shared" si="36"/>
        <v>107</v>
      </c>
      <c r="B115" s="11" t="str">
        <f t="shared" si="36"/>
        <v/>
      </c>
      <c r="C115" s="12">
        <f>IF(B115&lt;121,INDEX(Frauen!C$2:C$122,B115+1,1),0)</f>
        <v>0</v>
      </c>
      <c r="D115" s="20">
        <f t="shared" si="25"/>
        <v>0</v>
      </c>
      <c r="E115" s="20">
        <f t="shared" si="26"/>
        <v>0</v>
      </c>
      <c r="F115" s="26">
        <f>IF(B115&lt;121,IF($D$1="konstant",$D$3,Zins!G109),0)</f>
        <v>0</v>
      </c>
      <c r="G115" s="39">
        <f t="shared" si="27"/>
        <v>1</v>
      </c>
      <c r="H115" s="11"/>
      <c r="I115" s="11"/>
      <c r="J115" s="11"/>
      <c r="K115" s="28">
        <f t="shared" si="28"/>
        <v>0</v>
      </c>
      <c r="L115" s="32">
        <f t="shared" si="19"/>
        <v>0</v>
      </c>
      <c r="M115" s="11">
        <f t="shared" si="20"/>
        <v>0</v>
      </c>
      <c r="N115" s="32">
        <f t="shared" si="32"/>
        <v>0</v>
      </c>
      <c r="O115" s="53">
        <f>O114+H116*PRODUCT($G$8:G115)^-1*PRODUCT($E$8:E114)*D115</f>
        <v>3227.0005757390163</v>
      </c>
      <c r="P115" s="53"/>
      <c r="Q115" s="52">
        <f>Q114+J115*PRODUCT($E$8:E114)*PRODUCT($G$8:G114)^-1</f>
        <v>13.614825826970304</v>
      </c>
      <c r="R115" s="52" t="e">
        <f>((P114+O114)*PRODUCT($G$8:G114))/PRODUCT($E$8:E114)</f>
        <v>#DIV/0!</v>
      </c>
      <c r="S115" s="52" t="e">
        <f>((Q114)*PRODUCT($G$8:G114))/PRODUCT($E$8:E114)</f>
        <v>#DIV/0!</v>
      </c>
      <c r="T115" s="41">
        <f t="shared" si="33"/>
        <v>0</v>
      </c>
      <c r="U115" s="52" t="e">
        <f t="shared" si="30"/>
        <v>#DIV/0!</v>
      </c>
      <c r="V115" s="41">
        <f t="shared" si="34"/>
        <v>0</v>
      </c>
      <c r="W115" s="41">
        <f t="shared" si="35"/>
        <v>0</v>
      </c>
    </row>
    <row r="116" spans="1:23" x14ac:dyDescent="0.2">
      <c r="A116" s="11">
        <f t="shared" si="36"/>
        <v>108</v>
      </c>
      <c r="B116" s="11" t="str">
        <f t="shared" si="36"/>
        <v/>
      </c>
      <c r="C116" s="12">
        <f>IF(B116&lt;121,INDEX(Frauen!C$2:C$122,B116+1,1),0)</f>
        <v>0</v>
      </c>
      <c r="D116" s="20">
        <f t="shared" si="25"/>
        <v>0</v>
      </c>
      <c r="E116" s="20">
        <f t="shared" si="26"/>
        <v>0</v>
      </c>
      <c r="F116" s="26">
        <f>IF(B116&lt;121,IF($D$1="konstant",$D$3,Zins!G110),0)</f>
        <v>0</v>
      </c>
      <c r="G116" s="39">
        <f t="shared" si="27"/>
        <v>1</v>
      </c>
      <c r="H116" s="11"/>
      <c r="I116" s="11"/>
      <c r="J116" s="11"/>
      <c r="K116" s="28">
        <f t="shared" si="28"/>
        <v>0</v>
      </c>
      <c r="L116" s="32">
        <f t="shared" si="19"/>
        <v>0</v>
      </c>
      <c r="M116" s="11">
        <f t="shared" si="20"/>
        <v>0</v>
      </c>
      <c r="N116" s="32">
        <f t="shared" si="32"/>
        <v>0</v>
      </c>
      <c r="O116" s="53">
        <f>O115+H117*PRODUCT($G$8:G116)^-1*PRODUCT($E$8:E115)*D116</f>
        <v>3227.0005757390163</v>
      </c>
      <c r="P116" s="53"/>
      <c r="Q116" s="52">
        <f>Q115+J116*PRODUCT($E$8:E115)*PRODUCT($G$8:G115)^-1</f>
        <v>13.614825826970304</v>
      </c>
      <c r="R116" s="52" t="e">
        <f>((P115+O115)*PRODUCT($G$8:G115))/PRODUCT($E$8:E115)</f>
        <v>#DIV/0!</v>
      </c>
      <c r="S116" s="52" t="e">
        <f>((Q115)*PRODUCT($G$8:G115))/PRODUCT($E$8:E115)</f>
        <v>#DIV/0!</v>
      </c>
      <c r="T116" s="41">
        <f t="shared" si="33"/>
        <v>0</v>
      </c>
      <c r="U116" s="52" t="e">
        <f t="shared" si="30"/>
        <v>#DIV/0!</v>
      </c>
      <c r="V116" s="41">
        <f t="shared" si="34"/>
        <v>0</v>
      </c>
      <c r="W116" s="41">
        <f t="shared" si="35"/>
        <v>0</v>
      </c>
    </row>
    <row r="117" spans="1:23" x14ac:dyDescent="0.2">
      <c r="A117" s="11">
        <f t="shared" si="36"/>
        <v>109</v>
      </c>
      <c r="B117" s="11" t="str">
        <f t="shared" si="36"/>
        <v/>
      </c>
      <c r="C117" s="12">
        <f>IF(B117&lt;121,INDEX(Frauen!C$2:C$122,B117+1,1),0)</f>
        <v>0</v>
      </c>
      <c r="D117" s="20">
        <f t="shared" si="25"/>
        <v>0</v>
      </c>
      <c r="E117" s="20">
        <f t="shared" si="26"/>
        <v>0</v>
      </c>
      <c r="F117" s="26">
        <f>IF(B117&lt;121,IF($D$1="konstant",$D$3,Zins!G111),0)</f>
        <v>0</v>
      </c>
      <c r="G117" s="39">
        <f t="shared" si="27"/>
        <v>1</v>
      </c>
      <c r="H117" s="11"/>
      <c r="I117" s="11"/>
      <c r="J117" s="11"/>
      <c r="K117" s="28">
        <f t="shared" si="28"/>
        <v>0</v>
      </c>
      <c r="L117" s="32">
        <f t="shared" si="19"/>
        <v>0</v>
      </c>
      <c r="M117" s="11">
        <f t="shared" si="20"/>
        <v>0</v>
      </c>
      <c r="N117" s="32">
        <f t="shared" si="32"/>
        <v>0</v>
      </c>
      <c r="O117" s="53">
        <f>O116+H118*PRODUCT($G$8:G117)^-1*PRODUCT($E$8:E116)*D117</f>
        <v>3227.0005757390163</v>
      </c>
      <c r="P117" s="53"/>
      <c r="Q117" s="52">
        <f>Q116+J117*PRODUCT($E$8:E116)*PRODUCT($G$8:G116)^-1</f>
        <v>13.614825826970304</v>
      </c>
      <c r="R117" s="52" t="e">
        <f>((P116+O116)*PRODUCT($G$8:G116))/PRODUCT($E$8:E116)</f>
        <v>#DIV/0!</v>
      </c>
      <c r="S117" s="52" t="e">
        <f>((Q116)*PRODUCT($G$8:G116))/PRODUCT($E$8:E116)</f>
        <v>#DIV/0!</v>
      </c>
      <c r="T117" s="41">
        <f t="shared" si="33"/>
        <v>0</v>
      </c>
      <c r="U117" s="52" t="e">
        <f t="shared" si="30"/>
        <v>#DIV/0!</v>
      </c>
      <c r="V117" s="41">
        <f t="shared" si="34"/>
        <v>0</v>
      </c>
      <c r="W117" s="41">
        <f t="shared" si="35"/>
        <v>0</v>
      </c>
    </row>
    <row r="118" spans="1:23" x14ac:dyDescent="0.2">
      <c r="A118" s="11">
        <f t="shared" si="36"/>
        <v>110</v>
      </c>
      <c r="B118" s="11" t="str">
        <f t="shared" si="36"/>
        <v/>
      </c>
      <c r="C118" s="12">
        <f>IF(B118&lt;121,INDEX(Frauen!C$2:C$122,B118+1,1),0)</f>
        <v>0</v>
      </c>
      <c r="D118" s="20">
        <f t="shared" si="25"/>
        <v>0</v>
      </c>
      <c r="E118" s="20">
        <f t="shared" si="26"/>
        <v>0</v>
      </c>
      <c r="F118" s="26">
        <f>IF(B118&lt;121,IF($D$1="konstant",$D$3,Zins!G112),0)</f>
        <v>0</v>
      </c>
      <c r="G118" s="39">
        <f t="shared" si="27"/>
        <v>1</v>
      </c>
      <c r="H118" s="11"/>
      <c r="I118" s="11"/>
      <c r="J118" s="11"/>
      <c r="K118" s="28">
        <f t="shared" si="28"/>
        <v>0</v>
      </c>
      <c r="L118" s="32">
        <f t="shared" si="19"/>
        <v>0</v>
      </c>
      <c r="M118" s="11">
        <f t="shared" si="20"/>
        <v>0</v>
      </c>
      <c r="N118" s="32">
        <f t="shared" si="32"/>
        <v>0</v>
      </c>
      <c r="O118" s="53">
        <f>O117+H119*PRODUCT($G$8:G118)^-1*PRODUCT($E$8:E117)*D118</f>
        <v>3227.0005757390163</v>
      </c>
      <c r="P118" s="53"/>
      <c r="Q118" s="52">
        <f>Q117+J118*PRODUCT($E$8:E117)*PRODUCT($G$8:G117)^-1</f>
        <v>13.614825826970304</v>
      </c>
      <c r="R118" s="52" t="e">
        <f>((P117+O117)*PRODUCT($G$8:G117))/PRODUCT($E$8:E117)</f>
        <v>#DIV/0!</v>
      </c>
      <c r="S118" s="52" t="e">
        <f>((Q117)*PRODUCT($G$8:G117))/PRODUCT($E$8:E117)</f>
        <v>#DIV/0!</v>
      </c>
      <c r="T118" s="41">
        <f t="shared" si="33"/>
        <v>0</v>
      </c>
      <c r="U118" s="52" t="e">
        <f t="shared" si="30"/>
        <v>#DIV/0!</v>
      </c>
      <c r="V118" s="41">
        <f t="shared" si="34"/>
        <v>0</v>
      </c>
      <c r="W118" s="41">
        <f t="shared" si="35"/>
        <v>0</v>
      </c>
    </row>
    <row r="119" spans="1:23" x14ac:dyDescent="0.2">
      <c r="A119" s="11">
        <f t="shared" si="36"/>
        <v>111</v>
      </c>
      <c r="B119" s="11" t="str">
        <f t="shared" si="36"/>
        <v/>
      </c>
      <c r="C119" s="12">
        <f>IF(B119&lt;121,INDEX(Frauen!C$2:C$122,B119+1,1),0)</f>
        <v>0</v>
      </c>
      <c r="D119" s="20">
        <f t="shared" si="25"/>
        <v>0</v>
      </c>
      <c r="E119" s="20">
        <f t="shared" si="26"/>
        <v>0</v>
      </c>
      <c r="F119" s="26">
        <f>IF(B119&lt;121,IF($D$1="konstant",$D$3,Zins!G113),0)</f>
        <v>0</v>
      </c>
      <c r="G119" s="39">
        <f t="shared" si="27"/>
        <v>1</v>
      </c>
      <c r="H119" s="11"/>
      <c r="I119" s="11"/>
      <c r="J119" s="11"/>
      <c r="K119" s="28">
        <f t="shared" si="28"/>
        <v>0</v>
      </c>
      <c r="L119" s="32">
        <f t="shared" si="19"/>
        <v>0</v>
      </c>
      <c r="M119" s="11">
        <f t="shared" si="20"/>
        <v>0</v>
      </c>
      <c r="N119" s="32">
        <f t="shared" si="32"/>
        <v>0</v>
      </c>
      <c r="O119" s="53">
        <f>O118+H120*PRODUCT($G$8:G119)^-1*PRODUCT($E$8:E118)*D119</f>
        <v>3227.0005757390163</v>
      </c>
      <c r="P119" s="53"/>
      <c r="Q119" s="52">
        <f>Q118+J119*PRODUCT($E$8:E118)*PRODUCT($G$8:G118)^-1</f>
        <v>13.614825826970304</v>
      </c>
      <c r="R119" s="52" t="e">
        <f>((P118+O118)*PRODUCT($G$8:G118))/PRODUCT($E$8:E118)</f>
        <v>#DIV/0!</v>
      </c>
      <c r="S119" s="52" t="e">
        <f>((Q118)*PRODUCT($G$8:G118))/PRODUCT($E$8:E118)</f>
        <v>#DIV/0!</v>
      </c>
      <c r="T119" s="41">
        <f t="shared" si="33"/>
        <v>0</v>
      </c>
      <c r="U119" s="52" t="e">
        <f t="shared" si="30"/>
        <v>#DIV/0!</v>
      </c>
      <c r="V119" s="41">
        <f t="shared" si="34"/>
        <v>0</v>
      </c>
      <c r="W119" s="41">
        <f t="shared" si="35"/>
        <v>0</v>
      </c>
    </row>
    <row r="120" spans="1:23" x14ac:dyDescent="0.2">
      <c r="A120" s="11">
        <f t="shared" si="36"/>
        <v>112</v>
      </c>
      <c r="B120" s="11" t="str">
        <f t="shared" si="36"/>
        <v/>
      </c>
      <c r="C120" s="12">
        <f>IF(B120&lt;121,INDEX(Frauen!C$2:C$122,B120+1,1),0)</f>
        <v>0</v>
      </c>
      <c r="D120" s="20">
        <f t="shared" si="25"/>
        <v>0</v>
      </c>
      <c r="E120" s="20">
        <f t="shared" si="26"/>
        <v>0</v>
      </c>
      <c r="F120" s="26">
        <f>IF(B120&lt;121,IF($D$1="konstant",$D$3,Zins!G114),0)</f>
        <v>0</v>
      </c>
      <c r="G120" s="39">
        <f t="shared" si="27"/>
        <v>1</v>
      </c>
      <c r="H120" s="11"/>
      <c r="I120" s="11"/>
      <c r="J120" s="11"/>
      <c r="K120" s="28">
        <f t="shared" si="28"/>
        <v>0</v>
      </c>
      <c r="L120" s="32">
        <f t="shared" si="19"/>
        <v>0</v>
      </c>
      <c r="M120" s="11">
        <f t="shared" si="20"/>
        <v>0</v>
      </c>
      <c r="N120" s="32">
        <f t="shared" si="32"/>
        <v>0</v>
      </c>
      <c r="O120" s="53">
        <f>O119+H121*PRODUCT($G$8:G120)^-1*PRODUCT($E$8:E119)*D120</f>
        <v>3227.0005757390163</v>
      </c>
      <c r="P120" s="53"/>
      <c r="Q120" s="52">
        <f>Q119+J120*PRODUCT($E$8:E119)*PRODUCT($G$8:G119)^-1</f>
        <v>13.614825826970304</v>
      </c>
      <c r="R120" s="52" t="e">
        <f>((P119+O119)*PRODUCT($G$8:G119))/PRODUCT($E$8:E119)</f>
        <v>#DIV/0!</v>
      </c>
      <c r="S120" s="52" t="e">
        <f>((Q119)*PRODUCT($G$8:G119))/PRODUCT($E$8:E119)</f>
        <v>#DIV/0!</v>
      </c>
      <c r="T120" s="41">
        <f t="shared" si="33"/>
        <v>0</v>
      </c>
      <c r="U120" s="52" t="e">
        <f t="shared" si="30"/>
        <v>#DIV/0!</v>
      </c>
      <c r="V120" s="41">
        <f t="shared" si="34"/>
        <v>0</v>
      </c>
      <c r="W120" s="41">
        <f t="shared" si="35"/>
        <v>0</v>
      </c>
    </row>
    <row r="121" spans="1:23" x14ac:dyDescent="0.2">
      <c r="A121" s="11">
        <f t="shared" si="36"/>
        <v>113</v>
      </c>
      <c r="B121" s="11" t="str">
        <f t="shared" si="36"/>
        <v/>
      </c>
      <c r="C121" s="12">
        <f>IF(B121&lt;121,INDEX(Frauen!C$2:C$122,B121+1,1),0)</f>
        <v>0</v>
      </c>
      <c r="D121" s="20">
        <f t="shared" si="25"/>
        <v>0</v>
      </c>
      <c r="E121" s="20">
        <f t="shared" si="26"/>
        <v>0</v>
      </c>
      <c r="F121" s="26">
        <f>IF(B121&lt;121,IF($D$1="konstant",$D$3,Zins!G115),0)</f>
        <v>0</v>
      </c>
      <c r="G121" s="39">
        <f t="shared" si="27"/>
        <v>1</v>
      </c>
      <c r="H121" s="11"/>
      <c r="I121" s="11"/>
      <c r="J121" s="11"/>
      <c r="K121" s="28">
        <f t="shared" si="28"/>
        <v>0</v>
      </c>
      <c r="L121" s="32">
        <f t="shared" si="19"/>
        <v>0</v>
      </c>
      <c r="M121" s="11">
        <f t="shared" si="20"/>
        <v>0</v>
      </c>
      <c r="N121" s="32">
        <f t="shared" si="32"/>
        <v>0</v>
      </c>
      <c r="O121" s="53">
        <f>O120+H122*PRODUCT($G$8:G121)^-1*PRODUCT($E$8:E120)*D121</f>
        <v>3227.0005757390163</v>
      </c>
      <c r="P121" s="53"/>
      <c r="Q121" s="52">
        <f>Q120+J121*PRODUCT($E$8:E120)*PRODUCT($G$8:G120)^-1</f>
        <v>13.614825826970304</v>
      </c>
      <c r="R121" s="52" t="e">
        <f>((P120+O120)*PRODUCT($G$8:G120))/PRODUCT($E$8:E120)</f>
        <v>#DIV/0!</v>
      </c>
      <c r="S121" s="52" t="e">
        <f>((Q120)*PRODUCT($G$8:G120))/PRODUCT($E$8:E120)</f>
        <v>#DIV/0!</v>
      </c>
      <c r="T121" s="41">
        <f t="shared" si="33"/>
        <v>0</v>
      </c>
      <c r="U121" s="52" t="e">
        <f t="shared" si="30"/>
        <v>#DIV/0!</v>
      </c>
      <c r="V121" s="41">
        <f t="shared" si="34"/>
        <v>0</v>
      </c>
      <c r="W121" s="41">
        <f t="shared" si="35"/>
        <v>0</v>
      </c>
    </row>
    <row r="122" spans="1:23" x14ac:dyDescent="0.2">
      <c r="A122" s="11">
        <f t="shared" ref="A122:B129" si="37">IF(A121&lt;121,A121+1,"")</f>
        <v>114</v>
      </c>
      <c r="B122" s="11" t="str">
        <f t="shared" si="37"/>
        <v/>
      </c>
      <c r="C122" s="12">
        <f>IF(B122&lt;121,INDEX(Frauen!C$2:C$122,B122+1,1),0)</f>
        <v>0</v>
      </c>
      <c r="D122" s="20">
        <f t="shared" si="25"/>
        <v>0</v>
      </c>
      <c r="E122" s="20">
        <f t="shared" si="26"/>
        <v>0</v>
      </c>
      <c r="F122" s="26">
        <f>IF(B122&lt;121,IF($D$1="konstant",$D$3,Zins!G116),0)</f>
        <v>0</v>
      </c>
      <c r="G122" s="39">
        <f t="shared" si="27"/>
        <v>1</v>
      </c>
      <c r="H122" s="11"/>
      <c r="I122" s="11"/>
      <c r="J122" s="11"/>
      <c r="K122" s="28">
        <f t="shared" si="28"/>
        <v>0</v>
      </c>
      <c r="L122" s="32">
        <f t="shared" si="19"/>
        <v>0</v>
      </c>
      <c r="M122" s="11">
        <f t="shared" si="20"/>
        <v>0</v>
      </c>
      <c r="N122" s="32">
        <f t="shared" si="32"/>
        <v>0</v>
      </c>
      <c r="O122" s="53">
        <f>O121+H123*PRODUCT($G$8:G122)^-1*PRODUCT($E$8:E121)*D122</f>
        <v>3227.0005757390163</v>
      </c>
      <c r="P122" s="53"/>
      <c r="Q122" s="52">
        <f>Q121+J122*PRODUCT($E$8:E121)*PRODUCT($G$8:G121)^-1</f>
        <v>13.614825826970304</v>
      </c>
      <c r="R122" s="52" t="e">
        <f>((P121+O121)*PRODUCT($G$8:G121))/PRODUCT($E$8:E121)</f>
        <v>#DIV/0!</v>
      </c>
      <c r="S122" s="52" t="e">
        <f>((Q121)*PRODUCT($G$8:G121))/PRODUCT($E$8:E121)</f>
        <v>#DIV/0!</v>
      </c>
      <c r="T122" s="41">
        <f t="shared" si="33"/>
        <v>0</v>
      </c>
      <c r="U122" s="52" t="e">
        <f t="shared" si="30"/>
        <v>#DIV/0!</v>
      </c>
      <c r="V122" s="41">
        <f t="shared" si="34"/>
        <v>0</v>
      </c>
      <c r="W122" s="41">
        <f t="shared" si="35"/>
        <v>0</v>
      </c>
    </row>
    <row r="123" spans="1:23" x14ac:dyDescent="0.2">
      <c r="A123" s="11">
        <f t="shared" si="37"/>
        <v>115</v>
      </c>
      <c r="B123" s="11" t="str">
        <f t="shared" si="37"/>
        <v/>
      </c>
      <c r="C123" s="12">
        <f>IF(B123&lt;121,INDEX(Frauen!C$2:C$122,B123+1,1),0)</f>
        <v>0</v>
      </c>
      <c r="D123" s="20">
        <f t="shared" si="25"/>
        <v>0</v>
      </c>
      <c r="E123" s="20">
        <f t="shared" si="26"/>
        <v>0</v>
      </c>
      <c r="F123" s="26">
        <f>IF(B123&lt;121,IF($D$1="konstant",$D$3,Zins!G117),0)</f>
        <v>0</v>
      </c>
      <c r="G123" s="39">
        <f t="shared" si="27"/>
        <v>1</v>
      </c>
      <c r="H123" s="11"/>
      <c r="I123" s="11"/>
      <c r="J123" s="11"/>
      <c r="K123" s="28">
        <f t="shared" si="28"/>
        <v>0</v>
      </c>
      <c r="L123" s="32">
        <f t="shared" si="19"/>
        <v>0</v>
      </c>
      <c r="M123" s="11">
        <f t="shared" si="20"/>
        <v>0</v>
      </c>
      <c r="N123" s="32">
        <f t="shared" si="32"/>
        <v>0</v>
      </c>
      <c r="O123" s="53">
        <f>O122+H124*PRODUCT($G$8:G123)^-1*PRODUCT($E$8:E122)*D123</f>
        <v>3227.0005757390163</v>
      </c>
      <c r="P123" s="53"/>
      <c r="Q123" s="52">
        <f>Q122+J123*PRODUCT($E$8:E122)*PRODUCT($G$8:G122)^-1</f>
        <v>13.614825826970304</v>
      </c>
      <c r="R123" s="52" t="e">
        <f>((P122+O122)*PRODUCT($G$8:G122))/PRODUCT($E$8:E122)</f>
        <v>#DIV/0!</v>
      </c>
      <c r="S123" s="52" t="e">
        <f>((Q122)*PRODUCT($G$8:G122))/PRODUCT($E$8:E122)</f>
        <v>#DIV/0!</v>
      </c>
      <c r="T123" s="41">
        <f t="shared" si="33"/>
        <v>0</v>
      </c>
      <c r="U123" s="52" t="e">
        <f t="shared" si="30"/>
        <v>#DIV/0!</v>
      </c>
      <c r="V123" s="41">
        <f t="shared" si="34"/>
        <v>0</v>
      </c>
      <c r="W123" s="41">
        <f t="shared" si="35"/>
        <v>0</v>
      </c>
    </row>
    <row r="124" spans="1:23" x14ac:dyDescent="0.2">
      <c r="A124" s="11">
        <f t="shared" si="37"/>
        <v>116</v>
      </c>
      <c r="B124" s="11" t="str">
        <f t="shared" si="37"/>
        <v/>
      </c>
      <c r="C124" s="12">
        <f>IF(B124&lt;121,INDEX(Frauen!C$2:C$122,B124+1,1),0)</f>
        <v>0</v>
      </c>
      <c r="D124" s="20">
        <f t="shared" si="25"/>
        <v>0</v>
      </c>
      <c r="E124" s="20">
        <f t="shared" si="26"/>
        <v>0</v>
      </c>
      <c r="F124" s="26">
        <f>IF(B124&lt;121,IF($D$1="konstant",$D$3,Zins!G118),0)</f>
        <v>0</v>
      </c>
      <c r="G124" s="39">
        <f t="shared" si="27"/>
        <v>1</v>
      </c>
      <c r="H124" s="11"/>
      <c r="I124" s="11"/>
      <c r="J124" s="11"/>
      <c r="K124" s="28">
        <f t="shared" si="28"/>
        <v>0</v>
      </c>
      <c r="L124" s="32">
        <f t="shared" si="19"/>
        <v>0</v>
      </c>
      <c r="M124" s="11">
        <f t="shared" si="20"/>
        <v>0</v>
      </c>
      <c r="N124" s="32">
        <f t="shared" si="32"/>
        <v>0</v>
      </c>
      <c r="O124" s="53">
        <f>O123+H125*PRODUCT($G$8:G124)^-1*PRODUCT($E$8:E123)*D124</f>
        <v>3227.0005757390163</v>
      </c>
      <c r="P124" s="53"/>
      <c r="Q124" s="52">
        <f>Q123+J124*PRODUCT($E$8:E123)*PRODUCT($G$8:G123)^-1</f>
        <v>13.614825826970304</v>
      </c>
      <c r="R124" s="52" t="e">
        <f>((P123+O123)*PRODUCT($G$8:G123))/PRODUCT($E$8:E123)</f>
        <v>#DIV/0!</v>
      </c>
      <c r="S124" s="52" t="e">
        <f>((Q123)*PRODUCT($G$8:G123))/PRODUCT($E$8:E123)</f>
        <v>#DIV/0!</v>
      </c>
      <c r="T124" s="41">
        <f t="shared" si="33"/>
        <v>0</v>
      </c>
      <c r="U124" s="52" t="e">
        <f t="shared" si="30"/>
        <v>#DIV/0!</v>
      </c>
      <c r="V124" s="41">
        <f t="shared" si="34"/>
        <v>0</v>
      </c>
      <c r="W124" s="41">
        <f t="shared" si="35"/>
        <v>0</v>
      </c>
    </row>
    <row r="125" spans="1:23" x14ac:dyDescent="0.2">
      <c r="A125" s="11">
        <f t="shared" si="37"/>
        <v>117</v>
      </c>
      <c r="B125" s="11" t="str">
        <f t="shared" si="37"/>
        <v/>
      </c>
      <c r="C125" s="12">
        <f>IF(B125&lt;121,INDEX(Frauen!C$2:C$122,B125+1,1),0)</f>
        <v>0</v>
      </c>
      <c r="D125" s="20">
        <f t="shared" si="25"/>
        <v>0</v>
      </c>
      <c r="E125" s="20">
        <f t="shared" si="26"/>
        <v>0</v>
      </c>
      <c r="F125" s="26">
        <f>IF(B125&lt;121,IF($D$1="konstant",$D$3,Zins!G119),0)</f>
        <v>0</v>
      </c>
      <c r="G125" s="39">
        <f t="shared" si="27"/>
        <v>1</v>
      </c>
      <c r="H125" s="11"/>
      <c r="I125" s="11"/>
      <c r="J125" s="11"/>
      <c r="K125" s="28">
        <f t="shared" si="28"/>
        <v>0</v>
      </c>
      <c r="L125" s="32">
        <f t="shared" si="19"/>
        <v>0</v>
      </c>
      <c r="M125" s="11">
        <f t="shared" si="20"/>
        <v>0</v>
      </c>
      <c r="N125" s="32">
        <f t="shared" si="32"/>
        <v>0</v>
      </c>
      <c r="O125" s="53">
        <f>O124+H126*PRODUCT($G$8:G125)^-1*PRODUCT($E$8:E124)*D125</f>
        <v>3227.0005757390163</v>
      </c>
      <c r="P125" s="53"/>
      <c r="Q125" s="52">
        <f>Q124+J125*PRODUCT($E$8:E124)*PRODUCT($G$8:G124)^-1</f>
        <v>13.614825826970304</v>
      </c>
      <c r="R125" s="52" t="e">
        <f>((P124+O124)*PRODUCT($G$8:G124))/PRODUCT($E$8:E124)</f>
        <v>#DIV/0!</v>
      </c>
      <c r="S125" s="52" t="e">
        <f>((Q124)*PRODUCT($G$8:G124))/PRODUCT($E$8:E124)</f>
        <v>#DIV/0!</v>
      </c>
      <c r="T125" s="41">
        <f t="shared" si="33"/>
        <v>0</v>
      </c>
      <c r="U125" s="52" t="e">
        <f t="shared" si="30"/>
        <v>#DIV/0!</v>
      </c>
      <c r="V125" s="41">
        <f t="shared" si="34"/>
        <v>0</v>
      </c>
      <c r="W125" s="41">
        <f t="shared" si="35"/>
        <v>0</v>
      </c>
    </row>
    <row r="126" spans="1:23" x14ac:dyDescent="0.2">
      <c r="A126" s="11">
        <f t="shared" si="37"/>
        <v>118</v>
      </c>
      <c r="B126" s="11" t="str">
        <f t="shared" si="37"/>
        <v/>
      </c>
      <c r="C126" s="12">
        <f>IF(B126&lt;121,INDEX(Frauen!C$2:C$122,B126+1,1),0)</f>
        <v>0</v>
      </c>
      <c r="D126" s="20">
        <f t="shared" si="25"/>
        <v>0</v>
      </c>
      <c r="E126" s="20">
        <f t="shared" si="26"/>
        <v>0</v>
      </c>
      <c r="F126" s="26">
        <f>IF(B126&lt;121,IF($D$1="konstant",$D$3,Zins!G120),0)</f>
        <v>0</v>
      </c>
      <c r="G126" s="39">
        <f t="shared" si="27"/>
        <v>1</v>
      </c>
      <c r="H126" s="11"/>
      <c r="I126" s="11"/>
      <c r="J126" s="11"/>
      <c r="K126" s="28">
        <f t="shared" si="28"/>
        <v>0</v>
      </c>
      <c r="L126" s="32">
        <f t="shared" si="19"/>
        <v>0</v>
      </c>
      <c r="M126" s="11">
        <f t="shared" si="20"/>
        <v>0</v>
      </c>
      <c r="N126" s="32">
        <f t="shared" si="32"/>
        <v>0</v>
      </c>
      <c r="O126" s="53">
        <f>O125+H127*PRODUCT($G$8:G126)^-1*PRODUCT($E$8:E125)*D126</f>
        <v>3227.0005757390163</v>
      </c>
      <c r="P126" s="53"/>
      <c r="Q126" s="52">
        <f>Q125+J126*PRODUCT($E$8:E125)*PRODUCT($G$8:G125)^-1</f>
        <v>13.614825826970304</v>
      </c>
      <c r="R126" s="52" t="e">
        <f>((P125+O125)*PRODUCT($G$8:G125))/PRODUCT($E$8:E125)</f>
        <v>#DIV/0!</v>
      </c>
      <c r="S126" s="52" t="e">
        <f>((Q125)*PRODUCT($G$8:G125))/PRODUCT($E$8:E125)</f>
        <v>#DIV/0!</v>
      </c>
      <c r="T126" s="41">
        <f t="shared" si="33"/>
        <v>0</v>
      </c>
      <c r="U126" s="52" t="e">
        <f t="shared" si="30"/>
        <v>#DIV/0!</v>
      </c>
      <c r="V126" s="41">
        <f t="shared" si="34"/>
        <v>0</v>
      </c>
      <c r="W126" s="41">
        <f t="shared" si="35"/>
        <v>0</v>
      </c>
    </row>
    <row r="127" spans="1:23" x14ac:dyDescent="0.2">
      <c r="A127" s="11">
        <f t="shared" si="37"/>
        <v>119</v>
      </c>
      <c r="B127" s="11" t="str">
        <f t="shared" si="37"/>
        <v/>
      </c>
      <c r="C127" s="12">
        <f>IF(B127&lt;121,INDEX(Frauen!C$2:C$122,B127+1,1),0)</f>
        <v>0</v>
      </c>
      <c r="D127" s="20">
        <f t="shared" si="25"/>
        <v>0</v>
      </c>
      <c r="E127" s="20">
        <f t="shared" si="26"/>
        <v>0</v>
      </c>
      <c r="F127" s="26">
        <f>IF(B127&lt;121,IF($D$1="konstant",$D$3,Zins!G121),0)</f>
        <v>0</v>
      </c>
      <c r="G127" s="39">
        <f t="shared" si="27"/>
        <v>1</v>
      </c>
      <c r="H127" s="11"/>
      <c r="I127" s="11"/>
      <c r="J127" s="11"/>
      <c r="K127" s="28">
        <f t="shared" si="28"/>
        <v>0</v>
      </c>
      <c r="L127" s="32">
        <f t="shared" si="19"/>
        <v>0</v>
      </c>
      <c r="M127" s="11">
        <f t="shared" si="20"/>
        <v>0</v>
      </c>
      <c r="N127" s="32">
        <f t="shared" si="32"/>
        <v>0</v>
      </c>
      <c r="O127" s="53">
        <f>O126+H128*PRODUCT($G$8:G127)^-1*PRODUCT($E$8:E126)*D127</f>
        <v>3227.0005757390163</v>
      </c>
      <c r="P127" s="53"/>
      <c r="Q127" s="52">
        <f>Q126+J127*PRODUCT($E$8:E126)*PRODUCT($G$8:G126)^-1</f>
        <v>13.614825826970304</v>
      </c>
      <c r="R127" s="52" t="e">
        <f>((P126+O126)*PRODUCT($G$8:G126))/PRODUCT($E$8:E126)</f>
        <v>#DIV/0!</v>
      </c>
      <c r="S127" s="52" t="e">
        <f>((Q126)*PRODUCT($G$8:G126))/PRODUCT($E$8:E126)</f>
        <v>#DIV/0!</v>
      </c>
      <c r="T127" s="41">
        <f t="shared" si="33"/>
        <v>0</v>
      </c>
      <c r="U127" s="52" t="e">
        <f t="shared" si="30"/>
        <v>#DIV/0!</v>
      </c>
      <c r="V127" s="41">
        <f t="shared" si="34"/>
        <v>0</v>
      </c>
      <c r="W127" s="41">
        <f t="shared" si="35"/>
        <v>0</v>
      </c>
    </row>
    <row r="128" spans="1:23" x14ac:dyDescent="0.2">
      <c r="A128" s="11">
        <f t="shared" si="37"/>
        <v>120</v>
      </c>
      <c r="B128" s="11" t="str">
        <f t="shared" si="37"/>
        <v/>
      </c>
      <c r="C128" s="12">
        <f>IF(B128&lt;121,INDEX(Frauen!C$2:C$122,B128+1,1),0)</f>
        <v>0</v>
      </c>
      <c r="D128" s="20">
        <f t="shared" si="25"/>
        <v>0</v>
      </c>
      <c r="E128" s="20">
        <f t="shared" si="26"/>
        <v>0</v>
      </c>
      <c r="F128" s="26">
        <f>IF(B128&lt;121,IF($D$1="konstant",$D$3,Zins!G122),0)</f>
        <v>0</v>
      </c>
      <c r="G128" s="39">
        <f t="shared" si="27"/>
        <v>1</v>
      </c>
      <c r="H128" s="11"/>
      <c r="I128" s="11"/>
      <c r="J128" s="11"/>
      <c r="K128" s="28"/>
      <c r="M128" s="11">
        <f t="shared" si="20"/>
        <v>0</v>
      </c>
      <c r="O128" s="53">
        <f>O127+H129*PRODUCT($G$8:G128)^-1*PRODUCT($E$8:E127)*D128</f>
        <v>3227.0005757390163</v>
      </c>
      <c r="P128" s="53"/>
      <c r="Q128" s="52">
        <f>Q127+J128*PRODUCT($E$8:E127)*PRODUCT($G$8:G127)^-1</f>
        <v>13.614825826970304</v>
      </c>
      <c r="R128" s="52" t="e">
        <f>((P127+O127)*PRODUCT($G$8:G127))/PRODUCT($E$8:E127)</f>
        <v>#DIV/0!</v>
      </c>
      <c r="S128" s="52" t="e">
        <f>((Q127)*PRODUCT($G$8:G127))/PRODUCT($E$8:E127)</f>
        <v>#DIV/0!</v>
      </c>
      <c r="T128" s="41">
        <f t="shared" si="33"/>
        <v>0</v>
      </c>
      <c r="U128" s="52" t="e">
        <f t="shared" si="30"/>
        <v>#DIV/0!</v>
      </c>
      <c r="V128" s="41">
        <f t="shared" si="34"/>
        <v>0</v>
      </c>
      <c r="W128" s="41">
        <f t="shared" si="35"/>
        <v>0</v>
      </c>
    </row>
    <row r="129" spans="1:23" x14ac:dyDescent="0.2">
      <c r="A129" s="11">
        <f t="shared" si="37"/>
        <v>121</v>
      </c>
      <c r="B129" s="11" t="str">
        <f t="shared" si="37"/>
        <v/>
      </c>
      <c r="C129" s="12">
        <f>IF(B129&lt;121,INDEX(Frauen!C$2:C$122,B129+1,1),0)</f>
        <v>0</v>
      </c>
      <c r="D129" s="20">
        <f t="shared" si="25"/>
        <v>0</v>
      </c>
      <c r="E129" s="20">
        <f t="shared" si="26"/>
        <v>0</v>
      </c>
      <c r="F129" s="26">
        <f>IF(B129&lt;121,IF($D$1="konstant",$D$3,Zins!G123),0)</f>
        <v>0</v>
      </c>
      <c r="G129" s="39">
        <f t="shared" si="27"/>
        <v>1</v>
      </c>
      <c r="H129" s="11"/>
      <c r="I129" s="11"/>
      <c r="J129" s="11"/>
      <c r="K129" s="28"/>
      <c r="M129" s="11">
        <f t="shared" si="20"/>
        <v>0</v>
      </c>
      <c r="O129" s="53">
        <f>O128+H130*PRODUCT($G$8:G129)^-1*PRODUCT($E$8:E128)*D129</f>
        <v>3227.0005757390163</v>
      </c>
      <c r="P129" s="53"/>
      <c r="Q129" s="52">
        <f>Q128+J129*PRODUCT($E$8:E128)*PRODUCT($G$8:G128)^-1</f>
        <v>13.614825826970304</v>
      </c>
      <c r="R129" s="52" t="e">
        <f>((P128+O128)*PRODUCT($G$8:G128))/PRODUCT($E$8:E128)</f>
        <v>#DIV/0!</v>
      </c>
      <c r="S129" s="52" t="e">
        <f>((Q128)*PRODUCT($G$8:G128))/PRODUCT($E$8:E128)</f>
        <v>#DIV/0!</v>
      </c>
      <c r="T129" s="41">
        <f t="shared" si="33"/>
        <v>0</v>
      </c>
      <c r="U129" s="52" t="e">
        <f t="shared" si="30"/>
        <v>#DIV/0!</v>
      </c>
      <c r="V129" s="41">
        <f t="shared" si="34"/>
        <v>0</v>
      </c>
      <c r="W129" s="41">
        <f t="shared" si="35"/>
        <v>0</v>
      </c>
    </row>
  </sheetData>
  <dataValidations disablePrompts="1" count="1">
    <dataValidation type="list" allowBlank="1" showInputMessage="1" showErrorMessage="1" sqref="D1" xr:uid="{AD45141B-2F55-4E05-A48D-EA22D652611B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C846-BCE5-46A9-BB14-263F8C9E10C1}">
  <sheetPr>
    <pageSetUpPr fitToPage="1"/>
  </sheetPr>
  <dimension ref="A1:X129"/>
  <sheetViews>
    <sheetView topLeftCell="Q1" zoomScaleNormal="100" workbookViewId="0">
      <selection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12.88671875" style="29" bestFit="1" customWidth="1"/>
    <col min="12" max="12" width="10.5546875" style="32" bestFit="1" customWidth="1"/>
    <col min="13" max="13" width="10.21875" style="6" bestFit="1" customWidth="1"/>
    <col min="14" max="14" width="10" style="32" bestFit="1" customWidth="1"/>
    <col min="15" max="16" width="16.77734375" style="50" bestFit="1" customWidth="1"/>
    <col min="17" max="17" width="12.5546875" style="50" bestFit="1" customWidth="1"/>
    <col min="18" max="19" width="10.5546875" style="50" customWidth="1"/>
    <col min="20" max="20" width="10.5546875" style="32" bestFit="1" customWidth="1"/>
    <col min="21" max="21" width="10.5546875" style="50" customWidth="1"/>
    <col min="22" max="23" width="10.5546875" style="32" bestFit="1" customWidth="1"/>
    <col min="24" max="24" width="11.77734375" style="6" bestFit="1" customWidth="1"/>
    <col min="25" max="16384" width="10.6640625" style="6"/>
  </cols>
  <sheetData>
    <row r="1" spans="1:24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L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4" ht="10.8" thickBot="1" x14ac:dyDescent="0.25">
      <c r="I2" s="6">
        <v>100000</v>
      </c>
      <c r="K2" s="34" t="s">
        <v>51</v>
      </c>
      <c r="L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4" ht="10.8" thickBot="1" x14ac:dyDescent="0.25">
      <c r="C3" s="23" t="s">
        <v>39</v>
      </c>
      <c r="D3" s="24">
        <v>7.4999999999999997E-3</v>
      </c>
      <c r="K3" s="35">
        <f>M13/N13</f>
        <v>13379.8562221169</v>
      </c>
      <c r="L3" s="6"/>
      <c r="M3" s="58" t="s">
        <v>73</v>
      </c>
      <c r="N3" s="57">
        <v>23622.243526558959</v>
      </c>
      <c r="O3" s="6"/>
      <c r="P3" s="6"/>
      <c r="Q3" s="6"/>
      <c r="R3" s="6"/>
      <c r="S3" s="6"/>
      <c r="T3" s="6"/>
      <c r="U3" s="6"/>
      <c r="V3" s="6"/>
      <c r="W3" s="6"/>
    </row>
    <row r="4" spans="1:24" x14ac:dyDescent="0.2">
      <c r="L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 x14ac:dyDescent="0.2">
      <c r="L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4" ht="10.8" thickBot="1" x14ac:dyDescent="0.25">
      <c r="L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4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6" t="s">
        <v>47</v>
      </c>
      <c r="L7" s="47" t="s">
        <v>48</v>
      </c>
      <c r="M7" s="45" t="s">
        <v>49</v>
      </c>
      <c r="N7" s="47" t="s">
        <v>62</v>
      </c>
      <c r="O7" s="51" t="s">
        <v>57</v>
      </c>
      <c r="P7" s="51" t="s">
        <v>56</v>
      </c>
      <c r="Q7" s="51" t="s">
        <v>59</v>
      </c>
      <c r="R7" s="51" t="s">
        <v>58</v>
      </c>
      <c r="S7" s="51" t="s">
        <v>60</v>
      </c>
      <c r="T7" s="48" t="s">
        <v>52</v>
      </c>
      <c r="U7" s="51" t="s">
        <v>61</v>
      </c>
      <c r="V7" s="48" t="s">
        <v>53</v>
      </c>
      <c r="W7" s="48" t="s">
        <v>54</v>
      </c>
    </row>
    <row r="8" spans="1:24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7.4999999999999997E-3</v>
      </c>
      <c r="G8" s="39">
        <f>1+F8</f>
        <v>1.0075000000000001</v>
      </c>
      <c r="H8" s="36"/>
      <c r="I8" s="36"/>
      <c r="J8" s="36"/>
      <c r="K8" s="40">
        <f>(K9*E8+H9*D8)/(1+F8)</f>
        <v>1613.5002878695084</v>
      </c>
      <c r="L8" s="41">
        <f t="shared" ref="L8:L71" si="0">L9/(1+F8)*E8+I8</f>
        <v>84410.269462219469</v>
      </c>
      <c r="M8" s="36">
        <f t="shared" ref="M8:M71" si="1">K8+L8</f>
        <v>86023.769750088977</v>
      </c>
      <c r="N8" s="41">
        <f t="shared" ref="N8:N39" si="2">N9/(1+F8)*E8+J8</f>
        <v>4.7316566695024687</v>
      </c>
      <c r="O8" s="52">
        <f>H9*G9^-1*D8</f>
        <v>0</v>
      </c>
      <c r="P8" s="52">
        <f>I8</f>
        <v>0</v>
      </c>
      <c r="Q8" s="52">
        <f>J8</f>
        <v>0</v>
      </c>
      <c r="R8" s="52">
        <v>0</v>
      </c>
      <c r="S8" s="52">
        <v>0</v>
      </c>
      <c r="T8" s="41">
        <f t="shared" ref="T8:T39" si="3">M8-$K$3*N8</f>
        <v>22714.883819725444</v>
      </c>
      <c r="U8" s="52">
        <v>0</v>
      </c>
      <c r="V8" s="41">
        <f t="shared" ref="V8:V39" si="4">I8+((1+F8)^-1)*T9-T8</f>
        <v>7.066526557700854</v>
      </c>
      <c r="W8" s="41">
        <f t="shared" ref="W8:W39" si="5">((F8+1)^-1)*D8*(H9-T9)</f>
        <v>-7.0665265576940595</v>
      </c>
      <c r="X8" s="49"/>
    </row>
    <row r="9" spans="1:24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6">IF(B9&lt;121,C9/1000,0)</f>
        <v>3.2700000000000003E-4</v>
      </c>
      <c r="E9" s="20">
        <f t="shared" ref="E9:E72" si="7">IF(B9&lt;121,1-D9,0)</f>
        <v>0.99967300000000003</v>
      </c>
      <c r="F9" s="26">
        <f>IF(B9&lt;121,IF($D$1="konstant",$D$3,Zins!G3),0)</f>
        <v>7.4999999999999997E-3</v>
      </c>
      <c r="G9" s="39">
        <f t="shared" ref="G9:G72" si="8">1+F9</f>
        <v>1.0075000000000001</v>
      </c>
      <c r="H9" s="11"/>
      <c r="I9" s="11"/>
      <c r="J9" s="11"/>
      <c r="K9" s="28">
        <f t="shared" ref="K9:K72" si="9">(K10*E9+H10*D9)/(1+F9)</f>
        <v>1626.1072593861988</v>
      </c>
      <c r="L9" s="32">
        <f t="shared" si="0"/>
        <v>85069.803191978819</v>
      </c>
      <c r="M9" s="11">
        <f t="shared" si="1"/>
        <v>86695.910451365024</v>
      </c>
      <c r="N9" s="32">
        <f t="shared" si="2"/>
        <v>4.7686271375635192</v>
      </c>
      <c r="O9" s="53">
        <f>O8+H10*PRODUCT($G$8:G9)^-1*E8*D9</f>
        <v>0</v>
      </c>
      <c r="P9" s="53">
        <f>P8+I9*(G8^-1)*E8</f>
        <v>0</v>
      </c>
      <c r="Q9" s="52">
        <f>Q8+J9*(G8^-1)*E8</f>
        <v>0</v>
      </c>
      <c r="R9" s="52">
        <f>((P8+O8)*G8)/E8</f>
        <v>0</v>
      </c>
      <c r="S9" s="52">
        <f>((Q8)*G8)/E8</f>
        <v>0</v>
      </c>
      <c r="T9" s="41">
        <f t="shared" si="3"/>
        <v>22892.364973880271</v>
      </c>
      <c r="U9" s="52">
        <f>S9*$K$3-R9</f>
        <v>0</v>
      </c>
      <c r="V9" s="41">
        <f t="shared" si="4"/>
        <v>7.4882520048813603</v>
      </c>
      <c r="W9" s="41">
        <f t="shared" si="5"/>
        <v>-7.488252004864445</v>
      </c>
    </row>
    <row r="10" spans="1:24" x14ac:dyDescent="0.2">
      <c r="A10" s="11">
        <f t="shared" ref="A10:B25" si="10">IF(A9&lt;121,A9+1,"")</f>
        <v>2</v>
      </c>
      <c r="B10" s="11">
        <f t="shared" si="10"/>
        <v>32</v>
      </c>
      <c r="C10" s="12">
        <f>IF(B10&lt;121,INDEX(Frauen!C$2:C$122,B10+1,1),0)</f>
        <v>0.35099999999999998</v>
      </c>
      <c r="D10" s="20">
        <f t="shared" si="6"/>
        <v>3.5099999999999997E-4</v>
      </c>
      <c r="E10" s="20">
        <f t="shared" si="7"/>
        <v>0.99964900000000001</v>
      </c>
      <c r="F10" s="26">
        <f>IF(B10&lt;121,IF($D$1="konstant",$D$3,Zins!G4),0)</f>
        <v>7.4999999999999997E-3</v>
      </c>
      <c r="G10" s="39">
        <f t="shared" si="8"/>
        <v>1.0075000000000001</v>
      </c>
      <c r="H10" s="11"/>
      <c r="I10" s="11"/>
      <c r="J10" s="11"/>
      <c r="K10" s="28">
        <f t="shared" si="9"/>
        <v>1638.83896417288</v>
      </c>
      <c r="L10" s="32">
        <f t="shared" si="0"/>
        <v>85735.862342904802</v>
      </c>
      <c r="M10" s="11">
        <f t="shared" si="1"/>
        <v>87374.701307077688</v>
      </c>
      <c r="N10" s="32">
        <f t="shared" si="2"/>
        <v>4.8059633911241431</v>
      </c>
      <c r="O10" s="53">
        <f>O9+H11*PRODUCT($G$8:G10)^-1*PRODUCT($E$8:E9)*D10</f>
        <v>0</v>
      </c>
      <c r="P10" s="53">
        <f>P9+I10*PRODUCT($E$8:E9)*PRODUCT($G$8:G9)^-1</f>
        <v>0</v>
      </c>
      <c r="Q10" s="52">
        <f>Q9+J10*PRODUCT($E$8:E9)*PRODUCT($G$8:G9)^-1</f>
        <v>0</v>
      </c>
      <c r="R10" s="52">
        <f>((P9+O9)*PRODUCT($G$8:G9))/PRODUCT($E$8:E9)</f>
        <v>0</v>
      </c>
      <c r="S10" s="52">
        <f>((Q9)*PRODUCT($G$8:G9))/PRODUCT($E$8:E9)</f>
        <v>0</v>
      </c>
      <c r="T10" s="41">
        <f t="shared" si="3"/>
        <v>23071.602125079291</v>
      </c>
      <c r="U10" s="52">
        <f t="shared" ref="U10:U73" si="11">S10*$K$3-R10</f>
        <v>0</v>
      </c>
      <c r="V10" s="41">
        <f t="shared" si="4"/>
        <v>8.1009757884094142</v>
      </c>
      <c r="W10" s="41">
        <f t="shared" si="5"/>
        <v>-8.1009757884045612</v>
      </c>
    </row>
    <row r="11" spans="1:24" x14ac:dyDescent="0.2">
      <c r="A11" s="11">
        <f t="shared" si="10"/>
        <v>3</v>
      </c>
      <c r="B11" s="11">
        <f t="shared" si="10"/>
        <v>33</v>
      </c>
      <c r="C11" s="12">
        <f>IF(B11&lt;121,INDEX(Frauen!C$2:C$122,B11+1,1),0)</f>
        <v>0.38600000000000001</v>
      </c>
      <c r="D11" s="20">
        <f t="shared" si="6"/>
        <v>3.86E-4</v>
      </c>
      <c r="E11" s="20">
        <f t="shared" si="7"/>
        <v>0.999614</v>
      </c>
      <c r="F11" s="26">
        <f>IF(B11&lt;121,IF($D$1="konstant",$D$3,Zins!G5),0)</f>
        <v>7.4999999999999997E-3</v>
      </c>
      <c r="G11" s="39">
        <f t="shared" si="8"/>
        <v>1.0075000000000001</v>
      </c>
      <c r="H11" s="11"/>
      <c r="I11" s="11"/>
      <c r="J11" s="11"/>
      <c r="K11" s="28">
        <f t="shared" si="9"/>
        <v>1651.710006616499</v>
      </c>
      <c r="L11" s="32">
        <f t="shared" si="0"/>
        <v>86409.21094351777</v>
      </c>
      <c r="M11" s="11">
        <f t="shared" si="1"/>
        <v>88060.92095013427</v>
      </c>
      <c r="N11" s="32">
        <f t="shared" si="2"/>
        <v>4.8437082581561866</v>
      </c>
      <c r="O11" s="53">
        <f>O10+H12*PRODUCT($G$8:G11)^-1*PRODUCT($E$8:E10)*D11</f>
        <v>0</v>
      </c>
      <c r="P11" s="53">
        <f>P10+I11*PRODUCT($E$8:E10)*PRODUCT($G$8:G10)^-1</f>
        <v>0</v>
      </c>
      <c r="Q11" s="52">
        <f>Q10+J11*PRODUCT($E$8:E10)*PRODUCT($G$8:G10)^-1</f>
        <v>0</v>
      </c>
      <c r="R11" s="52">
        <f>((P10+O10)*PRODUCT($G$8:G10))/PRODUCT($E$8:E10)</f>
        <v>0</v>
      </c>
      <c r="S11" s="52">
        <f>((Q10)*PRODUCT($G$8:G10))/PRODUCT($E$8:E10)</f>
        <v>0</v>
      </c>
      <c r="T11" s="41">
        <f t="shared" si="3"/>
        <v>23252.800874124208</v>
      </c>
      <c r="U11" s="52">
        <f t="shared" si="11"/>
        <v>0</v>
      </c>
      <c r="V11" s="41">
        <f t="shared" si="4"/>
        <v>8.9790470495790942</v>
      </c>
      <c r="W11" s="41">
        <f t="shared" si="5"/>
        <v>-8.9790470495730812</v>
      </c>
    </row>
    <row r="12" spans="1:24" x14ac:dyDescent="0.2">
      <c r="A12" s="11">
        <f t="shared" si="10"/>
        <v>4</v>
      </c>
      <c r="B12" s="11">
        <f t="shared" si="10"/>
        <v>34</v>
      </c>
      <c r="C12" s="12">
        <f>IF(B12&lt;121,INDEX(Frauen!C$2:C$122,B12+1,1),0)</f>
        <v>0.433</v>
      </c>
      <c r="D12" s="20">
        <f t="shared" si="6"/>
        <v>4.3300000000000001E-4</v>
      </c>
      <c r="E12" s="20">
        <f t="shared" si="7"/>
        <v>0.99956699999999998</v>
      </c>
      <c r="F12" s="26">
        <f>IF(B12&lt;121,IF($D$1="konstant",$D$3,Zins!G6),0)</f>
        <v>7.4999999999999997E-3</v>
      </c>
      <c r="G12" s="39">
        <f t="shared" si="8"/>
        <v>1.0075000000000001</v>
      </c>
      <c r="H12" s="11"/>
      <c r="I12" s="11"/>
      <c r="J12" s="11"/>
      <c r="K12" s="28">
        <f t="shared" si="9"/>
        <v>1664.7404214688097</v>
      </c>
      <c r="L12" s="32">
        <f t="shared" si="0"/>
        <v>87090.897111879342</v>
      </c>
      <c r="M12" s="11">
        <f t="shared" si="1"/>
        <v>88755.637533348156</v>
      </c>
      <c r="N12" s="32">
        <f t="shared" si="2"/>
        <v>4.8819204914020391</v>
      </c>
      <c r="O12" s="53">
        <f>O11+H13*PRODUCT($G$8:G12)^-1*PRODUCT($E$8:E11)*D12</f>
        <v>0</v>
      </c>
      <c r="P12" s="53">
        <f>P11+I12*PRODUCT($E$8:E11)*PRODUCT($G$8:G11)^-1</f>
        <v>0</v>
      </c>
      <c r="Q12" s="52">
        <f>Q11+J12*PRODUCT($E$8:E11)*PRODUCT($G$8:G11)^-1</f>
        <v>0</v>
      </c>
      <c r="R12" s="52">
        <f>((P11+O11)*PRODUCT($G$8:G11))/PRODUCT($E$8:E11)</f>
        <v>0</v>
      </c>
      <c r="S12" s="52">
        <f>((Q11)*PRODUCT($G$8:G11))/PRODUCT($E$8:E11)</f>
        <v>0</v>
      </c>
      <c r="T12" s="41">
        <f t="shared" si="3"/>
        <v>23436.243270582592</v>
      </c>
      <c r="U12" s="52">
        <f t="shared" si="11"/>
        <v>0</v>
      </c>
      <c r="V12" s="41">
        <f t="shared" si="4"/>
        <v>-23436.243270582592</v>
      </c>
      <c r="W12" s="41">
        <f t="shared" si="5"/>
        <v>0</v>
      </c>
    </row>
    <row r="13" spans="1:24" x14ac:dyDescent="0.2">
      <c r="A13" s="11">
        <f t="shared" si="10"/>
        <v>5</v>
      </c>
      <c r="B13" s="11">
        <f t="shared" si="10"/>
        <v>35</v>
      </c>
      <c r="C13" s="12">
        <f>IF(B13&lt;121,INDEX(Frauen!C$2:C$122,B13+1,1),0)</f>
        <v>0.49</v>
      </c>
      <c r="D13" s="20">
        <f t="shared" si="6"/>
        <v>4.8999999999999998E-4</v>
      </c>
      <c r="E13" s="20">
        <f t="shared" si="7"/>
        <v>0.99951000000000001</v>
      </c>
      <c r="F13" s="26">
        <f>IF(B13&lt;121,IF($D$1="konstant",$D$3,Zins!G7),0)</f>
        <v>7.4999999999999997E-3</v>
      </c>
      <c r="G13" s="39">
        <f t="shared" si="8"/>
        <v>1.0075000000000001</v>
      </c>
      <c r="H13" s="54"/>
      <c r="I13" s="54"/>
      <c r="J13" s="54">
        <v>1</v>
      </c>
      <c r="K13" s="55">
        <f t="shared" si="9"/>
        <v>1677.9525280744822</v>
      </c>
      <c r="L13" s="56">
        <f t="shared" si="0"/>
        <v>87782.088484532243</v>
      </c>
      <c r="M13" s="54">
        <f>K13+L13-N3</f>
        <v>65837.79748604777</v>
      </c>
      <c r="N13" s="32">
        <f t="shared" si="2"/>
        <v>4.9206655432677895</v>
      </c>
      <c r="O13" s="53">
        <f>O12+H14*PRODUCT($G$8:G13)^-1*PRODUCT($E$8:E12)*D13</f>
        <v>46.76709593462116</v>
      </c>
      <c r="P13" s="53">
        <f>P12+I13*PRODUCT($E$8:E12)*PRODUCT($G$8:G12)^-1</f>
        <v>0</v>
      </c>
      <c r="Q13" s="52">
        <f>Q12+J13*PRODUCT($E$8:E12)*PRODUCT($G$8:G12)^-1</f>
        <v>0.96158875824756773</v>
      </c>
      <c r="R13" s="52">
        <f>((P12+O12)*PRODUCT($G$8:G12))/PRODUCT($E$8:E12)</f>
        <v>0</v>
      </c>
      <c r="S13" s="52">
        <f>((Q12)*PRODUCT($G$8:G12))/PRODUCT($E$8:E12)</f>
        <v>0</v>
      </c>
      <c r="T13" s="41">
        <f t="shared" si="3"/>
        <v>0</v>
      </c>
      <c r="U13" s="52">
        <f t="shared" si="11"/>
        <v>0</v>
      </c>
      <c r="V13" s="41">
        <f t="shared" si="4"/>
        <v>36971.580587431687</v>
      </c>
      <c r="W13" s="41">
        <f t="shared" si="5"/>
        <v>30.519161244168394</v>
      </c>
    </row>
    <row r="14" spans="1:24" x14ac:dyDescent="0.2">
      <c r="A14" s="11">
        <f t="shared" si="10"/>
        <v>6</v>
      </c>
      <c r="B14" s="11">
        <f t="shared" si="10"/>
        <v>36</v>
      </c>
      <c r="C14" s="12">
        <f>IF(B14&lt;121,INDEX(Frauen!C$2:C$122,B14+1,1),0)</f>
        <v>0.55500000000000005</v>
      </c>
      <c r="D14" s="20">
        <f t="shared" si="6"/>
        <v>5.5500000000000005E-4</v>
      </c>
      <c r="E14" s="20">
        <f t="shared" si="7"/>
        <v>0.99944500000000003</v>
      </c>
      <c r="F14" s="26">
        <f>IF(B14&lt;121,IF($D$1="konstant",$D$3,Zins!G8),0)</f>
        <v>7.4999999999999997E-3</v>
      </c>
      <c r="G14" s="39">
        <f t="shared" si="8"/>
        <v>1.0075000000000001</v>
      </c>
      <c r="H14" s="11">
        <v>100000</v>
      </c>
      <c r="I14" s="11"/>
      <c r="J14" s="11">
        <v>1</v>
      </c>
      <c r="K14" s="28">
        <f t="shared" si="9"/>
        <v>1642.3419195756328</v>
      </c>
      <c r="L14" s="32">
        <f t="shared" si="0"/>
        <v>88483.811215661917</v>
      </c>
      <c r="M14" s="11">
        <f>K14+L14</f>
        <v>90126.153135237546</v>
      </c>
      <c r="N14" s="32">
        <f t="shared" si="2"/>
        <v>3.9520070182812557</v>
      </c>
      <c r="O14" s="53">
        <f>O13+H15*PRODUCT($G$8:G14)^-1*PRODUCT($E$8:E13)*D14</f>
        <v>99.317903514456731</v>
      </c>
      <c r="P14" s="53">
        <f>P13+I14*PRODUCT($E$8:E13)*PRODUCT($G$8:G13)^-1</f>
        <v>0</v>
      </c>
      <c r="Q14" s="52">
        <f>Q13+J14*PRODUCT($E$8:E13)*PRODUCT($G$8:G13)^-1</f>
        <v>1.9155516165662045</v>
      </c>
      <c r="R14" s="52">
        <f>((P13+O13)*PRODUCT($G$8:G13))/PRODUCT($E$8:E13)</f>
        <v>49.02402177066763</v>
      </c>
      <c r="S14" s="52">
        <f>((Q13)*PRODUCT($G$8:G13))/PRODUCT($E$8:E13)</f>
        <v>1.0079939170193393</v>
      </c>
      <c r="T14" s="41">
        <f t="shared" si="3"/>
        <v>37248.867441837428</v>
      </c>
      <c r="U14" s="52">
        <f t="shared" si="11"/>
        <v>13437.789660716526</v>
      </c>
      <c r="V14" s="41">
        <f t="shared" si="4"/>
        <v>13352.853328509227</v>
      </c>
      <c r="W14" s="41">
        <f t="shared" si="5"/>
        <v>27.002893607693334</v>
      </c>
    </row>
    <row r="15" spans="1:24" x14ac:dyDescent="0.2">
      <c r="A15" s="11">
        <f t="shared" si="10"/>
        <v>7</v>
      </c>
      <c r="B15" s="11">
        <f t="shared" si="10"/>
        <v>37</v>
      </c>
      <c r="C15" s="12">
        <f>IF(B15&lt;121,INDEX(Frauen!C$2:C$122,B15+1,1),0)</f>
        <v>0.624</v>
      </c>
      <c r="D15" s="20">
        <f t="shared" si="6"/>
        <v>6.2399999999999999E-4</v>
      </c>
      <c r="E15" s="20">
        <f t="shared" si="7"/>
        <v>0.99937600000000004</v>
      </c>
      <c r="F15" s="26">
        <f>IF(B15&lt;121,IF($D$1="konstant",$D$3,Zins!G9),0)</f>
        <v>7.4999999999999997E-3</v>
      </c>
      <c r="G15" s="39">
        <f t="shared" si="8"/>
        <v>1.0075000000000001</v>
      </c>
      <c r="H15" s="11">
        <v>100000</v>
      </c>
      <c r="I15" s="11"/>
      <c r="J15" s="11">
        <v>1</v>
      </c>
      <c r="K15" s="28">
        <f t="shared" si="9"/>
        <v>1600.0475103406891</v>
      </c>
      <c r="L15" s="32">
        <f t="shared" si="0"/>
        <v>89196.944103756978</v>
      </c>
      <c r="M15" s="11">
        <f t="shared" si="1"/>
        <v>90796.991614097671</v>
      </c>
      <c r="N15" s="32">
        <f t="shared" si="2"/>
        <v>2.9757986391631004</v>
      </c>
      <c r="O15" s="53">
        <f>O14+H16*PRODUCT($G$8:G15)^-1*PRODUCT($E$8:E14)*D15</f>
        <v>157.92967475114793</v>
      </c>
      <c r="P15" s="53">
        <f>P14+I15*PRODUCT($E$8:E14)*PRODUCT($G$8:G14)^-1</f>
        <v>0</v>
      </c>
      <c r="Q15" s="52">
        <f>Q14+J15*PRODUCT($E$8:E14)*PRODUCT($G$8:G14)^-1</f>
        <v>2.8618875063252811</v>
      </c>
      <c r="R15" s="52">
        <f>((P14+O14)*PRODUCT($G$8:G14))/PRODUCT($E$8:E14)</f>
        <v>104.94994915572909</v>
      </c>
      <c r="S15" s="52">
        <f>((Q14)*PRODUCT($G$8:G14))/PRODUCT($E$8:E14)</f>
        <v>2.0241772897928203</v>
      </c>
      <c r="T15" s="41">
        <f t="shared" si="3"/>
        <v>50981.233676124262</v>
      </c>
      <c r="U15" s="52">
        <f t="shared" si="11"/>
        <v>26978.251156346461</v>
      </c>
      <c r="V15" s="41">
        <f t="shared" si="4"/>
        <v>13358.068462780611</v>
      </c>
      <c r="W15" s="41">
        <f t="shared" si="5"/>
        <v>21.787759336291096</v>
      </c>
    </row>
    <row r="16" spans="1:24" x14ac:dyDescent="0.2">
      <c r="A16" s="11">
        <f t="shared" si="10"/>
        <v>8</v>
      </c>
      <c r="B16" s="11">
        <f t="shared" si="10"/>
        <v>38</v>
      </c>
      <c r="C16" s="12">
        <f>IF(B16&lt;121,INDEX(Frauen!C$2:C$122,B16+1,1),0)</f>
        <v>0.70099999999999996</v>
      </c>
      <c r="D16" s="20">
        <f t="shared" si="6"/>
        <v>7.0099999999999991E-4</v>
      </c>
      <c r="E16" s="20">
        <f t="shared" si="7"/>
        <v>0.99929900000000005</v>
      </c>
      <c r="F16" s="26">
        <f>IF(B16&lt;121,IF($D$1="konstant",$D$3,Zins!G10),0)</f>
        <v>7.4999999999999997E-3</v>
      </c>
      <c r="G16" s="39">
        <f t="shared" si="8"/>
        <v>1.0075000000000001</v>
      </c>
      <c r="H16" s="11">
        <v>100000</v>
      </c>
      <c r="I16" s="11"/>
      <c r="J16" s="11">
        <v>1</v>
      </c>
      <c r="K16" s="28">
        <f t="shared" si="9"/>
        <v>1550.6154507094868</v>
      </c>
      <c r="L16" s="32">
        <f t="shared" si="0"/>
        <v>89922.032532835656</v>
      </c>
      <c r="M16" s="11">
        <f t="shared" si="1"/>
        <v>91472.647983545146</v>
      </c>
      <c r="N16" s="32">
        <f t="shared" si="2"/>
        <v>1.9918600496277916</v>
      </c>
      <c r="O16" s="53">
        <f>O15+H17*PRODUCT($G$8:G16)^-1*PRODUCT($E$8:E15)*D16</f>
        <v>223.24305109761846</v>
      </c>
      <c r="P16" s="53">
        <f>P15+I16*PRODUCT($E$8:E15)*PRODUCT($G$8:G15)^-1</f>
        <v>0</v>
      </c>
      <c r="Q16" s="52">
        <f>Q15+J16*PRODUCT($E$8:E15)*PRODUCT($G$8:G15)^-1</f>
        <v>3.8005925943291192</v>
      </c>
      <c r="R16" s="52">
        <f>((P15+O15)*PRODUCT($G$8:G15))/PRODUCT($E$8:E15)</f>
        <v>168.24205681785139</v>
      </c>
      <c r="S16" s="52">
        <f>((Q15)*PRODUCT($G$8:G15))/PRODUCT($E$8:E15)</f>
        <v>3.0487610463591941</v>
      </c>
      <c r="T16" s="41">
        <f t="shared" si="3"/>
        <v>64821.846904946666</v>
      </c>
      <c r="U16" s="52">
        <f t="shared" si="11"/>
        <v>40623.742399058843</v>
      </c>
      <c r="V16" s="41">
        <f t="shared" si="4"/>
        <v>13365.087099081997</v>
      </c>
      <c r="W16" s="41">
        <f t="shared" si="5"/>
        <v>14.769123034888059</v>
      </c>
    </row>
    <row r="17" spans="1:23" x14ac:dyDescent="0.2">
      <c r="A17" s="11">
        <f t="shared" si="10"/>
        <v>9</v>
      </c>
      <c r="B17" s="11">
        <f t="shared" si="10"/>
        <v>39</v>
      </c>
      <c r="C17" s="12">
        <f>IF(B17&lt;121,INDEX(Frauen!C$2:C$122,B17+1,1),0)</f>
        <v>0.78300000000000003</v>
      </c>
      <c r="D17" s="20">
        <f t="shared" si="6"/>
        <v>7.8300000000000006E-4</v>
      </c>
      <c r="E17" s="20">
        <f t="shared" si="7"/>
        <v>0.99921700000000002</v>
      </c>
      <c r="F17" s="26">
        <f>IF(B17&lt;121,IF($D$1="konstant",$D$3,Zins!G11),0)</f>
        <v>7.4999999999999997E-3</v>
      </c>
      <c r="G17" s="39">
        <f t="shared" si="8"/>
        <v>1.0075000000000001</v>
      </c>
      <c r="H17" s="11">
        <v>100000</v>
      </c>
      <c r="I17" s="11"/>
      <c r="J17" s="11">
        <v>1</v>
      </c>
      <c r="K17" s="28">
        <f t="shared" si="9"/>
        <v>1493.1917940374285</v>
      </c>
      <c r="L17" s="32">
        <f t="shared" si="0"/>
        <v>90660.000437138355</v>
      </c>
      <c r="M17" s="11">
        <f t="shared" si="1"/>
        <v>92153.192231175781</v>
      </c>
      <c r="N17" s="32">
        <f t="shared" si="2"/>
        <v>1</v>
      </c>
      <c r="O17" s="53">
        <f>O16+H18*PRODUCT($G$8:G17)^-1*PRODUCT($E$8:E16)*D17</f>
        <v>295.60267103416743</v>
      </c>
      <c r="P17" s="53">
        <f>P16+I17*PRODUCT($E$8:E16)*PRODUCT($G$8:G16)^-1</f>
        <v>0</v>
      </c>
      <c r="Q17" s="52">
        <f>Q16+J17*PRODUCT($E$8:E16)*PRODUCT($G$8:G16)^-1</f>
        <v>4.7316566695024669</v>
      </c>
      <c r="R17" s="52">
        <f>((P16+O16)*PRODUCT($G$8:G16))/PRODUCT($E$8:E16)</f>
        <v>239.77195238260546</v>
      </c>
      <c r="S17" s="52">
        <f>((Q16)*PRODUCT($G$8:G16))/PRODUCT($E$8:E16)</f>
        <v>4.0819882279546844</v>
      </c>
      <c r="T17" s="41">
        <f t="shared" si="3"/>
        <v>78773.336009058883</v>
      </c>
      <c r="U17" s="52">
        <f t="shared" si="11"/>
        <v>54376.643638024812</v>
      </c>
      <c r="V17" s="41">
        <f t="shared" si="4"/>
        <v>13374.290692235925</v>
      </c>
      <c r="W17" s="41">
        <f t="shared" si="5"/>
        <v>5.5655298809754878</v>
      </c>
    </row>
    <row r="18" spans="1:23" x14ac:dyDescent="0.2">
      <c r="A18" s="11">
        <f t="shared" si="10"/>
        <v>10</v>
      </c>
      <c r="B18" s="11">
        <f t="shared" si="10"/>
        <v>40</v>
      </c>
      <c r="C18" s="12">
        <f>IF(B18&lt;121,INDEX(Frauen!C$2:C$122,B18+1,1),0)</f>
        <v>0.872</v>
      </c>
      <c r="D18" s="20">
        <f t="shared" si="6"/>
        <v>8.7199999999999995E-4</v>
      </c>
      <c r="E18" s="20">
        <f t="shared" si="7"/>
        <v>0.99912800000000002</v>
      </c>
      <c r="F18" s="26">
        <f>IF(B18&lt;121,IF($D$1="konstant",$D$3,Zins!G12),0)</f>
        <v>7.4999999999999997E-3</v>
      </c>
      <c r="G18" s="39">
        <f t="shared" si="8"/>
        <v>1.0075000000000001</v>
      </c>
      <c r="H18" s="11">
        <v>100000</v>
      </c>
      <c r="I18" s="11"/>
      <c r="J18" s="11"/>
      <c r="K18" s="28">
        <f t="shared" si="9"/>
        <v>1427.2082365419217</v>
      </c>
      <c r="L18" s="32">
        <f t="shared" si="0"/>
        <v>91411.52566501261</v>
      </c>
      <c r="M18" s="11">
        <f t="shared" si="1"/>
        <v>92838.733901554529</v>
      </c>
      <c r="N18" s="32">
        <f t="shared" si="2"/>
        <v>0</v>
      </c>
      <c r="O18" s="53">
        <f>O17+H19*PRODUCT($G$8:G18)^-1*PRODUCT($E$8:E17)*D18</f>
        <v>375.52456357422795</v>
      </c>
      <c r="P18" s="53">
        <f>P17+I18*PRODUCT($E$8:E17)*PRODUCT($G$8:G17)^-1</f>
        <v>0</v>
      </c>
      <c r="Q18" s="52">
        <f>Q17+J18*PRODUCT($E$8:E17)*PRODUCT($G$8:G17)^-1</f>
        <v>4.7316566695024669</v>
      </c>
      <c r="R18" s="52">
        <f>((P17+O17)*PRODUCT($G$8:G17))/PRODUCT($E$8:E17)</f>
        <v>320.12089668758131</v>
      </c>
      <c r="S18" s="52">
        <f>((Q17)*PRODUCT($G$8:G17))/PRODUCT($E$8:E17)</f>
        <v>5.1241153219614395</v>
      </c>
      <c r="T18" s="41">
        <f t="shared" si="3"/>
        <v>92838.733901554529</v>
      </c>
      <c r="U18" s="52">
        <f t="shared" si="11"/>
        <v>68239.805376702716</v>
      </c>
      <c r="V18" s="41">
        <f t="shared" si="4"/>
        <v>-5.6003760521271033</v>
      </c>
      <c r="W18" s="41">
        <f t="shared" si="5"/>
        <v>5.6003760521142505</v>
      </c>
    </row>
    <row r="19" spans="1:23" x14ac:dyDescent="0.2">
      <c r="A19" s="11">
        <f t="shared" si="10"/>
        <v>11</v>
      </c>
      <c r="B19" s="11">
        <f t="shared" si="10"/>
        <v>41</v>
      </c>
      <c r="C19" s="12">
        <f>IF(B19&lt;121,INDEX(Frauen!C$2:C$122,B19+1,1),0)</f>
        <v>0.97199999999999998</v>
      </c>
      <c r="D19" s="20">
        <f t="shared" si="6"/>
        <v>9.7199999999999999E-4</v>
      </c>
      <c r="E19" s="20">
        <f t="shared" si="7"/>
        <v>0.99902800000000003</v>
      </c>
      <c r="F19" s="26">
        <f>IF(B19&lt;121,IF($D$1="konstant",$D$3,Zins!G13),0)</f>
        <v>7.4999999999999997E-3</v>
      </c>
      <c r="G19" s="39">
        <f t="shared" si="8"/>
        <v>1.0075000000000001</v>
      </c>
      <c r="H19" s="11">
        <v>100000</v>
      </c>
      <c r="I19" s="11"/>
      <c r="J19" s="11"/>
      <c r="K19" s="28">
        <f t="shared" si="9"/>
        <v>1351.8911473965159</v>
      </c>
      <c r="L19" s="32">
        <f t="shared" si="0"/>
        <v>92177.490879547171</v>
      </c>
      <c r="M19" s="11">
        <f t="shared" si="1"/>
        <v>93529.382026943684</v>
      </c>
      <c r="N19" s="32">
        <f t="shared" si="2"/>
        <v>0</v>
      </c>
      <c r="O19" s="53">
        <f>O18+H20*PRODUCT($G$8:G19)^-1*PRODUCT($E$8:E18)*D19</f>
        <v>463.87152447705785</v>
      </c>
      <c r="P19" s="53">
        <f>P18+I19*PRODUCT($E$8:E18)*PRODUCT($G$8:G18)^-1</f>
        <v>0</v>
      </c>
      <c r="Q19" s="52">
        <f>Q18+J19*PRODUCT($E$8:E18)*PRODUCT($G$8:G18)^-1</f>
        <v>4.7316566695024669</v>
      </c>
      <c r="R19" s="52">
        <f>((P18+O18)*PRODUCT($G$8:G18))/PRODUCT($E$8:E18)</f>
        <v>410.07939264312301</v>
      </c>
      <c r="S19" s="52">
        <f>((Q18)*PRODUCT($G$8:G18))/PRODUCT($E$8:E18)</f>
        <v>5.1670518560946652</v>
      </c>
      <c r="T19" s="41">
        <f t="shared" si="3"/>
        <v>93529.382026943684</v>
      </c>
      <c r="U19" s="52">
        <f t="shared" si="11"/>
        <v>68724.331534125755</v>
      </c>
      <c r="V19" s="41">
        <f t="shared" si="4"/>
        <v>-5.5712827556562843</v>
      </c>
      <c r="W19" s="41">
        <f t="shared" si="5"/>
        <v>5.5712827556566769</v>
      </c>
    </row>
    <row r="20" spans="1:23" x14ac:dyDescent="0.2">
      <c r="A20" s="11">
        <f t="shared" si="10"/>
        <v>12</v>
      </c>
      <c r="B20" s="11">
        <f t="shared" si="10"/>
        <v>42</v>
      </c>
      <c r="C20" s="12">
        <f>IF(B20&lt;121,INDEX(Frauen!C$2:C$122,B20+1,1),0)</f>
        <v>1.0840000000000001</v>
      </c>
      <c r="D20" s="20">
        <f t="shared" si="6"/>
        <v>1.0840000000000001E-3</v>
      </c>
      <c r="E20" s="20">
        <f t="shared" si="7"/>
        <v>0.99891600000000003</v>
      </c>
      <c r="F20" s="26">
        <f>IF(B20&lt;121,IF($D$1="konstant",$D$3,Zins!G14),0)</f>
        <v>7.4999999999999997E-3</v>
      </c>
      <c r="G20" s="39">
        <f t="shared" si="8"/>
        <v>1.0075000000000001</v>
      </c>
      <c r="H20" s="11">
        <v>100000</v>
      </c>
      <c r="I20" s="11"/>
      <c r="J20" s="11"/>
      <c r="K20" s="28">
        <f t="shared" si="9"/>
        <v>1266.060942237845</v>
      </c>
      <c r="L20" s="32">
        <f t="shared" si="0"/>
        <v>92959.178382531594</v>
      </c>
      <c r="M20" s="11">
        <f t="shared" si="1"/>
        <v>94225.239324769442</v>
      </c>
      <c r="N20" s="32">
        <f t="shared" si="2"/>
        <v>0</v>
      </c>
      <c r="O20" s="53">
        <f>O19+H21*PRODUCT($G$8:G20)^-1*PRODUCT($E$8:E19)*D20</f>
        <v>561.56987636465624</v>
      </c>
      <c r="P20" s="53">
        <f>P19+I20*PRODUCT($E$8:E19)*PRODUCT($G$8:G19)^-1</f>
        <v>0</v>
      </c>
      <c r="Q20" s="52">
        <f>Q19+J20*PRODUCT($E$8:E19)*PRODUCT($G$8:G19)^-1</f>
        <v>4.7316566695024669</v>
      </c>
      <c r="R20" s="52">
        <f>((P19+O19)*PRODUCT($G$8:G19))/PRODUCT($E$8:E19)</f>
        <v>510.85153578072533</v>
      </c>
      <c r="S20" s="52">
        <f>((Q19)*PRODUCT($G$8:G19))/PRODUCT($E$8:E19)</f>
        <v>5.2108697103738599</v>
      </c>
      <c r="T20" s="41">
        <f t="shared" si="3"/>
        <v>94225.239324769442</v>
      </c>
      <c r="U20" s="52">
        <f t="shared" si="11"/>
        <v>69209.835981205455</v>
      </c>
      <c r="V20" s="41">
        <f t="shared" si="4"/>
        <v>-5.4588100312103052</v>
      </c>
      <c r="W20" s="41">
        <f t="shared" si="5"/>
        <v>5.4588100312048971</v>
      </c>
    </row>
    <row r="21" spans="1:23" x14ac:dyDescent="0.2">
      <c r="A21" s="11">
        <f t="shared" si="10"/>
        <v>13</v>
      </c>
      <c r="B21" s="11">
        <f t="shared" si="10"/>
        <v>43</v>
      </c>
      <c r="C21" s="12">
        <f>IF(B21&lt;121,INDEX(Frauen!C$2:C$122,B21+1,1),0)</f>
        <v>1.2130000000000001</v>
      </c>
      <c r="D21" s="20">
        <f t="shared" si="6"/>
        <v>1.2130000000000001E-3</v>
      </c>
      <c r="E21" s="20">
        <f t="shared" si="7"/>
        <v>0.99878699999999998</v>
      </c>
      <c r="F21" s="26">
        <f>IF(B21&lt;121,IF($D$1="konstant",$D$3,Zins!G15),0)</f>
        <v>7.4999999999999997E-3</v>
      </c>
      <c r="G21" s="39">
        <f t="shared" si="8"/>
        <v>1.0075000000000001</v>
      </c>
      <c r="H21" s="11">
        <v>100000</v>
      </c>
      <c r="I21" s="11"/>
      <c r="J21" s="11"/>
      <c r="K21" s="28">
        <f t="shared" si="9"/>
        <v>1168.4229698038962</v>
      </c>
      <c r="L21" s="32">
        <f t="shared" si="0"/>
        <v>93758.005898794872</v>
      </c>
      <c r="M21" s="11">
        <f t="shared" si="1"/>
        <v>94926.42886859877</v>
      </c>
      <c r="N21" s="32">
        <f t="shared" si="2"/>
        <v>0</v>
      </c>
      <c r="O21" s="53">
        <f>O20+H22*PRODUCT($G$8:G21)^-1*PRODUCT($E$8:E20)*D21</f>
        <v>669.96323435166028</v>
      </c>
      <c r="P21" s="53">
        <f>P20+I21*PRODUCT($E$8:E20)*PRODUCT($G$8:G20)^-1</f>
        <v>0</v>
      </c>
      <c r="Q21" s="52">
        <f>Q20+J21*PRODUCT($E$8:E20)*PRODUCT($G$8:G20)^-1</f>
        <v>4.7316566695024669</v>
      </c>
      <c r="R21" s="52">
        <f>((P20+O20)*PRODUCT($G$8:G20))/PRODUCT($E$8:E20)</f>
        <v>623.75907713869913</v>
      </c>
      <c r="S21" s="52">
        <f>((Q20)*PRODUCT($G$8:G20))/PRODUCT($E$8:E20)</f>
        <v>5.2556483560195888</v>
      </c>
      <c r="T21" s="41">
        <f t="shared" si="3"/>
        <v>94926.42886859877</v>
      </c>
      <c r="U21" s="52">
        <f t="shared" si="11"/>
        <v>69696.060280408448</v>
      </c>
      <c r="V21" s="41">
        <f t="shared" si="4"/>
        <v>-5.2576416341908043</v>
      </c>
      <c r="W21" s="41">
        <f t="shared" si="5"/>
        <v>5.2576416341981593</v>
      </c>
    </row>
    <row r="22" spans="1:23" x14ac:dyDescent="0.2">
      <c r="A22" s="11">
        <f t="shared" si="10"/>
        <v>14</v>
      </c>
      <c r="B22" s="11">
        <f t="shared" si="10"/>
        <v>44</v>
      </c>
      <c r="C22" s="12">
        <f>IF(B22&lt;121,INDEX(Frauen!C$2:C$122,B22+1,1),0)</f>
        <v>1.359</v>
      </c>
      <c r="D22" s="20">
        <f t="shared" si="6"/>
        <v>1.359E-3</v>
      </c>
      <c r="E22" s="20">
        <f t="shared" si="7"/>
        <v>0.998641</v>
      </c>
      <c r="F22" s="26">
        <f>IF(B22&lt;121,IF($D$1="konstant",$D$3,Zins!G16),0)</f>
        <v>7.4999999999999997E-3</v>
      </c>
      <c r="G22" s="39">
        <f t="shared" si="8"/>
        <v>1.0075000000000001</v>
      </c>
      <c r="H22" s="11">
        <v>100000</v>
      </c>
      <c r="I22" s="11"/>
      <c r="J22" s="11"/>
      <c r="K22" s="28">
        <f t="shared" si="9"/>
        <v>1057.1684874527057</v>
      </c>
      <c r="L22" s="32">
        <f t="shared" si="0"/>
        <v>94575.911523714109</v>
      </c>
      <c r="M22" s="11">
        <f t="shared" si="1"/>
        <v>95633.080011166821</v>
      </c>
      <c r="N22" s="32">
        <f t="shared" si="2"/>
        <v>0</v>
      </c>
      <c r="O22" s="53">
        <f>O21+H23*PRODUCT($G$8:G22)^-1*PRODUCT($E$8:E21)*D22</f>
        <v>790.35288462970902</v>
      </c>
      <c r="P22" s="53">
        <f>P21+I22*PRODUCT($E$8:E21)*PRODUCT($G$8:G21)^-1</f>
        <v>0</v>
      </c>
      <c r="Q22" s="52">
        <f>Q21+J22*PRODUCT($E$8:E21)*PRODUCT($G$8:G21)^-1</f>
        <v>4.7316566695024669</v>
      </c>
      <c r="R22" s="52">
        <f>((P21+O21)*PRODUCT($G$8:G21))/PRODUCT($E$8:E21)</f>
        <v>750.64780600592474</v>
      </c>
      <c r="S22" s="52">
        <f>((Q21)*PRODUCT($G$8:G21))/PRODUCT($E$8:E21)</f>
        <v>5.3014964338640134</v>
      </c>
      <c r="T22" s="41">
        <f t="shared" si="3"/>
        <v>95633.080011166821</v>
      </c>
      <c r="U22" s="52">
        <f t="shared" si="11"/>
        <v>70182.612241160037</v>
      </c>
      <c r="V22" s="41">
        <f t="shared" si="4"/>
        <v>-4.9296811705280561</v>
      </c>
      <c r="W22" s="41">
        <f t="shared" si="5"/>
        <v>4.9296811705176609</v>
      </c>
    </row>
    <row r="23" spans="1:23" x14ac:dyDescent="0.2">
      <c r="A23" s="11">
        <f t="shared" si="10"/>
        <v>15</v>
      </c>
      <c r="B23" s="11">
        <f t="shared" si="10"/>
        <v>45</v>
      </c>
      <c r="C23" s="12">
        <f>IF(B23&lt;121,INDEX(Frauen!C$2:C$122,B23+1,1),0)</f>
        <v>1.524</v>
      </c>
      <c r="D23" s="20">
        <f t="shared" si="6"/>
        <v>1.524E-3</v>
      </c>
      <c r="E23" s="20">
        <f t="shared" si="7"/>
        <v>0.99847600000000003</v>
      </c>
      <c r="F23" s="26">
        <f>IF(B23&lt;121,IF($D$1="konstant",$D$3,Zins!G17),0)</f>
        <v>7.4999999999999997E-3</v>
      </c>
      <c r="G23" s="39">
        <f t="shared" si="8"/>
        <v>1.0075000000000001</v>
      </c>
      <c r="H23" s="11">
        <v>100000</v>
      </c>
      <c r="I23" s="11"/>
      <c r="J23" s="11"/>
      <c r="K23" s="28">
        <f t="shared" si="9"/>
        <v>930.46174862498242</v>
      </c>
      <c r="L23" s="32">
        <f t="shared" si="0"/>
        <v>95414.899708846293</v>
      </c>
      <c r="M23" s="11">
        <f t="shared" si="1"/>
        <v>96345.36145747127</v>
      </c>
      <c r="N23" s="32">
        <f t="shared" si="2"/>
        <v>0</v>
      </c>
      <c r="O23" s="53">
        <f>O22+H24*PRODUCT($G$8:G23)^-1*PRODUCT($E$8:E22)*D23</f>
        <v>924.17226071657842</v>
      </c>
      <c r="P23" s="53">
        <f>P22+I23*PRODUCT($E$8:E22)*PRODUCT($G$8:G22)^-1</f>
        <v>0</v>
      </c>
      <c r="Q23" s="52">
        <f>Q22+J23*PRODUCT($E$8:E22)*PRODUCT($G$8:G22)^-1</f>
        <v>4.7316566695024669</v>
      </c>
      <c r="R23" s="52">
        <f>((P22+O22)*PRODUCT($G$8:G22))/PRODUCT($E$8:E22)</f>
        <v>893.39178398540537</v>
      </c>
      <c r="S23" s="52">
        <f>((Q22)*PRODUCT($G$8:G22))/PRODUCT($E$8:E22)</f>
        <v>5.3485263043656275</v>
      </c>
      <c r="T23" s="41">
        <f t="shared" si="3"/>
        <v>96345.36145747127</v>
      </c>
      <c r="U23" s="52">
        <f t="shared" si="11"/>
        <v>70669.121168636935</v>
      </c>
      <c r="V23" s="41">
        <f t="shared" si="4"/>
        <v>-4.441947351428098</v>
      </c>
      <c r="W23" s="41">
        <f t="shared" si="5"/>
        <v>4.4419473514408834</v>
      </c>
    </row>
    <row r="24" spans="1:23" x14ac:dyDescent="0.2">
      <c r="A24" s="11">
        <f t="shared" si="10"/>
        <v>16</v>
      </c>
      <c r="B24" s="11">
        <f t="shared" si="10"/>
        <v>46</v>
      </c>
      <c r="C24" s="12">
        <f>IF(B24&lt;121,INDEX(Frauen!C$2:C$122,B24+1,1),0)</f>
        <v>1.706</v>
      </c>
      <c r="D24" s="20">
        <f t="shared" si="6"/>
        <v>1.7060000000000001E-3</v>
      </c>
      <c r="E24" s="20">
        <f t="shared" si="7"/>
        <v>0.99829400000000001</v>
      </c>
      <c r="F24" s="26">
        <f>IF(B24&lt;121,IF($D$1="konstant",$D$3,Zins!G18),0)</f>
        <v>7.4999999999999997E-3</v>
      </c>
      <c r="G24" s="39">
        <f t="shared" si="8"/>
        <v>1.0075000000000001</v>
      </c>
      <c r="H24" s="11">
        <v>100000</v>
      </c>
      <c r="I24" s="11"/>
      <c r="J24" s="11"/>
      <c r="K24" s="28">
        <f t="shared" si="9"/>
        <v>786.23843912089012</v>
      </c>
      <c r="L24" s="32">
        <f t="shared" si="0"/>
        <v>96277.237967324851</v>
      </c>
      <c r="M24" s="11">
        <f t="shared" si="1"/>
        <v>97063.476406445741</v>
      </c>
      <c r="N24" s="32">
        <f t="shared" si="2"/>
        <v>0</v>
      </c>
      <c r="O24" s="53">
        <f>O23+H25*PRODUCT($G$8:G24)^-1*PRODUCT($E$8:E23)*D24</f>
        <v>1072.6309548415197</v>
      </c>
      <c r="P24" s="53">
        <f>P23+I24*PRODUCT($E$8:E23)*PRODUCT($G$8:G23)^-1</f>
        <v>0</v>
      </c>
      <c r="Q24" s="52">
        <f>Q23+J24*PRODUCT($E$8:E23)*PRODUCT($G$8:G23)^-1</f>
        <v>4.7316566695024669</v>
      </c>
      <c r="R24" s="52">
        <f>((P23+O23)*PRODUCT($G$8:G23))/PRODUCT($E$8:E23)</f>
        <v>1054.0986687364505</v>
      </c>
      <c r="S24" s="52">
        <f>((Q23)*PRODUCT($G$8:G23))/PRODUCT($E$8:E23)</f>
        <v>5.3968650740211777</v>
      </c>
      <c r="T24" s="41">
        <f t="shared" si="3"/>
        <v>97063.476406445741</v>
      </c>
      <c r="U24" s="52">
        <f t="shared" si="11"/>
        <v>71155.180071831186</v>
      </c>
      <c r="V24" s="41">
        <f t="shared" si="4"/>
        <v>-3.7461249536718242</v>
      </c>
      <c r="W24" s="41">
        <f t="shared" si="5"/>
        <v>3.7461249536703041</v>
      </c>
    </row>
    <row r="25" spans="1:23" x14ac:dyDescent="0.2">
      <c r="A25" s="11">
        <f t="shared" si="10"/>
        <v>17</v>
      </c>
      <c r="B25" s="11">
        <f t="shared" si="10"/>
        <v>47</v>
      </c>
      <c r="C25" s="12">
        <f>IF(B25&lt;121,INDEX(Frauen!C$2:C$122,B25+1,1),0)</f>
        <v>1.903</v>
      </c>
      <c r="D25" s="20">
        <f t="shared" si="6"/>
        <v>1.903E-3</v>
      </c>
      <c r="E25" s="20">
        <f t="shared" si="7"/>
        <v>0.99809700000000001</v>
      </c>
      <c r="F25" s="26">
        <f>IF(B25&lt;121,IF($D$1="konstant",$D$3,Zins!G19),0)</f>
        <v>7.4999999999999997E-3</v>
      </c>
      <c r="G25" s="39">
        <f t="shared" si="8"/>
        <v>1.0075000000000001</v>
      </c>
      <c r="H25" s="11">
        <v>100000</v>
      </c>
      <c r="I25" s="11"/>
      <c r="J25" s="11"/>
      <c r="K25" s="28">
        <f t="shared" si="9"/>
        <v>622.5973785420897</v>
      </c>
      <c r="L25" s="32">
        <f t="shared" si="0"/>
        <v>97165.08088006117</v>
      </c>
      <c r="M25" s="11">
        <f t="shared" si="1"/>
        <v>97787.678258603264</v>
      </c>
      <c r="N25" s="32">
        <f t="shared" si="2"/>
        <v>0</v>
      </c>
      <c r="O25" s="53">
        <f>O24+H26*PRODUCT($G$8:G25)^-1*PRODUCT($E$8:E24)*D25</f>
        <v>1236.7197037016397</v>
      </c>
      <c r="P25" s="53">
        <f>P24+I25*PRODUCT($E$8:E24)*PRODUCT($G$8:G24)^-1</f>
        <v>0</v>
      </c>
      <c r="Q25" s="52">
        <f>Q24+J25*PRODUCT($E$8:E24)*PRODUCT($G$8:G24)^-1</f>
        <v>4.7316566695024669</v>
      </c>
      <c r="R25" s="52">
        <f>((P24+O24)*PRODUCT($G$8:G24))/PRODUCT($E$8:E24)</f>
        <v>1234.7108254201407</v>
      </c>
      <c r="S25" s="52">
        <f>((Q24)*PRODUCT($G$8:G24))/PRODUCT($E$8:E24)</f>
        <v>5.4466335188595112</v>
      </c>
      <c r="T25" s="41">
        <f t="shared" si="3"/>
        <v>97787.678258603264</v>
      </c>
      <c r="U25" s="52">
        <f t="shared" si="11"/>
        <v>71640.462551482749</v>
      </c>
      <c r="V25" s="41">
        <f t="shared" si="4"/>
        <v>-2.7987489830411505</v>
      </c>
      <c r="W25" s="41">
        <f t="shared" si="5"/>
        <v>2.7987489830189993</v>
      </c>
    </row>
    <row r="26" spans="1:23" x14ac:dyDescent="0.2">
      <c r="A26" s="11">
        <f t="shared" ref="A26:B41" si="12">IF(A25&lt;121,A25+1,"")</f>
        <v>18</v>
      </c>
      <c r="B26" s="11">
        <f t="shared" si="12"/>
        <v>48</v>
      </c>
      <c r="C26" s="12">
        <f>IF(B26&lt;121,INDEX(Frauen!C$2:C$122,B26+1,1),0)</f>
        <v>2.109</v>
      </c>
      <c r="D26" s="20">
        <f t="shared" si="6"/>
        <v>2.1090000000000002E-3</v>
      </c>
      <c r="E26" s="20">
        <f t="shared" si="7"/>
        <v>0.99789099999999997</v>
      </c>
      <c r="F26" s="26">
        <f>IF(B26&lt;121,IF($D$1="konstant",$D$3,Zins!G20),0)</f>
        <v>7.4999999999999997E-3</v>
      </c>
      <c r="G26" s="39">
        <f t="shared" si="8"/>
        <v>1.0075000000000001</v>
      </c>
      <c r="H26" s="11">
        <v>100000</v>
      </c>
      <c r="I26" s="11"/>
      <c r="J26" s="11"/>
      <c r="K26" s="28">
        <f t="shared" si="9"/>
        <v>437.79999226643838</v>
      </c>
      <c r="L26" s="32">
        <f t="shared" si="0"/>
        <v>98080.466113675953</v>
      </c>
      <c r="M26" s="11">
        <f t="shared" si="1"/>
        <v>98518.266105942384</v>
      </c>
      <c r="N26" s="32">
        <f t="shared" si="2"/>
        <v>0</v>
      </c>
      <c r="O26" s="53">
        <f>O25+H27*PRODUCT($G$8:G26)^-1*PRODUCT($E$8:E25)*D26</f>
        <v>1416.8738618251832</v>
      </c>
      <c r="P26" s="53">
        <f>P25+I26*PRODUCT($E$8:E25)*PRODUCT($G$8:G25)^-1</f>
        <v>0</v>
      </c>
      <c r="Q26" s="52">
        <f>Q25+J26*PRODUCT($E$8:E25)*PRODUCT($G$8:G25)^-1</f>
        <v>4.7316566695024669</v>
      </c>
      <c r="R26" s="52">
        <f>((P25+O25)*PRODUCT($G$8:G25))/PRODUCT($E$8:E25)</f>
        <v>1437.0057786074817</v>
      </c>
      <c r="S26" s="52">
        <f>((Q25)*PRODUCT($G$8:G25))/PRODUCT($E$8:E25)</f>
        <v>5.4979458612248688</v>
      </c>
      <c r="T26" s="41">
        <f t="shared" si="3"/>
        <v>98518.266105942384</v>
      </c>
      <c r="U26" s="52">
        <f t="shared" si="11"/>
        <v>72124.719361563941</v>
      </c>
      <c r="V26" s="41">
        <f t="shared" si="4"/>
        <v>-1.5582880259025842</v>
      </c>
      <c r="W26" s="41">
        <f t="shared" si="5"/>
        <v>1.558288025909911</v>
      </c>
    </row>
    <row r="27" spans="1:23" x14ac:dyDescent="0.2">
      <c r="A27" s="11">
        <f t="shared" si="12"/>
        <v>19</v>
      </c>
      <c r="B27" s="11">
        <f t="shared" si="12"/>
        <v>49</v>
      </c>
      <c r="C27" s="12">
        <f>IF(B27&lt;121,INDEX(Frauen!C$2:C$122,B27+1,1),0)</f>
        <v>2.3239999999999998</v>
      </c>
      <c r="D27" s="20">
        <f t="shared" si="6"/>
        <v>2.3239999999999997E-3</v>
      </c>
      <c r="E27" s="20">
        <f t="shared" si="7"/>
        <v>0.99767600000000001</v>
      </c>
      <c r="F27" s="26">
        <f>IF(B27&lt;121,IF($D$1="konstant",$D$3,Zins!G21),0)</f>
        <v>7.4999999999999997E-3</v>
      </c>
      <c r="G27" s="39">
        <f t="shared" si="8"/>
        <v>1.0075000000000001</v>
      </c>
      <c r="H27" s="11">
        <v>100000</v>
      </c>
      <c r="I27" s="11"/>
      <c r="J27" s="11"/>
      <c r="K27" s="28">
        <f t="shared" si="9"/>
        <v>230.66997518610418</v>
      </c>
      <c r="L27" s="32">
        <f t="shared" si="0"/>
        <v>99024.913151364759</v>
      </c>
      <c r="M27" s="11">
        <f t="shared" si="1"/>
        <v>99255.58312655086</v>
      </c>
      <c r="N27" s="32">
        <f t="shared" si="2"/>
        <v>0</v>
      </c>
      <c r="O27" s="53">
        <f>O26+H28*PRODUCT($G$8:G27)^-1*PRODUCT($E$8:E26)*D27</f>
        <v>1613.5002878695082</v>
      </c>
      <c r="P27" s="53">
        <f>P26+I27*PRODUCT($E$8:E26)*PRODUCT($G$8:G26)^-1</f>
        <v>0</v>
      </c>
      <c r="Q27" s="52">
        <f>Q26+J27*PRODUCT($E$8:E26)*PRODUCT($G$8:G26)^-1</f>
        <v>4.7316566695024669</v>
      </c>
      <c r="R27" s="52">
        <f>((P26+O26)*PRODUCT($G$8:G26))/PRODUCT($E$8:E26)</f>
        <v>1662.1888782913545</v>
      </c>
      <c r="S27" s="52">
        <f>((Q26)*PRODUCT($G$8:G26))/PRODUCT($E$8:E26)</f>
        <v>5.5508872764500898</v>
      </c>
      <c r="T27" s="41">
        <f t="shared" si="3"/>
        <v>99255.58312655086</v>
      </c>
      <c r="U27" s="52">
        <f t="shared" si="11"/>
        <v>72607.884785788905</v>
      </c>
      <c r="V27" s="41">
        <f t="shared" si="4"/>
        <v>0</v>
      </c>
      <c r="W27" s="41">
        <f t="shared" si="5"/>
        <v>0</v>
      </c>
    </row>
    <row r="28" spans="1:23" x14ac:dyDescent="0.2">
      <c r="A28" s="11">
        <f t="shared" si="12"/>
        <v>20</v>
      </c>
      <c r="B28" s="11">
        <f t="shared" si="12"/>
        <v>50</v>
      </c>
      <c r="C28" s="12">
        <f>IF(B28&lt;121,INDEX(Frauen!C$2:C$122,B28+1,1),0)</f>
        <v>2.5459999999999998</v>
      </c>
      <c r="D28" s="20">
        <f t="shared" si="6"/>
        <v>2.5459999999999997E-3</v>
      </c>
      <c r="E28" s="20">
        <f t="shared" si="7"/>
        <v>0.99745399999999995</v>
      </c>
      <c r="F28" s="26">
        <f>IF(B28&lt;121,IF($D$1="konstant",$D$3,Zins!G22),0)</f>
        <v>7.4999999999999997E-3</v>
      </c>
      <c r="G28" s="39">
        <f t="shared" si="8"/>
        <v>1.0075000000000001</v>
      </c>
      <c r="H28" s="11">
        <v>100000</v>
      </c>
      <c r="I28" s="11">
        <v>100000</v>
      </c>
      <c r="J28" s="11"/>
      <c r="K28" s="28">
        <f t="shared" si="9"/>
        <v>0</v>
      </c>
      <c r="L28" s="32">
        <f t="shared" si="0"/>
        <v>100000</v>
      </c>
      <c r="M28" s="11">
        <f t="shared" si="1"/>
        <v>100000</v>
      </c>
      <c r="N28" s="32">
        <f t="shared" si="2"/>
        <v>0</v>
      </c>
      <c r="O28" s="53">
        <f>O27+H29*PRODUCT($G$8:G28)^-1*PRODUCT($E$8:E27)*D28</f>
        <v>1613.5002878695082</v>
      </c>
      <c r="P28" s="53">
        <f>P27+I28*PRODUCT($E$8:E27)*PRODUCT($G$8:G27)^-1</f>
        <v>84410.269462219469</v>
      </c>
      <c r="Q28" s="52">
        <f>Q27+J28*PRODUCT($E$8:E27)*PRODUCT($G$8:G27)^-1</f>
        <v>4.7316566695024669</v>
      </c>
      <c r="R28" s="52">
        <f>((P27+O27)*PRODUCT($G$8:G27))/PRODUCT($E$8:E27)</f>
        <v>1911.4976153365819</v>
      </c>
      <c r="S28" s="52">
        <f>((Q27)*PRODUCT($G$8:G27))/PRODUCT($E$8:E27)</f>
        <v>5.6055462204397672</v>
      </c>
      <c r="T28" s="41">
        <f t="shared" si="3"/>
        <v>100000</v>
      </c>
      <c r="U28" s="52">
        <f t="shared" si="11"/>
        <v>73089.904860578303</v>
      </c>
      <c r="V28" s="41">
        <f t="shared" si="4"/>
        <v>0</v>
      </c>
      <c r="W28" s="41">
        <f t="shared" si="5"/>
        <v>0</v>
      </c>
    </row>
    <row r="29" spans="1:23" x14ac:dyDescent="0.2">
      <c r="A29" s="11">
        <f t="shared" si="12"/>
        <v>21</v>
      </c>
      <c r="B29" s="11">
        <f t="shared" si="12"/>
        <v>51</v>
      </c>
      <c r="C29" s="12">
        <f>IF(B29&lt;121,INDEX(Frauen!C$2:C$122,B29+1,1),0)</f>
        <v>2.782</v>
      </c>
      <c r="D29" s="20">
        <f t="shared" si="6"/>
        <v>2.7820000000000002E-3</v>
      </c>
      <c r="E29" s="20">
        <f t="shared" si="7"/>
        <v>0.99721800000000005</v>
      </c>
      <c r="F29" s="26">
        <f>IF(B29&lt;121,IF($D$1="konstant",$D$3,Zins!G23),0)</f>
        <v>7.4999999999999997E-3</v>
      </c>
      <c r="G29" s="39">
        <f t="shared" si="8"/>
        <v>1.0075000000000001</v>
      </c>
      <c r="H29" s="11"/>
      <c r="I29" s="11"/>
      <c r="J29" s="11"/>
      <c r="K29" s="28">
        <f t="shared" si="9"/>
        <v>0</v>
      </c>
      <c r="L29" s="32">
        <f t="shared" si="0"/>
        <v>0</v>
      </c>
      <c r="M29" s="11">
        <f t="shared" si="1"/>
        <v>0</v>
      </c>
      <c r="N29" s="32">
        <f t="shared" si="2"/>
        <v>0</v>
      </c>
      <c r="O29" s="53">
        <f>O28+H30*PRODUCT($G$8:G29)^-1*PRODUCT($E$8:E28)*D29</f>
        <v>1613.5002878695082</v>
      </c>
      <c r="P29" s="53"/>
      <c r="Q29" s="52">
        <f>Q28+J29*PRODUCT($E$8:E28)*PRODUCT($G$8:G28)^-1</f>
        <v>4.7316566695024669</v>
      </c>
      <c r="R29" s="52">
        <f>((P28+O28)*PRODUCT($G$8:G28))/PRODUCT($E$8:E28)</f>
        <v>102937.9137759251</v>
      </c>
      <c r="S29" s="52">
        <f>((Q28)*PRODUCT($G$8:G28))/PRODUCT($E$8:E28)</f>
        <v>5.6620032774374209</v>
      </c>
      <c r="T29" s="41">
        <f t="shared" si="3"/>
        <v>0</v>
      </c>
      <c r="U29" s="52">
        <f t="shared" si="11"/>
        <v>-27181.123994657755</v>
      </c>
      <c r="V29" s="41">
        <f t="shared" si="4"/>
        <v>0</v>
      </c>
      <c r="W29" s="41">
        <f t="shared" si="5"/>
        <v>0</v>
      </c>
    </row>
    <row r="30" spans="1:23" x14ac:dyDescent="0.2">
      <c r="A30" s="11">
        <f t="shared" si="12"/>
        <v>22</v>
      </c>
      <c r="B30" s="11">
        <f t="shared" si="12"/>
        <v>52</v>
      </c>
      <c r="C30" s="12">
        <f>IF(B30&lt;121,INDEX(Frauen!C$2:C$122,B30+1,1),0)</f>
        <v>3.0350000000000001</v>
      </c>
      <c r="D30" s="20">
        <f t="shared" si="6"/>
        <v>3.0349999999999999E-3</v>
      </c>
      <c r="E30" s="20">
        <f t="shared" si="7"/>
        <v>0.99696499999999999</v>
      </c>
      <c r="F30" s="26">
        <f>IF(B30&lt;121,IF($D$1="konstant",$D$3,Zins!G24),0)</f>
        <v>7.4999999999999997E-3</v>
      </c>
      <c r="G30" s="39">
        <f t="shared" si="8"/>
        <v>1.0075000000000001</v>
      </c>
      <c r="H30" s="11"/>
      <c r="I30" s="11"/>
      <c r="J30" s="11"/>
      <c r="K30" s="28">
        <f t="shared" si="9"/>
        <v>0</v>
      </c>
      <c r="L30" s="32">
        <f t="shared" si="0"/>
        <v>0</v>
      </c>
      <c r="M30" s="11">
        <f t="shared" si="1"/>
        <v>0</v>
      </c>
      <c r="N30" s="32">
        <f t="shared" si="2"/>
        <v>0</v>
      </c>
      <c r="O30" s="53">
        <f>O29+H31*PRODUCT($G$8:G30)^-1*PRODUCT($E$8:E29)*D30</f>
        <v>1613.5002878695082</v>
      </c>
      <c r="P30" s="53"/>
      <c r="Q30" s="52">
        <f>Q29+J30*PRODUCT($E$8:E29)*PRODUCT($G$8:G29)^-1</f>
        <v>4.7316566695024669</v>
      </c>
      <c r="R30" s="52">
        <f>((P29+O29)*PRODUCT($G$8:G29))/PRODUCT($E$8:E29)</f>
        <v>1950.6568847412987</v>
      </c>
      <c r="S30" s="52">
        <f>((Q29)*PRODUCT($G$8:G29))/PRODUCT($E$8:E29)</f>
        <v>5.7203824058713364</v>
      </c>
      <c r="T30" s="41">
        <f t="shared" si="3"/>
        <v>0</v>
      </c>
      <c r="U30" s="52">
        <f t="shared" si="11"/>
        <v>74587.237241344337</v>
      </c>
      <c r="V30" s="41">
        <f t="shared" si="4"/>
        <v>0</v>
      </c>
      <c r="W30" s="41">
        <f t="shared" si="5"/>
        <v>0</v>
      </c>
    </row>
    <row r="31" spans="1:23" x14ac:dyDescent="0.2">
      <c r="A31" s="11">
        <f t="shared" si="12"/>
        <v>23</v>
      </c>
      <c r="B31" s="11">
        <f t="shared" si="12"/>
        <v>53</v>
      </c>
      <c r="C31" s="12">
        <f>IF(B31&lt;121,INDEX(Frauen!C$2:C$122,B31+1,1),0)</f>
        <v>3.306</v>
      </c>
      <c r="D31" s="20">
        <f t="shared" si="6"/>
        <v>3.3059999999999999E-3</v>
      </c>
      <c r="E31" s="20">
        <f t="shared" si="7"/>
        <v>0.99669399999999997</v>
      </c>
      <c r="F31" s="26">
        <f>IF(B31&lt;121,IF($D$1="konstant",$D$3,Zins!G25),0)</f>
        <v>7.4999999999999997E-3</v>
      </c>
      <c r="G31" s="39">
        <f t="shared" si="8"/>
        <v>1.0075000000000001</v>
      </c>
      <c r="H31" s="11"/>
      <c r="I31" s="11"/>
      <c r="J31" s="11"/>
      <c r="K31" s="28">
        <f t="shared" si="9"/>
        <v>0</v>
      </c>
      <c r="L31" s="32">
        <f t="shared" si="0"/>
        <v>0</v>
      </c>
      <c r="M31" s="11">
        <f t="shared" si="1"/>
        <v>0</v>
      </c>
      <c r="N31" s="32">
        <f t="shared" si="2"/>
        <v>0</v>
      </c>
      <c r="O31" s="53">
        <f>O30+H32*PRODUCT($G$8:G31)^-1*PRODUCT($E$8:E30)*D31</f>
        <v>1613.5002878695082</v>
      </c>
      <c r="P31" s="53"/>
      <c r="Q31" s="52">
        <f>Q30+J31*PRODUCT($E$8:E30)*PRODUCT($G$8:G30)^-1</f>
        <v>4.7316566695024669</v>
      </c>
      <c r="R31" s="52">
        <f>((P30+O30)*PRODUCT($G$8:G30))/PRODUCT($E$8:E30)</f>
        <v>1971.2696146573435</v>
      </c>
      <c r="S31" s="52">
        <f>((Q30)*PRODUCT($G$8:G30))/PRODUCT($E$8:E30)</f>
        <v>5.7808300932483796</v>
      </c>
      <c r="T31" s="41">
        <f t="shared" si="3"/>
        <v>0</v>
      </c>
      <c r="U31" s="52">
        <f t="shared" si="11"/>
        <v>75375.405877492609</v>
      </c>
      <c r="V31" s="41">
        <f t="shared" si="4"/>
        <v>0</v>
      </c>
      <c r="W31" s="41">
        <f t="shared" si="5"/>
        <v>0</v>
      </c>
    </row>
    <row r="32" spans="1:23" x14ac:dyDescent="0.2">
      <c r="A32" s="11">
        <f t="shared" si="12"/>
        <v>24</v>
      </c>
      <c r="B32" s="11">
        <f t="shared" si="12"/>
        <v>54</v>
      </c>
      <c r="C32" s="12">
        <f>IF(B32&lt;121,INDEX(Frauen!C$2:C$122,B32+1,1),0)</f>
        <v>3.593</v>
      </c>
      <c r="D32" s="20">
        <f t="shared" si="6"/>
        <v>3.5929999999999998E-3</v>
      </c>
      <c r="E32" s="20">
        <f t="shared" si="7"/>
        <v>0.99640700000000004</v>
      </c>
      <c r="F32" s="26">
        <f>IF(B32&lt;121,IF($D$1="konstant",$D$3,Zins!G26),0)</f>
        <v>7.4999999999999997E-3</v>
      </c>
      <c r="G32" s="39">
        <f t="shared" si="8"/>
        <v>1.0075000000000001</v>
      </c>
      <c r="H32" s="11"/>
      <c r="I32" s="11"/>
      <c r="J32" s="11"/>
      <c r="K32" s="28">
        <f t="shared" si="9"/>
        <v>0</v>
      </c>
      <c r="L32" s="32">
        <f t="shared" si="0"/>
        <v>0</v>
      </c>
      <c r="M32" s="11">
        <f t="shared" si="1"/>
        <v>0</v>
      </c>
      <c r="N32" s="32">
        <f t="shared" si="2"/>
        <v>0</v>
      </c>
      <c r="O32" s="53">
        <f>O31+H33*PRODUCT($G$8:G32)^-1*PRODUCT($E$8:E31)*D32</f>
        <v>1613.5002878695082</v>
      </c>
      <c r="P32" s="53"/>
      <c r="Q32" s="52">
        <f>Q31+J32*PRODUCT($E$8:E31)*PRODUCT($G$8:G31)^-1</f>
        <v>4.7316566695024669</v>
      </c>
      <c r="R32" s="52">
        <f>((P31+O31)*PRODUCT($G$8:G31))/PRODUCT($E$8:E31)</f>
        <v>1992.6418105930943</v>
      </c>
      <c r="S32" s="52">
        <f>((Q31)*PRODUCT($G$8:G31))/PRODUCT($E$8:E31)</f>
        <v>5.8435049463002109</v>
      </c>
      <c r="T32" s="41">
        <f t="shared" si="3"/>
        <v>0</v>
      </c>
      <c r="U32" s="52">
        <f t="shared" si="11"/>
        <v>76192.614204132668</v>
      </c>
      <c r="V32" s="41">
        <f t="shared" si="4"/>
        <v>0</v>
      </c>
      <c r="W32" s="41">
        <f t="shared" si="5"/>
        <v>0</v>
      </c>
    </row>
    <row r="33" spans="1:23" x14ac:dyDescent="0.2">
      <c r="A33" s="11">
        <f t="shared" si="12"/>
        <v>25</v>
      </c>
      <c r="B33" s="11">
        <f t="shared" si="12"/>
        <v>55</v>
      </c>
      <c r="C33" s="12">
        <f>IF(B33&lt;121,INDEX(Frauen!C$2:C$122,B33+1,1),0)</f>
        <v>3.8980000000000001</v>
      </c>
      <c r="D33" s="20">
        <f t="shared" si="6"/>
        <v>3.898E-3</v>
      </c>
      <c r="E33" s="20">
        <f t="shared" si="7"/>
        <v>0.99610200000000004</v>
      </c>
      <c r="F33" s="26">
        <f>IF(B33&lt;121,IF($D$1="konstant",$D$3,Zins!G27),0)</f>
        <v>7.4999999999999997E-3</v>
      </c>
      <c r="G33" s="39">
        <f t="shared" si="8"/>
        <v>1.0075000000000001</v>
      </c>
      <c r="H33" s="11"/>
      <c r="I33" s="11"/>
      <c r="J33" s="11"/>
      <c r="K33" s="28">
        <f t="shared" si="9"/>
        <v>0</v>
      </c>
      <c r="L33" s="32">
        <f t="shared" si="0"/>
        <v>0</v>
      </c>
      <c r="M33" s="11">
        <f t="shared" si="1"/>
        <v>0</v>
      </c>
      <c r="N33" s="32">
        <f t="shared" si="2"/>
        <v>0</v>
      </c>
      <c r="O33" s="53">
        <f>O32+H34*PRODUCT($G$8:G33)^-1*PRODUCT($E$8:E32)*D33</f>
        <v>1613.5002878695082</v>
      </c>
      <c r="P33" s="53"/>
      <c r="Q33" s="52">
        <f>Q32+J33*PRODUCT($E$8:E32)*PRODUCT($G$8:G32)^-1</f>
        <v>4.7316566695024669</v>
      </c>
      <c r="R33" s="52">
        <f>((P32+O32)*PRODUCT($G$8:G32))/PRODUCT($E$8:E32)</f>
        <v>2014.8258936082771</v>
      </c>
      <c r="S33" s="52">
        <f>((Q32)*PRODUCT($G$8:G32))/PRODUCT($E$8:E32)</f>
        <v>5.9085606919636886</v>
      </c>
      <c r="T33" s="41">
        <f t="shared" si="3"/>
        <v>0</v>
      </c>
      <c r="U33" s="52">
        <f t="shared" si="11"/>
        <v>77040.866644517417</v>
      </c>
      <c r="V33" s="41">
        <f t="shared" si="4"/>
        <v>0</v>
      </c>
      <c r="W33" s="41">
        <f t="shared" si="5"/>
        <v>0</v>
      </c>
    </row>
    <row r="34" spans="1:23" x14ac:dyDescent="0.2">
      <c r="A34" s="11">
        <f t="shared" si="12"/>
        <v>26</v>
      </c>
      <c r="B34" s="11">
        <f t="shared" si="12"/>
        <v>56</v>
      </c>
      <c r="C34" s="12">
        <f>IF(B34&lt;121,INDEX(Frauen!C$2:C$122,B34+1,1),0)</f>
        <v>4.2279999999999998</v>
      </c>
      <c r="D34" s="20">
        <f t="shared" si="6"/>
        <v>4.228E-3</v>
      </c>
      <c r="E34" s="20">
        <f t="shared" si="7"/>
        <v>0.99577199999999999</v>
      </c>
      <c r="F34" s="26">
        <f>IF(B34&lt;121,IF($D$1="konstant",$D$3,Zins!G28),0)</f>
        <v>7.4999999999999997E-3</v>
      </c>
      <c r="G34" s="39">
        <f t="shared" si="8"/>
        <v>1.0075000000000001</v>
      </c>
      <c r="H34" s="11"/>
      <c r="I34" s="11"/>
      <c r="J34" s="11"/>
      <c r="K34" s="28">
        <f t="shared" si="9"/>
        <v>0</v>
      </c>
      <c r="L34" s="32">
        <f t="shared" si="0"/>
        <v>0</v>
      </c>
      <c r="M34" s="11">
        <f t="shared" si="1"/>
        <v>0</v>
      </c>
      <c r="N34" s="32">
        <f t="shared" si="2"/>
        <v>0</v>
      </c>
      <c r="O34" s="53">
        <f>O33+H35*PRODUCT($G$8:G34)^-1*PRODUCT($E$8:E33)*D34</f>
        <v>1613.5002878695082</v>
      </c>
      <c r="P34" s="53"/>
      <c r="Q34" s="52">
        <f>Q33+J34*PRODUCT($E$8:E33)*PRODUCT($G$8:G33)^-1</f>
        <v>4.7316566695024669</v>
      </c>
      <c r="R34" s="52">
        <f>((P33+O33)*PRODUCT($G$8:G33))/PRODUCT($E$8:E33)</f>
        <v>2037.8807469619969</v>
      </c>
      <c r="S34" s="52">
        <f>((Q33)*PRODUCT($G$8:G33))/PRODUCT($E$8:E33)</f>
        <v>5.9761700078439919</v>
      </c>
      <c r="T34" s="41">
        <f t="shared" si="3"/>
        <v>0</v>
      </c>
      <c r="U34" s="52">
        <f t="shared" si="11"/>
        <v>77922.414716917847</v>
      </c>
      <c r="V34" s="41">
        <f t="shared" si="4"/>
        <v>0</v>
      </c>
      <c r="W34" s="41">
        <f t="shared" si="5"/>
        <v>0</v>
      </c>
    </row>
    <row r="35" spans="1:23" x14ac:dyDescent="0.2">
      <c r="A35" s="11">
        <f t="shared" si="12"/>
        <v>27</v>
      </c>
      <c r="B35" s="11">
        <f t="shared" si="12"/>
        <v>57</v>
      </c>
      <c r="C35" s="12">
        <f>IF(B35&lt;121,INDEX(Frauen!C$2:C$122,B35+1,1),0)</f>
        <v>4.585</v>
      </c>
      <c r="D35" s="20">
        <f t="shared" si="6"/>
        <v>4.5849999999999997E-3</v>
      </c>
      <c r="E35" s="20">
        <f t="shared" si="7"/>
        <v>0.99541500000000005</v>
      </c>
      <c r="F35" s="26">
        <f>IF(B35&lt;121,IF($D$1="konstant",$D$3,Zins!G29),0)</f>
        <v>7.4999999999999997E-3</v>
      </c>
      <c r="G35" s="39">
        <f t="shared" si="8"/>
        <v>1.0075000000000001</v>
      </c>
      <c r="H35" s="11"/>
      <c r="I35" s="11"/>
      <c r="J35" s="11"/>
      <c r="K35" s="28">
        <f t="shared" si="9"/>
        <v>0</v>
      </c>
      <c r="L35" s="32">
        <f t="shared" si="0"/>
        <v>0</v>
      </c>
      <c r="M35" s="11">
        <f t="shared" si="1"/>
        <v>0</v>
      </c>
      <c r="N35" s="32">
        <f t="shared" si="2"/>
        <v>0</v>
      </c>
      <c r="O35" s="53">
        <f>O34+H36*PRODUCT($G$8:G35)^-1*PRODUCT($E$8:E34)*D35</f>
        <v>1613.5002878695082</v>
      </c>
      <c r="P35" s="53"/>
      <c r="Q35" s="52">
        <f>Q34+J35*PRODUCT($E$8:E34)*PRODUCT($G$8:G34)^-1</f>
        <v>4.7316566695024669</v>
      </c>
      <c r="R35" s="52">
        <f>((P34+O34)*PRODUCT($G$8:G34))/PRODUCT($E$8:E34)</f>
        <v>2061.8824917392853</v>
      </c>
      <c r="S35" s="52">
        <f>((Q34)*PRODUCT($G$8:G34))/PRODUCT($E$8:E34)</f>
        <v>6.0465561221874307</v>
      </c>
      <c r="T35" s="41">
        <f t="shared" si="3"/>
        <v>0</v>
      </c>
      <c r="U35" s="52">
        <f t="shared" si="11"/>
        <v>78840.169062089233</v>
      </c>
      <c r="V35" s="41">
        <f t="shared" si="4"/>
        <v>0</v>
      </c>
      <c r="W35" s="41">
        <f t="shared" si="5"/>
        <v>0</v>
      </c>
    </row>
    <row r="36" spans="1:23" x14ac:dyDescent="0.2">
      <c r="A36" s="11">
        <f t="shared" si="12"/>
        <v>28</v>
      </c>
      <c r="B36" s="11">
        <f t="shared" si="12"/>
        <v>58</v>
      </c>
      <c r="C36" s="12">
        <f>IF(B36&lt;121,INDEX(Frauen!C$2:C$122,B36+1,1),0)</f>
        <v>4.9740000000000002</v>
      </c>
      <c r="D36" s="20">
        <f t="shared" si="6"/>
        <v>4.9740000000000001E-3</v>
      </c>
      <c r="E36" s="20">
        <f t="shared" si="7"/>
        <v>0.99502599999999997</v>
      </c>
      <c r="F36" s="26">
        <f>IF(B36&lt;121,IF($D$1="konstant",$D$3,Zins!G30),0)</f>
        <v>7.4999999999999997E-3</v>
      </c>
      <c r="G36" s="39">
        <f t="shared" si="8"/>
        <v>1.0075000000000001</v>
      </c>
      <c r="H36" s="11"/>
      <c r="I36" s="11"/>
      <c r="J36" s="11"/>
      <c r="K36" s="28">
        <f t="shared" si="9"/>
        <v>0</v>
      </c>
      <c r="L36" s="32">
        <f t="shared" si="0"/>
        <v>0</v>
      </c>
      <c r="M36" s="11">
        <f t="shared" si="1"/>
        <v>0</v>
      </c>
      <c r="N36" s="32">
        <f t="shared" si="2"/>
        <v>0</v>
      </c>
      <c r="O36" s="53">
        <f>O35+H37*PRODUCT($G$8:G36)^-1*PRODUCT($E$8:E35)*D36</f>
        <v>1613.5002878695082</v>
      </c>
      <c r="P36" s="53"/>
      <c r="Q36" s="52">
        <f>Q35+J36*PRODUCT($E$8:E35)*PRODUCT($G$8:G35)^-1</f>
        <v>4.7316566695024669</v>
      </c>
      <c r="R36" s="52">
        <f>((P35+O35)*PRODUCT($G$8:G35))/PRODUCT($E$8:E35)</f>
        <v>2086.9151162352691</v>
      </c>
      <c r="S36" s="52">
        <f>((Q35)*PRODUCT($G$8:G35))/PRODUCT($E$8:E35)</f>
        <v>6.1199653341609643</v>
      </c>
      <c r="T36" s="41">
        <f t="shared" si="3"/>
        <v>0</v>
      </c>
      <c r="U36" s="52">
        <f t="shared" si="11"/>
        <v>79797.341139178039</v>
      </c>
      <c r="V36" s="41">
        <f t="shared" si="4"/>
        <v>0</v>
      </c>
      <c r="W36" s="41">
        <f t="shared" si="5"/>
        <v>0</v>
      </c>
    </row>
    <row r="37" spans="1:23" x14ac:dyDescent="0.2">
      <c r="A37" s="11">
        <f t="shared" si="12"/>
        <v>29</v>
      </c>
      <c r="B37" s="11">
        <f t="shared" si="12"/>
        <v>59</v>
      </c>
      <c r="C37" s="12">
        <f>IF(B37&lt;121,INDEX(Frauen!C$2:C$122,B37+1,1),0)</f>
        <v>5.4020000000000001</v>
      </c>
      <c r="D37" s="20">
        <f t="shared" si="6"/>
        <v>5.4020000000000006E-3</v>
      </c>
      <c r="E37" s="20">
        <f t="shared" si="7"/>
        <v>0.99459799999999998</v>
      </c>
      <c r="F37" s="26">
        <f>IF(B37&lt;121,IF($D$1="konstant",$D$3,Zins!G31),0)</f>
        <v>7.4999999999999997E-3</v>
      </c>
      <c r="G37" s="39">
        <f t="shared" si="8"/>
        <v>1.0075000000000001</v>
      </c>
      <c r="H37" s="11"/>
      <c r="I37" s="11"/>
      <c r="J37" s="11"/>
      <c r="K37" s="28">
        <f t="shared" si="9"/>
        <v>0</v>
      </c>
      <c r="L37" s="32">
        <f t="shared" si="0"/>
        <v>0</v>
      </c>
      <c r="M37" s="11">
        <f t="shared" si="1"/>
        <v>0</v>
      </c>
      <c r="N37" s="32">
        <f t="shared" si="2"/>
        <v>0</v>
      </c>
      <c r="O37" s="53">
        <f>O36+H38*PRODUCT($G$8:G37)^-1*PRODUCT($E$8:E36)*D37</f>
        <v>1613.5002878695082</v>
      </c>
      <c r="P37" s="53"/>
      <c r="Q37" s="52">
        <f>Q36+J37*PRODUCT($E$8:E36)*PRODUCT($G$8:G36)^-1</f>
        <v>4.7316566695024669</v>
      </c>
      <c r="R37" s="52">
        <f>((P36+O36)*PRODUCT($G$8:G36))/PRODUCT($E$8:E36)</f>
        <v>2113.0774267275765</v>
      </c>
      <c r="S37" s="52">
        <f>((Q36)*PRODUCT($G$8:G36))/PRODUCT($E$8:E36)</f>
        <v>6.1966873972812486</v>
      </c>
      <c r="T37" s="41">
        <f t="shared" si="3"/>
        <v>0</v>
      </c>
      <c r="U37" s="52">
        <f t="shared" si="11"/>
        <v>80797.709002299322</v>
      </c>
      <c r="V37" s="41">
        <f t="shared" si="4"/>
        <v>0</v>
      </c>
      <c r="W37" s="41">
        <f t="shared" si="5"/>
        <v>0</v>
      </c>
    </row>
    <row r="38" spans="1:23" x14ac:dyDescent="0.2">
      <c r="A38" s="11">
        <f t="shared" si="12"/>
        <v>30</v>
      </c>
      <c r="B38" s="11">
        <f t="shared" si="12"/>
        <v>60</v>
      </c>
      <c r="C38" s="12">
        <f>IF(B38&lt;121,INDEX(Frauen!C$2:C$122,B38+1,1),0)</f>
        <v>5.8840000000000003</v>
      </c>
      <c r="D38" s="20">
        <f t="shared" si="6"/>
        <v>5.8840000000000003E-3</v>
      </c>
      <c r="E38" s="20">
        <f t="shared" si="7"/>
        <v>0.994116</v>
      </c>
      <c r="F38" s="26">
        <f>IF(B38&lt;121,IF($D$1="konstant",$D$3,Zins!G32),0)</f>
        <v>7.4999999999999997E-3</v>
      </c>
      <c r="G38" s="39">
        <f t="shared" si="8"/>
        <v>1.0075000000000001</v>
      </c>
      <c r="H38" s="11"/>
      <c r="I38" s="11"/>
      <c r="J38" s="11"/>
      <c r="K38" s="28">
        <f t="shared" si="9"/>
        <v>0</v>
      </c>
      <c r="L38" s="32">
        <f t="shared" si="0"/>
        <v>0</v>
      </c>
      <c r="M38" s="11">
        <f t="shared" si="1"/>
        <v>0</v>
      </c>
      <c r="N38" s="32">
        <f t="shared" si="2"/>
        <v>0</v>
      </c>
      <c r="O38" s="53">
        <f>O37+H39*PRODUCT($G$8:G38)^-1*PRODUCT($E$8:E37)*D38</f>
        <v>1613.5002878695082</v>
      </c>
      <c r="P38" s="53"/>
      <c r="Q38" s="52">
        <f>Q37+J38*PRODUCT($E$8:E37)*PRODUCT($G$8:G37)^-1</f>
        <v>4.7316566695024669</v>
      </c>
      <c r="R38" s="52">
        <f>((P37+O37)*PRODUCT($G$8:G37))/PRODUCT($E$8:E37)</f>
        <v>2140.4884259047712</v>
      </c>
      <c r="S38" s="52">
        <f>((Q37)*PRODUCT($G$8:G37))/PRODUCT($E$8:E37)</f>
        <v>6.2770712918795928</v>
      </c>
      <c r="T38" s="41">
        <f t="shared" si="3"/>
        <v>0</v>
      </c>
      <c r="U38" s="52">
        <f t="shared" si="11"/>
        <v>81845.822955421769</v>
      </c>
      <c r="V38" s="41">
        <f t="shared" si="4"/>
        <v>0</v>
      </c>
      <c r="W38" s="41">
        <f t="shared" si="5"/>
        <v>0</v>
      </c>
    </row>
    <row r="39" spans="1:23" x14ac:dyDescent="0.2">
      <c r="A39" s="11">
        <f t="shared" si="12"/>
        <v>31</v>
      </c>
      <c r="B39" s="11">
        <f t="shared" si="12"/>
        <v>61</v>
      </c>
      <c r="C39" s="12">
        <f>IF(B39&lt;121,INDEX(Frauen!C$2:C$122,B39+1,1),0)</f>
        <v>6.4489999999999998</v>
      </c>
      <c r="D39" s="20">
        <f t="shared" si="6"/>
        <v>6.4489999999999999E-3</v>
      </c>
      <c r="E39" s="20">
        <f t="shared" si="7"/>
        <v>0.99355099999999996</v>
      </c>
      <c r="F39" s="26">
        <f>IF(B39&lt;121,IF($D$1="konstant",$D$3,Zins!G33),0)</f>
        <v>7.4999999999999997E-3</v>
      </c>
      <c r="G39" s="39">
        <f t="shared" si="8"/>
        <v>1.0075000000000001</v>
      </c>
      <c r="H39" s="11"/>
      <c r="I39" s="11"/>
      <c r="J39" s="11"/>
      <c r="K39" s="28">
        <f t="shared" si="9"/>
        <v>0</v>
      </c>
      <c r="L39" s="32">
        <f t="shared" si="0"/>
        <v>0</v>
      </c>
      <c r="M39" s="11">
        <f t="shared" si="1"/>
        <v>0</v>
      </c>
      <c r="N39" s="32">
        <f t="shared" si="2"/>
        <v>0</v>
      </c>
      <c r="O39" s="53">
        <f>O38+H40*PRODUCT($G$8:G39)^-1*PRODUCT($E$8:E38)*D39</f>
        <v>1613.5002878695082</v>
      </c>
      <c r="P39" s="53"/>
      <c r="Q39" s="52">
        <f>Q38+J39*PRODUCT($E$8:E38)*PRODUCT($G$8:G38)^-1</f>
        <v>4.7316566695024669</v>
      </c>
      <c r="R39" s="52">
        <f>((P38+O38)*PRODUCT($G$8:G38))/PRODUCT($E$8:E38)</f>
        <v>2169.306287293492</v>
      </c>
      <c r="S39" s="52">
        <f>((Q38)*PRODUCT($G$8:G38))/PRODUCT($E$8:E38)</f>
        <v>6.3615808683983452</v>
      </c>
      <c r="T39" s="41">
        <f t="shared" si="3"/>
        <v>0</v>
      </c>
      <c r="U39" s="52">
        <f t="shared" si="11"/>
        <v>82947.731077245931</v>
      </c>
      <c r="V39" s="41">
        <f t="shared" si="4"/>
        <v>0</v>
      </c>
      <c r="W39" s="41">
        <f t="shared" si="5"/>
        <v>0</v>
      </c>
    </row>
    <row r="40" spans="1:23" x14ac:dyDescent="0.2">
      <c r="A40" s="11">
        <f t="shared" si="12"/>
        <v>32</v>
      </c>
      <c r="B40" s="11">
        <f t="shared" si="12"/>
        <v>62</v>
      </c>
      <c r="C40" s="12">
        <f>IF(B40&lt;121,INDEX(Frauen!C$2:C$122,B40+1,1),0)</f>
        <v>7.1260000000000003</v>
      </c>
      <c r="D40" s="20">
        <f t="shared" si="6"/>
        <v>7.1260000000000004E-3</v>
      </c>
      <c r="E40" s="20">
        <f t="shared" si="7"/>
        <v>0.99287400000000003</v>
      </c>
      <c r="F40" s="26">
        <f>IF(B40&lt;121,IF($D$1="konstant",$D$3,Zins!G34),0)</f>
        <v>7.4999999999999997E-3</v>
      </c>
      <c r="G40" s="39">
        <f t="shared" si="8"/>
        <v>1.0075000000000001</v>
      </c>
      <c r="H40" s="11"/>
      <c r="I40" s="11"/>
      <c r="J40" s="11"/>
      <c r="K40" s="28">
        <f t="shared" si="9"/>
        <v>0</v>
      </c>
      <c r="L40" s="32">
        <f t="shared" si="0"/>
        <v>0</v>
      </c>
      <c r="M40" s="11">
        <f t="shared" si="1"/>
        <v>0</v>
      </c>
      <c r="N40" s="32">
        <f t="shared" ref="N40:N71" si="13">N41/(1+F40)*E40+J40</f>
        <v>0</v>
      </c>
      <c r="O40" s="53">
        <f>O39+H41*PRODUCT($G$8:G40)^-1*PRODUCT($E$8:E39)*D40</f>
        <v>1613.5002878695082</v>
      </c>
      <c r="P40" s="53"/>
      <c r="Q40" s="52">
        <f>Q39+J40*PRODUCT($E$8:E39)*PRODUCT($G$8:G39)^-1</f>
        <v>4.7316566695024669</v>
      </c>
      <c r="R40" s="52">
        <f>((P39+O39)*PRODUCT($G$8:G39))/PRODUCT($E$8:E39)</f>
        <v>2199.7623518553082</v>
      </c>
      <c r="S40" s="52">
        <f>((Q39)*PRODUCT($G$8:G39))/PRODUCT($E$8:E39)</f>
        <v>6.4508945438244565</v>
      </c>
      <c r="T40" s="41">
        <f t="shared" ref="T40:T71" si="14">M40-$K$3*N40</f>
        <v>0</v>
      </c>
      <c r="U40" s="52">
        <f t="shared" si="11"/>
        <v>84112.279148554313</v>
      </c>
      <c r="V40" s="41">
        <f t="shared" ref="V40:V71" si="15">I40+((1+F40)^-1)*T41-T40</f>
        <v>0</v>
      </c>
      <c r="W40" s="41">
        <f t="shared" ref="W40:W71" si="16">((F40+1)^-1)*D40*(H41-T41)</f>
        <v>0</v>
      </c>
    </row>
    <row r="41" spans="1:23" x14ac:dyDescent="0.2">
      <c r="A41" s="11">
        <f t="shared" si="12"/>
        <v>33</v>
      </c>
      <c r="B41" s="11">
        <f t="shared" si="12"/>
        <v>63</v>
      </c>
      <c r="C41" s="12">
        <f>IF(B41&lt;121,INDEX(Frauen!C$2:C$122,B41+1,1),0)</f>
        <v>7.9349999999999996</v>
      </c>
      <c r="D41" s="20">
        <f t="shared" si="6"/>
        <v>7.9349999999999993E-3</v>
      </c>
      <c r="E41" s="20">
        <f t="shared" si="7"/>
        <v>0.99206499999999997</v>
      </c>
      <c r="F41" s="26">
        <f>IF(B41&lt;121,IF($D$1="konstant",$D$3,Zins!G35),0)</f>
        <v>7.4999999999999997E-3</v>
      </c>
      <c r="G41" s="39">
        <f t="shared" si="8"/>
        <v>1.0075000000000001</v>
      </c>
      <c r="H41" s="11"/>
      <c r="I41" s="11"/>
      <c r="J41" s="11"/>
      <c r="K41" s="28">
        <f t="shared" si="9"/>
        <v>0</v>
      </c>
      <c r="L41" s="32">
        <f t="shared" si="0"/>
        <v>0</v>
      </c>
      <c r="M41" s="11">
        <f t="shared" si="1"/>
        <v>0</v>
      </c>
      <c r="N41" s="32">
        <f t="shared" si="13"/>
        <v>0</v>
      </c>
      <c r="O41" s="53">
        <f>O40+H42*PRODUCT($G$8:G41)^-1*PRODUCT($E$8:E40)*D41</f>
        <v>1613.5002878695082</v>
      </c>
      <c r="P41" s="53"/>
      <c r="Q41" s="52">
        <f>Q40+J41*PRODUCT($E$8:E40)*PRODUCT($G$8:G40)^-1</f>
        <v>4.7316566695024669</v>
      </c>
      <c r="R41" s="52">
        <f>((P40+O40)*PRODUCT($G$8:G40))/PRODUCT($E$8:E40)</f>
        <v>2232.1669914754771</v>
      </c>
      <c r="S41" s="52">
        <f>((Q40)*PRODUCT($G$8:G40))/PRODUCT($E$8:E40)</f>
        <v>6.5459224966140113</v>
      </c>
      <c r="T41" s="41">
        <f t="shared" si="14"/>
        <v>0</v>
      </c>
      <c r="U41" s="52">
        <f t="shared" si="11"/>
        <v>85351.334854340486</v>
      </c>
      <c r="V41" s="41">
        <f t="shared" si="15"/>
        <v>0</v>
      </c>
      <c r="W41" s="41">
        <f t="shared" si="16"/>
        <v>0</v>
      </c>
    </row>
    <row r="42" spans="1:23" x14ac:dyDescent="0.2">
      <c r="A42" s="11">
        <f t="shared" ref="A42:B57" si="17">IF(A41&lt;121,A41+1,"")</f>
        <v>34</v>
      </c>
      <c r="B42" s="11">
        <f t="shared" si="17"/>
        <v>64</v>
      </c>
      <c r="C42" s="12">
        <f>IF(B42&lt;121,INDEX(Frauen!C$2:C$122,B42+1,1),0)</f>
        <v>8.8979999999999997</v>
      </c>
      <c r="D42" s="20">
        <f t="shared" si="6"/>
        <v>8.8979999999999997E-3</v>
      </c>
      <c r="E42" s="20">
        <f t="shared" si="7"/>
        <v>0.99110200000000004</v>
      </c>
      <c r="F42" s="26">
        <f>IF(B42&lt;121,IF($D$1="konstant",$D$3,Zins!G36),0)</f>
        <v>7.4999999999999997E-3</v>
      </c>
      <c r="G42" s="39">
        <f t="shared" si="8"/>
        <v>1.0075000000000001</v>
      </c>
      <c r="H42" s="11"/>
      <c r="I42" s="11"/>
      <c r="J42" s="11"/>
      <c r="K42" s="28">
        <f t="shared" si="9"/>
        <v>0</v>
      </c>
      <c r="L42" s="32">
        <f t="shared" si="0"/>
        <v>0</v>
      </c>
      <c r="M42" s="11">
        <f t="shared" si="1"/>
        <v>0</v>
      </c>
      <c r="N42" s="32">
        <f t="shared" si="13"/>
        <v>0</v>
      </c>
      <c r="O42" s="53">
        <f>O41+H43*PRODUCT($G$8:G42)^-1*PRODUCT($E$8:E41)*D42</f>
        <v>1613.5002878695082</v>
      </c>
      <c r="P42" s="53"/>
      <c r="Q42" s="52">
        <f>Q41+J42*PRODUCT($E$8:E41)*PRODUCT($G$8:G41)^-1</f>
        <v>4.7316566695024669</v>
      </c>
      <c r="R42" s="52">
        <f>((P41+O41)*PRODUCT($G$8:G41))/PRODUCT($E$8:E41)</f>
        <v>2266.8960641808185</v>
      </c>
      <c r="S42" s="52">
        <f>((Q41)*PRODUCT($G$8:G41))/PRODUCT($E$8:E41)</f>
        <v>6.6477669460555688</v>
      </c>
      <c r="T42" s="41">
        <f t="shared" si="14"/>
        <v>0</v>
      </c>
      <c r="U42" s="52">
        <f t="shared" si="11"/>
        <v>86679.269872183839</v>
      </c>
      <c r="V42" s="41">
        <f t="shared" si="15"/>
        <v>0</v>
      </c>
      <c r="W42" s="41">
        <f t="shared" si="16"/>
        <v>0</v>
      </c>
    </row>
    <row r="43" spans="1:23" x14ac:dyDescent="0.2">
      <c r="A43" s="11">
        <f t="shared" si="17"/>
        <v>35</v>
      </c>
      <c r="B43" s="11">
        <f t="shared" si="17"/>
        <v>65</v>
      </c>
      <c r="C43" s="12">
        <f>IF(B43&lt;121,INDEX(Frauen!C$2:C$122,B43+1,1),0)</f>
        <v>10.025</v>
      </c>
      <c r="D43" s="20">
        <f t="shared" si="6"/>
        <v>1.0025000000000001E-2</v>
      </c>
      <c r="E43" s="20">
        <f t="shared" si="7"/>
        <v>0.98997500000000005</v>
      </c>
      <c r="F43" s="26">
        <f>IF(B43&lt;121,IF($D$1="konstant",$D$3,Zins!G37),0)</f>
        <v>7.4999999999999997E-3</v>
      </c>
      <c r="G43" s="39">
        <f t="shared" si="8"/>
        <v>1.0075000000000001</v>
      </c>
      <c r="H43" s="11"/>
      <c r="I43" s="11"/>
      <c r="J43" s="11"/>
      <c r="K43" s="28">
        <f t="shared" si="9"/>
        <v>0</v>
      </c>
      <c r="L43" s="32">
        <f t="shared" si="0"/>
        <v>0</v>
      </c>
      <c r="M43" s="11">
        <f t="shared" si="1"/>
        <v>0</v>
      </c>
      <c r="N43" s="32">
        <f t="shared" si="13"/>
        <v>0</v>
      </c>
      <c r="O43" s="53">
        <f>O42+H44*PRODUCT($G$8:G43)^-1*PRODUCT($E$8:E42)*D43</f>
        <v>1613.5002878695082</v>
      </c>
      <c r="P43" s="53"/>
      <c r="Q43" s="52">
        <f>Q42+J43*PRODUCT($E$8:E42)*PRODUCT($G$8:G42)^-1</f>
        <v>4.7316566695024669</v>
      </c>
      <c r="R43" s="52">
        <f>((P42+O42)*PRODUCT($G$8:G42))/PRODUCT($E$8:E42)</f>
        <v>2304.4023568332768</v>
      </c>
      <c r="S43" s="52">
        <f>((Q42)*PRODUCT($G$8:G42))/PRODUCT($E$8:E42)</f>
        <v>6.7577557084447273</v>
      </c>
      <c r="T43" s="41">
        <f t="shared" si="14"/>
        <v>0</v>
      </c>
      <c r="U43" s="52">
        <f t="shared" si="11"/>
        <v>88113.397406346907</v>
      </c>
      <c r="V43" s="41">
        <f t="shared" si="15"/>
        <v>0</v>
      </c>
      <c r="W43" s="41">
        <f t="shared" si="16"/>
        <v>0</v>
      </c>
    </row>
    <row r="44" spans="1:23" x14ac:dyDescent="0.2">
      <c r="A44" s="11">
        <f t="shared" si="17"/>
        <v>36</v>
      </c>
      <c r="B44" s="11">
        <f t="shared" si="17"/>
        <v>66</v>
      </c>
      <c r="C44" s="12">
        <f>IF(B44&lt;121,INDEX(Frauen!C$2:C$122,B44+1,1),0)</f>
        <v>11.323</v>
      </c>
      <c r="D44" s="20">
        <f t="shared" si="6"/>
        <v>1.1323E-2</v>
      </c>
      <c r="E44" s="20">
        <f t="shared" si="7"/>
        <v>0.98867700000000003</v>
      </c>
      <c r="F44" s="26">
        <f>IF(B44&lt;121,IF($D$1="konstant",$D$3,Zins!G38),0)</f>
        <v>7.4999999999999997E-3</v>
      </c>
      <c r="G44" s="39">
        <f t="shared" si="8"/>
        <v>1.0075000000000001</v>
      </c>
      <c r="H44" s="11"/>
      <c r="I44" s="11"/>
      <c r="J44" s="11"/>
      <c r="K44" s="28">
        <f t="shared" si="9"/>
        <v>0</v>
      </c>
      <c r="L44" s="32">
        <f t="shared" si="0"/>
        <v>0</v>
      </c>
      <c r="M44" s="11">
        <f t="shared" si="1"/>
        <v>0</v>
      </c>
      <c r="N44" s="32">
        <f t="shared" si="13"/>
        <v>0</v>
      </c>
      <c r="O44" s="53">
        <f>O43+H45*PRODUCT($G$8:G44)^-1*PRODUCT($E$8:E43)*D44</f>
        <v>1613.5002878695082</v>
      </c>
      <c r="P44" s="53"/>
      <c r="Q44" s="52">
        <f>Q43+J44*PRODUCT($E$8:E43)*PRODUCT($G$8:G43)^-1</f>
        <v>4.7316566695024669</v>
      </c>
      <c r="R44" s="52">
        <f>((P43+O43)*PRODUCT($G$8:G43))/PRODUCT($E$8:E43)</f>
        <v>2345.1959640491186</v>
      </c>
      <c r="S44" s="52">
        <f>((Q43)*PRODUCT($G$8:G43))/PRODUCT($E$8:E43)</f>
        <v>6.8773846574489879</v>
      </c>
      <c r="T44" s="41">
        <f t="shared" si="14"/>
        <v>0</v>
      </c>
      <c r="U44" s="52">
        <f t="shared" si="11"/>
        <v>89673.221936811024</v>
      </c>
      <c r="V44" s="41">
        <f t="shared" si="15"/>
        <v>0</v>
      </c>
      <c r="W44" s="41">
        <f t="shared" si="16"/>
        <v>0</v>
      </c>
    </row>
    <row r="45" spans="1:23" x14ac:dyDescent="0.2">
      <c r="A45" s="11">
        <f t="shared" si="17"/>
        <v>37</v>
      </c>
      <c r="B45" s="11">
        <f t="shared" si="17"/>
        <v>67</v>
      </c>
      <c r="C45" s="12">
        <f>IF(B45&lt;121,INDEX(Frauen!C$2:C$122,B45+1,1),0)</f>
        <v>12.797000000000001</v>
      </c>
      <c r="D45" s="20">
        <f t="shared" si="6"/>
        <v>1.2797000000000001E-2</v>
      </c>
      <c r="E45" s="20">
        <f t="shared" si="7"/>
        <v>0.98720300000000005</v>
      </c>
      <c r="F45" s="26">
        <f>IF(B45&lt;121,IF($D$1="konstant",$D$3,Zins!G39),0)</f>
        <v>7.4999999999999997E-3</v>
      </c>
      <c r="G45" s="39">
        <f t="shared" si="8"/>
        <v>1.0075000000000001</v>
      </c>
      <c r="H45" s="11"/>
      <c r="I45" s="11"/>
      <c r="J45" s="11"/>
      <c r="K45" s="28">
        <f t="shared" si="9"/>
        <v>0</v>
      </c>
      <c r="L45" s="32">
        <f t="shared" si="0"/>
        <v>0</v>
      </c>
      <c r="M45" s="11">
        <f t="shared" si="1"/>
        <v>0</v>
      </c>
      <c r="N45" s="32">
        <f t="shared" si="13"/>
        <v>0</v>
      </c>
      <c r="O45" s="53">
        <f>O44+H46*PRODUCT($G$8:G45)^-1*PRODUCT($E$8:E44)*D45</f>
        <v>1613.5002878695082</v>
      </c>
      <c r="P45" s="53"/>
      <c r="Q45" s="52">
        <f>Q44+J45*PRODUCT($E$8:E44)*PRODUCT($G$8:G44)^-1</f>
        <v>4.7316566695024669</v>
      </c>
      <c r="R45" s="52">
        <f>((P44+O44)*PRODUCT($G$8:G44))/PRODUCT($E$8:E44)</f>
        <v>2389.8451504176664</v>
      </c>
      <c r="S45" s="52">
        <f>((Q44)*PRODUCT($G$8:G44))/PRODUCT($E$8:E44)</f>
        <v>7.0083202526000461</v>
      </c>
      <c r="T45" s="41">
        <f t="shared" si="14"/>
        <v>0</v>
      </c>
      <c r="U45" s="52">
        <f t="shared" si="11"/>
        <v>91380.472187920939</v>
      </c>
      <c r="V45" s="41">
        <f t="shared" si="15"/>
        <v>0</v>
      </c>
      <c r="W45" s="41">
        <f t="shared" si="16"/>
        <v>0</v>
      </c>
    </row>
    <row r="46" spans="1:23" x14ac:dyDescent="0.2">
      <c r="A46" s="11">
        <f t="shared" si="17"/>
        <v>38</v>
      </c>
      <c r="B46" s="11">
        <f t="shared" si="17"/>
        <v>68</v>
      </c>
      <c r="C46" s="12">
        <f>IF(B46&lt;121,INDEX(Frauen!C$2:C$122,B46+1,1),0)</f>
        <v>14.46</v>
      </c>
      <c r="D46" s="20">
        <f t="shared" si="6"/>
        <v>1.4460000000000001E-2</v>
      </c>
      <c r="E46" s="20">
        <f t="shared" si="7"/>
        <v>0.98553999999999997</v>
      </c>
      <c r="F46" s="26">
        <f>IF(B46&lt;121,IF($D$1="konstant",$D$3,Zins!G40),0)</f>
        <v>7.4999999999999997E-3</v>
      </c>
      <c r="G46" s="39">
        <f t="shared" si="8"/>
        <v>1.0075000000000001</v>
      </c>
      <c r="H46" s="11"/>
      <c r="I46" s="11"/>
      <c r="J46" s="11"/>
      <c r="K46" s="28">
        <f t="shared" si="9"/>
        <v>0</v>
      </c>
      <c r="L46" s="32">
        <f t="shared" si="0"/>
        <v>0</v>
      </c>
      <c r="M46" s="11">
        <f t="shared" si="1"/>
        <v>0</v>
      </c>
      <c r="N46" s="32">
        <f t="shared" si="13"/>
        <v>0</v>
      </c>
      <c r="O46" s="53">
        <f>O45+H47*PRODUCT($G$8:G46)^-1*PRODUCT($E$8:E45)*D46</f>
        <v>1613.5002878695082</v>
      </c>
      <c r="P46" s="53"/>
      <c r="Q46" s="52">
        <f>Q45+J46*PRODUCT($E$8:E45)*PRODUCT($G$8:G45)^-1</f>
        <v>4.7316566695024669</v>
      </c>
      <c r="R46" s="52">
        <f>((P45+O45)*PRODUCT($G$8:G45))/PRODUCT($E$8:E45)</f>
        <v>2438.9806240923085</v>
      </c>
      <c r="S46" s="52">
        <f>((Q45)*PRODUCT($G$8:G45))/PRODUCT($E$8:E45)</f>
        <v>7.1524120717770767</v>
      </c>
      <c r="T46" s="41">
        <f t="shared" si="14"/>
        <v>0</v>
      </c>
      <c r="U46" s="52">
        <f t="shared" si="11"/>
        <v>93259.264537618234</v>
      </c>
      <c r="V46" s="41">
        <f t="shared" si="15"/>
        <v>0</v>
      </c>
      <c r="W46" s="41">
        <f t="shared" si="16"/>
        <v>0</v>
      </c>
    </row>
    <row r="47" spans="1:23" x14ac:dyDescent="0.2">
      <c r="A47" s="11">
        <f t="shared" si="17"/>
        <v>39</v>
      </c>
      <c r="B47" s="11">
        <f t="shared" si="17"/>
        <v>69</v>
      </c>
      <c r="C47" s="12">
        <f>IF(B47&lt;121,INDEX(Frauen!C$2:C$122,B47+1,1),0)</f>
        <v>16.332000000000001</v>
      </c>
      <c r="D47" s="20">
        <f t="shared" si="6"/>
        <v>1.6331999999999999E-2</v>
      </c>
      <c r="E47" s="20">
        <f t="shared" si="7"/>
        <v>0.98366799999999999</v>
      </c>
      <c r="F47" s="26">
        <f>IF(B47&lt;121,IF($D$1="konstant",$D$3,Zins!G41),0)</f>
        <v>7.4999999999999997E-3</v>
      </c>
      <c r="G47" s="39">
        <f t="shared" si="8"/>
        <v>1.0075000000000001</v>
      </c>
      <c r="H47" s="11"/>
      <c r="I47" s="11"/>
      <c r="J47" s="11"/>
      <c r="K47" s="28">
        <f t="shared" si="9"/>
        <v>0</v>
      </c>
      <c r="L47" s="32">
        <f t="shared" si="0"/>
        <v>0</v>
      </c>
      <c r="M47" s="11">
        <f t="shared" si="1"/>
        <v>0</v>
      </c>
      <c r="N47" s="32">
        <f t="shared" si="13"/>
        <v>0</v>
      </c>
      <c r="O47" s="53">
        <f>O46+H48*PRODUCT($G$8:G47)^-1*PRODUCT($E$8:E46)*D47</f>
        <v>1613.5002878695082</v>
      </c>
      <c r="P47" s="53"/>
      <c r="Q47" s="52">
        <f>Q46+J47*PRODUCT($E$8:E46)*PRODUCT($G$8:G46)^-1</f>
        <v>4.7316566695024669</v>
      </c>
      <c r="R47" s="52">
        <f>((P46+O46)*PRODUCT($G$8:G46))/PRODUCT($E$8:E46)</f>
        <v>2493.3264796690146</v>
      </c>
      <c r="S47" s="52">
        <f>((Q46)*PRODUCT($G$8:G46))/PRODUCT($E$8:E46)</f>
        <v>7.3117835524843295</v>
      </c>
      <c r="T47" s="41">
        <f t="shared" si="14"/>
        <v>0</v>
      </c>
      <c r="U47" s="52">
        <f t="shared" si="11"/>
        <v>95337.286179810442</v>
      </c>
      <c r="V47" s="41">
        <f t="shared" si="15"/>
        <v>0</v>
      </c>
      <c r="W47" s="41">
        <f t="shared" si="16"/>
        <v>0</v>
      </c>
    </row>
    <row r="48" spans="1:23" x14ac:dyDescent="0.2">
      <c r="A48" s="11">
        <f t="shared" si="17"/>
        <v>40</v>
      </c>
      <c r="B48" s="11">
        <f t="shared" si="17"/>
        <v>70</v>
      </c>
      <c r="C48" s="12">
        <f>IF(B48&lt;121,INDEX(Frauen!C$2:C$122,B48+1,1),0)</f>
        <v>18.440000000000001</v>
      </c>
      <c r="D48" s="20">
        <f t="shared" si="6"/>
        <v>1.8440000000000002E-2</v>
      </c>
      <c r="E48" s="20">
        <f t="shared" si="7"/>
        <v>0.98155999999999999</v>
      </c>
      <c r="F48" s="26">
        <f>IF(B48&lt;121,IF($D$1="konstant",$D$3,Zins!G42),0)</f>
        <v>7.4999999999999997E-3</v>
      </c>
      <c r="G48" s="39">
        <f t="shared" si="8"/>
        <v>1.0075000000000001</v>
      </c>
      <c r="H48" s="11"/>
      <c r="I48" s="11"/>
      <c r="J48" s="11"/>
      <c r="K48" s="28">
        <f t="shared" si="9"/>
        <v>0</v>
      </c>
      <c r="L48" s="32">
        <f t="shared" si="0"/>
        <v>0</v>
      </c>
      <c r="M48" s="11">
        <f t="shared" si="1"/>
        <v>0</v>
      </c>
      <c r="N48" s="32">
        <f t="shared" si="13"/>
        <v>0</v>
      </c>
      <c r="O48" s="53">
        <f>O47+H49*PRODUCT($G$8:G48)^-1*PRODUCT($E$8:E47)*D48</f>
        <v>1613.5002878695082</v>
      </c>
      <c r="P48" s="53"/>
      <c r="Q48" s="52">
        <f>Q47+J48*PRODUCT($E$8:E47)*PRODUCT($G$8:G47)^-1</f>
        <v>4.7316566695024669</v>
      </c>
      <c r="R48" s="52">
        <f>((P47+O47)*PRODUCT($G$8:G47))/PRODUCT($E$8:E47)</f>
        <v>2553.7340121530151</v>
      </c>
      <c r="S48" s="52">
        <f>((Q47)*PRODUCT($G$8:G47))/PRODUCT($E$8:E47)</f>
        <v>7.4889311527140876</v>
      </c>
      <c r="T48" s="41">
        <f t="shared" si="14"/>
        <v>0</v>
      </c>
      <c r="U48" s="52">
        <f t="shared" si="11"/>
        <v>97647.088068493656</v>
      </c>
      <c r="V48" s="41">
        <f t="shared" si="15"/>
        <v>0</v>
      </c>
      <c r="W48" s="41">
        <f t="shared" si="16"/>
        <v>0</v>
      </c>
    </row>
    <row r="49" spans="1:23" x14ac:dyDescent="0.2">
      <c r="A49" s="11">
        <f t="shared" si="17"/>
        <v>41</v>
      </c>
      <c r="B49" s="11">
        <f t="shared" si="17"/>
        <v>71</v>
      </c>
      <c r="C49" s="12">
        <f>IF(B49&lt;121,INDEX(Frauen!C$2:C$122,B49+1,1),0)</f>
        <v>20.812999999999999</v>
      </c>
      <c r="D49" s="20">
        <f t="shared" si="6"/>
        <v>2.0812999999999998E-2</v>
      </c>
      <c r="E49" s="20">
        <f t="shared" si="7"/>
        <v>0.97918700000000003</v>
      </c>
      <c r="F49" s="26">
        <f>IF(B49&lt;121,IF($D$1="konstant",$D$3,Zins!G43),0)</f>
        <v>7.4999999999999997E-3</v>
      </c>
      <c r="G49" s="39">
        <f t="shared" si="8"/>
        <v>1.0075000000000001</v>
      </c>
      <c r="H49" s="11"/>
      <c r="I49" s="11"/>
      <c r="J49" s="11"/>
      <c r="K49" s="28">
        <f t="shared" si="9"/>
        <v>0</v>
      </c>
      <c r="L49" s="32">
        <f t="shared" si="0"/>
        <v>0</v>
      </c>
      <c r="M49" s="11">
        <f t="shared" si="1"/>
        <v>0</v>
      </c>
      <c r="N49" s="32">
        <f t="shared" si="13"/>
        <v>0</v>
      </c>
      <c r="O49" s="53">
        <f>O48+H50*PRODUCT($G$8:G49)^-1*PRODUCT($E$8:E48)*D49</f>
        <v>1613.5002878695082</v>
      </c>
      <c r="P49" s="53"/>
      <c r="Q49" s="52">
        <f>Q48+J49*PRODUCT($E$8:E48)*PRODUCT($G$8:G48)^-1</f>
        <v>4.7316566695024669</v>
      </c>
      <c r="R49" s="52">
        <f>((P48+O48)*PRODUCT($G$8:G48))/PRODUCT($E$8:E48)</f>
        <v>2621.2223575167723</v>
      </c>
      <c r="S49" s="52">
        <f>((Q48)*PRODUCT($G$8:G48))/PRODUCT($E$8:E48)</f>
        <v>7.6868435310724204</v>
      </c>
      <c r="T49" s="41">
        <f t="shared" si="14"/>
        <v>0</v>
      </c>
      <c r="U49" s="52">
        <f t="shared" si="11"/>
        <v>100227.63889014159</v>
      </c>
      <c r="V49" s="41">
        <f t="shared" si="15"/>
        <v>0</v>
      </c>
      <c r="W49" s="41">
        <f t="shared" si="16"/>
        <v>0</v>
      </c>
    </row>
    <row r="50" spans="1:23" x14ac:dyDescent="0.2">
      <c r="A50" s="11">
        <f t="shared" si="17"/>
        <v>42</v>
      </c>
      <c r="B50" s="11">
        <f t="shared" si="17"/>
        <v>72</v>
      </c>
      <c r="C50" s="12">
        <f>IF(B50&lt;121,INDEX(Frauen!C$2:C$122,B50+1,1),0)</f>
        <v>23.475000000000001</v>
      </c>
      <c r="D50" s="20">
        <f t="shared" si="6"/>
        <v>2.3475000000000003E-2</v>
      </c>
      <c r="E50" s="20">
        <f t="shared" si="7"/>
        <v>0.97652499999999998</v>
      </c>
      <c r="F50" s="26">
        <f>IF(B50&lt;121,IF($D$1="konstant",$D$3,Zins!G44),0)</f>
        <v>7.4999999999999997E-3</v>
      </c>
      <c r="G50" s="39">
        <f t="shared" si="8"/>
        <v>1.0075000000000001</v>
      </c>
      <c r="H50" s="11"/>
      <c r="I50" s="11"/>
      <c r="J50" s="11"/>
      <c r="K50" s="28">
        <f t="shared" si="9"/>
        <v>0</v>
      </c>
      <c r="L50" s="32">
        <f t="shared" si="0"/>
        <v>0</v>
      </c>
      <c r="M50" s="11">
        <f t="shared" si="1"/>
        <v>0</v>
      </c>
      <c r="N50" s="32">
        <f t="shared" si="13"/>
        <v>0</v>
      </c>
      <c r="O50" s="53">
        <f>O49+H51*PRODUCT($G$8:G50)^-1*PRODUCT($E$8:E49)*D50</f>
        <v>1613.5002878695082</v>
      </c>
      <c r="P50" s="53"/>
      <c r="Q50" s="52">
        <f>Q49+J50*PRODUCT($E$8:E49)*PRODUCT($G$8:G49)^-1</f>
        <v>4.7316566695024669</v>
      </c>
      <c r="R50" s="52">
        <f>((P49+O49)*PRODUCT($G$8:G49))/PRODUCT($E$8:E49)</f>
        <v>2697.0144877313005</v>
      </c>
      <c r="S50" s="52">
        <f>((Q49)*PRODUCT($G$8:G49))/PRODUCT($E$8:E49)</f>
        <v>7.9091071037048737</v>
      </c>
      <c r="T50" s="41">
        <f t="shared" si="14"/>
        <v>0</v>
      </c>
      <c r="U50" s="52">
        <f t="shared" si="11"/>
        <v>103125.70140516333</v>
      </c>
      <c r="V50" s="41">
        <f t="shared" si="15"/>
        <v>0</v>
      </c>
      <c r="W50" s="41">
        <f t="shared" si="16"/>
        <v>0</v>
      </c>
    </row>
    <row r="51" spans="1:23" x14ac:dyDescent="0.2">
      <c r="A51" s="11">
        <f t="shared" si="17"/>
        <v>43</v>
      </c>
      <c r="B51" s="11">
        <f t="shared" si="17"/>
        <v>73</v>
      </c>
      <c r="C51" s="12">
        <f>IF(B51&lt;121,INDEX(Frauen!C$2:C$122,B51+1,1),0)</f>
        <v>27.035</v>
      </c>
      <c r="D51" s="20">
        <f t="shared" si="6"/>
        <v>2.7035E-2</v>
      </c>
      <c r="E51" s="20">
        <f t="shared" si="7"/>
        <v>0.97296499999999997</v>
      </c>
      <c r="F51" s="26">
        <f>IF(B51&lt;121,IF($D$1="konstant",$D$3,Zins!G45),0)</f>
        <v>7.4999999999999997E-3</v>
      </c>
      <c r="G51" s="39">
        <f t="shared" si="8"/>
        <v>1.0075000000000001</v>
      </c>
      <c r="H51" s="11"/>
      <c r="I51" s="11"/>
      <c r="J51" s="11"/>
      <c r="K51" s="28">
        <f t="shared" si="9"/>
        <v>0</v>
      </c>
      <c r="L51" s="32">
        <f t="shared" si="0"/>
        <v>0</v>
      </c>
      <c r="M51" s="11">
        <f t="shared" si="1"/>
        <v>0</v>
      </c>
      <c r="N51" s="32">
        <f t="shared" si="13"/>
        <v>0</v>
      </c>
      <c r="O51" s="53">
        <f>O50+H52*PRODUCT($G$8:G51)^-1*PRODUCT($E$8:E50)*D51</f>
        <v>1613.5002878695082</v>
      </c>
      <c r="P51" s="53"/>
      <c r="Q51" s="52">
        <f>Q50+J51*PRODUCT($E$8:E50)*PRODUCT($G$8:G50)^-1</f>
        <v>4.7316566695024669</v>
      </c>
      <c r="R51" s="52">
        <f>((P50+O50)*PRODUCT($G$8:G50))/PRODUCT($E$8:E50)</f>
        <v>2782.562757112501</v>
      </c>
      <c r="S51" s="52">
        <f>((Q50)*PRODUCT($G$8:G50))/PRODUCT($E$8:E50)</f>
        <v>8.1599809600191087</v>
      </c>
      <c r="T51" s="41">
        <f t="shared" si="14"/>
        <v>0</v>
      </c>
      <c r="U51" s="52">
        <f t="shared" si="11"/>
        <v>106396.80926315459</v>
      </c>
      <c r="V51" s="41">
        <f t="shared" si="15"/>
        <v>0</v>
      </c>
      <c r="W51" s="41">
        <f t="shared" si="16"/>
        <v>0</v>
      </c>
    </row>
    <row r="52" spans="1:23" x14ac:dyDescent="0.2">
      <c r="A52" s="11">
        <f t="shared" si="17"/>
        <v>44</v>
      </c>
      <c r="B52" s="11">
        <f t="shared" si="17"/>
        <v>74</v>
      </c>
      <c r="C52" s="12">
        <f>IF(B52&lt;121,INDEX(Frauen!C$2:C$122,B52+1,1),0)</f>
        <v>30.413</v>
      </c>
      <c r="D52" s="20">
        <f t="shared" si="6"/>
        <v>3.0412999999999999E-2</v>
      </c>
      <c r="E52" s="20">
        <f t="shared" si="7"/>
        <v>0.96958699999999998</v>
      </c>
      <c r="F52" s="26">
        <f>IF(B52&lt;121,IF($D$1="konstant",$D$3,Zins!G46),0)</f>
        <v>7.4999999999999997E-3</v>
      </c>
      <c r="G52" s="39">
        <f t="shared" si="8"/>
        <v>1.0075000000000001</v>
      </c>
      <c r="H52" s="11"/>
      <c r="I52" s="11"/>
      <c r="J52" s="11"/>
      <c r="K52" s="28">
        <f t="shared" si="9"/>
        <v>0</v>
      </c>
      <c r="L52" s="32">
        <f t="shared" si="0"/>
        <v>0</v>
      </c>
      <c r="M52" s="11">
        <f t="shared" si="1"/>
        <v>0</v>
      </c>
      <c r="N52" s="32">
        <f t="shared" si="13"/>
        <v>0</v>
      </c>
      <c r="O52" s="53">
        <f>O51+H53*PRODUCT($G$8:G52)^-1*PRODUCT($E$8:E51)*D52</f>
        <v>1613.5002878695082</v>
      </c>
      <c r="P52" s="53"/>
      <c r="Q52" s="52">
        <f>Q51+J52*PRODUCT($E$8:E51)*PRODUCT($G$8:G51)^-1</f>
        <v>4.7316566695024669</v>
      </c>
      <c r="R52" s="52">
        <f>((P51+O51)*PRODUCT($G$8:G51))/PRODUCT($E$8:E51)</f>
        <v>2881.3286991729865</v>
      </c>
      <c r="S52" s="52">
        <f>((Q51)*PRODUCT($G$8:G51))/PRODUCT($E$8:E51)</f>
        <v>8.4496161909413541</v>
      </c>
      <c r="T52" s="41">
        <f t="shared" si="14"/>
        <v>0</v>
      </c>
      <c r="U52" s="52">
        <f t="shared" si="11"/>
        <v>110173.3210676934</v>
      </c>
      <c r="V52" s="41">
        <f t="shared" si="15"/>
        <v>0</v>
      </c>
      <c r="W52" s="41">
        <f t="shared" si="16"/>
        <v>0</v>
      </c>
    </row>
    <row r="53" spans="1:23" x14ac:dyDescent="0.2">
      <c r="A53" s="11">
        <f t="shared" si="17"/>
        <v>45</v>
      </c>
      <c r="B53" s="11">
        <f t="shared" si="17"/>
        <v>75</v>
      </c>
      <c r="C53" s="12">
        <f>IF(B53&lt;121,INDEX(Frauen!C$2:C$122,B53+1,1),0)</f>
        <v>34.286999999999999</v>
      </c>
      <c r="D53" s="20">
        <f t="shared" si="6"/>
        <v>3.4286999999999998E-2</v>
      </c>
      <c r="E53" s="20">
        <f t="shared" si="7"/>
        <v>0.96571300000000004</v>
      </c>
      <c r="F53" s="26">
        <f>IF(B53&lt;121,IF($D$1="konstant",$D$3,Zins!G47),0)</f>
        <v>7.4999999999999997E-3</v>
      </c>
      <c r="G53" s="39">
        <f t="shared" si="8"/>
        <v>1.0075000000000001</v>
      </c>
      <c r="H53" s="11"/>
      <c r="I53" s="11"/>
      <c r="J53" s="11"/>
      <c r="K53" s="28">
        <f t="shared" si="9"/>
        <v>0</v>
      </c>
      <c r="L53" s="32">
        <f t="shared" si="0"/>
        <v>0</v>
      </c>
      <c r="M53" s="11">
        <f t="shared" si="1"/>
        <v>0</v>
      </c>
      <c r="N53" s="32">
        <f t="shared" si="13"/>
        <v>0</v>
      </c>
      <c r="O53" s="53">
        <f>O52+H54*PRODUCT($G$8:G53)^-1*PRODUCT($E$8:E52)*D53</f>
        <v>1613.5002878695082</v>
      </c>
      <c r="P53" s="53"/>
      <c r="Q53" s="52">
        <f>Q52+J53*PRODUCT($E$8:E52)*PRODUCT($G$8:G52)^-1</f>
        <v>4.7316566695024669</v>
      </c>
      <c r="R53" s="52">
        <f>((P52+O52)*PRODUCT($G$8:G52))/PRODUCT($E$8:E52)</f>
        <v>2993.9950354292955</v>
      </c>
      <c r="S53" s="52">
        <f>((Q52)*PRODUCT($G$8:G52))/PRODUCT($E$8:E52)</f>
        <v>8.7800149057004813</v>
      </c>
      <c r="T53" s="41">
        <f t="shared" si="14"/>
        <v>0</v>
      </c>
      <c r="U53" s="52">
        <f t="shared" si="11"/>
        <v>114481.34203088642</v>
      </c>
      <c r="V53" s="41">
        <f t="shared" si="15"/>
        <v>0</v>
      </c>
      <c r="W53" s="41">
        <f t="shared" si="16"/>
        <v>0</v>
      </c>
    </row>
    <row r="54" spans="1:23" x14ac:dyDescent="0.2">
      <c r="A54" s="11">
        <f t="shared" si="17"/>
        <v>46</v>
      </c>
      <c r="B54" s="11">
        <f t="shared" si="17"/>
        <v>76</v>
      </c>
      <c r="C54" s="12">
        <f>IF(B54&lt;121,INDEX(Frauen!C$2:C$122,B54+1,1),0)</f>
        <v>38.749000000000002</v>
      </c>
      <c r="D54" s="20">
        <f t="shared" si="6"/>
        <v>3.8749000000000006E-2</v>
      </c>
      <c r="E54" s="20">
        <f t="shared" si="7"/>
        <v>0.96125099999999997</v>
      </c>
      <c r="F54" s="26">
        <f>IF(B54&lt;121,IF($D$1="konstant",$D$3,Zins!G48),0)</f>
        <v>7.4999999999999997E-3</v>
      </c>
      <c r="G54" s="39">
        <f t="shared" si="8"/>
        <v>1.0075000000000001</v>
      </c>
      <c r="H54" s="11"/>
      <c r="I54" s="11"/>
      <c r="J54" s="11"/>
      <c r="K54" s="28">
        <f t="shared" si="9"/>
        <v>0</v>
      </c>
      <c r="L54" s="32">
        <f t="shared" si="0"/>
        <v>0</v>
      </c>
      <c r="M54" s="11">
        <f t="shared" si="1"/>
        <v>0</v>
      </c>
      <c r="N54" s="32">
        <f t="shared" si="13"/>
        <v>0</v>
      </c>
      <c r="O54" s="53">
        <f>O53+H55*PRODUCT($G$8:G54)^-1*PRODUCT($E$8:E53)*D54</f>
        <v>1613.5002878695082</v>
      </c>
      <c r="P54" s="53"/>
      <c r="Q54" s="52">
        <f>Q53+J54*PRODUCT($E$8:E53)*PRODUCT($G$8:G53)^-1</f>
        <v>4.7316566695024669</v>
      </c>
      <c r="R54" s="52">
        <f>((P53+O53)*PRODUCT($G$8:G53))/PRODUCT($E$8:E53)</f>
        <v>3123.5470561077827</v>
      </c>
      <c r="S54" s="52">
        <f>((Q53)*PRODUCT($G$8:G53))/PRODUCT($E$8:E53)</f>
        <v>9.1599315919877196</v>
      </c>
      <c r="T54" s="41">
        <f t="shared" si="14"/>
        <v>0</v>
      </c>
      <c r="U54" s="52">
        <f t="shared" si="11"/>
        <v>119435.02064911426</v>
      </c>
      <c r="V54" s="41">
        <f t="shared" si="15"/>
        <v>0</v>
      </c>
      <c r="W54" s="41">
        <f t="shared" si="16"/>
        <v>0</v>
      </c>
    </row>
    <row r="55" spans="1:23" x14ac:dyDescent="0.2">
      <c r="A55" s="11">
        <f t="shared" si="17"/>
        <v>47</v>
      </c>
      <c r="B55" s="11">
        <f t="shared" si="17"/>
        <v>77</v>
      </c>
      <c r="C55" s="12">
        <f>IF(B55&lt;121,INDEX(Frauen!C$2:C$122,B55+1,1),0)</f>
        <v>43.396999999999998</v>
      </c>
      <c r="D55" s="20">
        <f t="shared" si="6"/>
        <v>4.3396999999999998E-2</v>
      </c>
      <c r="E55" s="20">
        <f t="shared" si="7"/>
        <v>0.95660299999999998</v>
      </c>
      <c r="F55" s="26">
        <f>IF(B55&lt;121,IF($D$1="konstant",$D$3,Zins!G49),0)</f>
        <v>7.4999999999999997E-3</v>
      </c>
      <c r="G55" s="39">
        <f t="shared" si="8"/>
        <v>1.0075000000000001</v>
      </c>
      <c r="H55" s="11"/>
      <c r="I55" s="11"/>
      <c r="J55" s="11"/>
      <c r="K55" s="28">
        <f t="shared" si="9"/>
        <v>0</v>
      </c>
      <c r="L55" s="32">
        <f t="shared" si="0"/>
        <v>0</v>
      </c>
      <c r="M55" s="11">
        <f t="shared" si="1"/>
        <v>0</v>
      </c>
      <c r="N55" s="32">
        <f t="shared" si="13"/>
        <v>0</v>
      </c>
      <c r="O55" s="53">
        <f>O54+H56*PRODUCT($G$8:G55)^-1*PRODUCT($E$8:E54)*D55</f>
        <v>1613.5002878695082</v>
      </c>
      <c r="P55" s="53"/>
      <c r="Q55" s="52">
        <f>Q54+J55*PRODUCT($E$8:E54)*PRODUCT($G$8:G54)^-1</f>
        <v>4.7316566695024669</v>
      </c>
      <c r="R55" s="52">
        <f>((P54+O54)*PRODUCT($G$8:G54))/PRODUCT($E$8:E54)</f>
        <v>3273.8313500101344</v>
      </c>
      <c r="S55" s="52">
        <f>((Q54)*PRODUCT($G$8:G54))/PRODUCT($E$8:E54)</f>
        <v>9.6006465313717513</v>
      </c>
      <c r="T55" s="41">
        <f t="shared" si="14"/>
        <v>0</v>
      </c>
      <c r="U55" s="52">
        <f t="shared" si="11"/>
        <v>125181.43887910922</v>
      </c>
      <c r="V55" s="41">
        <f t="shared" si="15"/>
        <v>0</v>
      </c>
      <c r="W55" s="41">
        <f t="shared" si="16"/>
        <v>0</v>
      </c>
    </row>
    <row r="56" spans="1:23" x14ac:dyDescent="0.2">
      <c r="A56" s="11">
        <f t="shared" si="17"/>
        <v>48</v>
      </c>
      <c r="B56" s="11">
        <f t="shared" si="17"/>
        <v>78</v>
      </c>
      <c r="C56" s="12">
        <f>IF(B56&lt;121,INDEX(Frauen!C$2:C$122,B56+1,1),0)</f>
        <v>49.993000000000002</v>
      </c>
      <c r="D56" s="20">
        <f t="shared" si="6"/>
        <v>4.9993000000000003E-2</v>
      </c>
      <c r="E56" s="20">
        <f t="shared" si="7"/>
        <v>0.95000700000000005</v>
      </c>
      <c r="F56" s="26">
        <f>IF(B56&lt;121,IF($D$1="konstant",$D$3,Zins!G50),0)</f>
        <v>7.4999999999999997E-3</v>
      </c>
      <c r="G56" s="39">
        <f t="shared" si="8"/>
        <v>1.0075000000000001</v>
      </c>
      <c r="H56" s="11"/>
      <c r="I56" s="11"/>
      <c r="J56" s="11"/>
      <c r="K56" s="28">
        <f t="shared" si="9"/>
        <v>0</v>
      </c>
      <c r="L56" s="32">
        <f t="shared" si="0"/>
        <v>0</v>
      </c>
      <c r="M56" s="11">
        <f t="shared" si="1"/>
        <v>0</v>
      </c>
      <c r="N56" s="32">
        <f t="shared" si="13"/>
        <v>0</v>
      </c>
      <c r="O56" s="53">
        <f>O55+H57*PRODUCT($G$8:G56)^-1*PRODUCT($E$8:E55)*D56</f>
        <v>1613.5002878695082</v>
      </c>
      <c r="P56" s="53"/>
      <c r="Q56" s="52">
        <f>Q55+J56*PRODUCT($E$8:E55)*PRODUCT($G$8:G55)^-1</f>
        <v>4.7316566695024669</v>
      </c>
      <c r="R56" s="52">
        <f>((P55+O55)*PRODUCT($G$8:G55))/PRODUCT($E$8:E55)</f>
        <v>3448.0187550480296</v>
      </c>
      <c r="S56" s="52">
        <f>((Q55)*PRODUCT($G$8:G55))/PRODUCT($E$8:E55)</f>
        <v>10.111458337844478</v>
      </c>
      <c r="T56" s="41">
        <f t="shared" si="14"/>
        <v>0</v>
      </c>
      <c r="U56" s="52">
        <f t="shared" si="11"/>
        <v>131841.84000123624</v>
      </c>
      <c r="V56" s="41">
        <f t="shared" si="15"/>
        <v>0</v>
      </c>
      <c r="W56" s="41">
        <f t="shared" si="16"/>
        <v>0</v>
      </c>
    </row>
    <row r="57" spans="1:23" x14ac:dyDescent="0.2">
      <c r="A57" s="11">
        <f t="shared" si="17"/>
        <v>49</v>
      </c>
      <c r="B57" s="11">
        <f t="shared" si="17"/>
        <v>79</v>
      </c>
      <c r="C57" s="12">
        <f>IF(B57&lt;121,INDEX(Frauen!C$2:C$122,B57+1,1),0)</f>
        <v>57.024000000000001</v>
      </c>
      <c r="D57" s="20">
        <f t="shared" si="6"/>
        <v>5.7023999999999998E-2</v>
      </c>
      <c r="E57" s="20">
        <f t="shared" si="7"/>
        <v>0.94297600000000004</v>
      </c>
      <c r="F57" s="26">
        <f>IF(B57&lt;121,IF($D$1="konstant",$D$3,Zins!G51),0)</f>
        <v>7.4999999999999997E-3</v>
      </c>
      <c r="G57" s="39">
        <f t="shared" si="8"/>
        <v>1.0075000000000001</v>
      </c>
      <c r="H57" s="11"/>
      <c r="I57" s="11"/>
      <c r="J57" s="11"/>
      <c r="K57" s="28">
        <f t="shared" si="9"/>
        <v>0</v>
      </c>
      <c r="L57" s="32">
        <f t="shared" si="0"/>
        <v>0</v>
      </c>
      <c r="M57" s="11">
        <f t="shared" si="1"/>
        <v>0</v>
      </c>
      <c r="N57" s="32">
        <f t="shared" si="13"/>
        <v>0</v>
      </c>
      <c r="O57" s="53">
        <f>O56+H58*PRODUCT($G$8:G57)^-1*PRODUCT($E$8:E56)*D57</f>
        <v>1613.5002878695082</v>
      </c>
      <c r="P57" s="53"/>
      <c r="Q57" s="52">
        <f>Q56+J57*PRODUCT($E$8:E56)*PRODUCT($G$8:G56)^-1</f>
        <v>4.7316566695024669</v>
      </c>
      <c r="R57" s="52">
        <f>((P56+O56)*PRODUCT($G$8:G56))/PRODUCT($E$8:E56)</f>
        <v>3656.6876830495889</v>
      </c>
      <c r="S57" s="52">
        <f>((Q56)*PRODUCT($G$8:G56))/PRODUCT($E$8:E56)</f>
        <v>10.723388643850322</v>
      </c>
      <c r="T57" s="41">
        <f t="shared" si="14"/>
        <v>0</v>
      </c>
      <c r="U57" s="52">
        <f t="shared" si="11"/>
        <v>139820.71058554883</v>
      </c>
      <c r="V57" s="41">
        <f t="shared" si="15"/>
        <v>0</v>
      </c>
      <c r="W57" s="41">
        <f t="shared" si="16"/>
        <v>0</v>
      </c>
    </row>
    <row r="58" spans="1:23" x14ac:dyDescent="0.2">
      <c r="A58" s="11">
        <f t="shared" ref="A58:B73" si="18">IF(A57&lt;121,A57+1,"")</f>
        <v>50</v>
      </c>
      <c r="B58" s="11">
        <f t="shared" si="18"/>
        <v>80</v>
      </c>
      <c r="C58" s="12">
        <f>IF(B58&lt;121,INDEX(Frauen!C$2:C$122,B58+1,1),0)</f>
        <v>65.113</v>
      </c>
      <c r="D58" s="20">
        <f t="shared" si="6"/>
        <v>6.5113000000000004E-2</v>
      </c>
      <c r="E58" s="20">
        <f t="shared" si="7"/>
        <v>0.93488700000000002</v>
      </c>
      <c r="F58" s="26">
        <f>IF(B58&lt;121,IF($D$1="konstant",$D$3,Zins!G52),0)</f>
        <v>7.4999999999999997E-3</v>
      </c>
      <c r="G58" s="39">
        <f t="shared" si="8"/>
        <v>1.0075000000000001</v>
      </c>
      <c r="H58" s="11"/>
      <c r="I58" s="11"/>
      <c r="J58" s="11"/>
      <c r="K58" s="28">
        <f t="shared" si="9"/>
        <v>0</v>
      </c>
      <c r="L58" s="32">
        <f t="shared" si="0"/>
        <v>0</v>
      </c>
      <c r="M58" s="11">
        <f t="shared" si="1"/>
        <v>0</v>
      </c>
      <c r="N58" s="32">
        <f t="shared" si="13"/>
        <v>0</v>
      </c>
      <c r="O58" s="53">
        <f>O57+H59*PRODUCT($G$8:G58)^-1*PRODUCT($E$8:E57)*D58</f>
        <v>1613.5002878695082</v>
      </c>
      <c r="P58" s="53"/>
      <c r="Q58" s="52">
        <f>Q57+J58*PRODUCT($E$8:E57)*PRODUCT($G$8:G57)^-1</f>
        <v>4.7316566695024669</v>
      </c>
      <c r="R58" s="52">
        <f>((P57+O57)*PRODUCT($G$8:G57))/PRODUCT($E$8:E57)</f>
        <v>3906.8999006045337</v>
      </c>
      <c r="S58" s="52">
        <f>((Q57)*PRODUCT($G$8:G57))/PRODUCT($E$8:E57)</f>
        <v>11.457146373480557</v>
      </c>
      <c r="T58" s="41">
        <f t="shared" si="14"/>
        <v>0</v>
      </c>
      <c r="U58" s="52">
        <f t="shared" si="11"/>
        <v>149388.07129231337</v>
      </c>
      <c r="V58" s="41">
        <f t="shared" si="15"/>
        <v>0</v>
      </c>
      <c r="W58" s="41">
        <f t="shared" si="16"/>
        <v>0</v>
      </c>
    </row>
    <row r="59" spans="1:23" x14ac:dyDescent="0.2">
      <c r="A59" s="11">
        <f t="shared" si="18"/>
        <v>51</v>
      </c>
      <c r="B59" s="11">
        <f t="shared" si="18"/>
        <v>81</v>
      </c>
      <c r="C59" s="12">
        <f>IF(B59&lt;121,INDEX(Frauen!C$2:C$122,B59+1,1),0)</f>
        <v>74.287999999999997</v>
      </c>
      <c r="D59" s="20">
        <f t="shared" si="6"/>
        <v>7.4287999999999993E-2</v>
      </c>
      <c r="E59" s="20">
        <f t="shared" si="7"/>
        <v>0.92571199999999998</v>
      </c>
      <c r="F59" s="26">
        <f>IF(B59&lt;121,IF($D$1="konstant",$D$3,Zins!G53),0)</f>
        <v>7.4999999999999997E-3</v>
      </c>
      <c r="G59" s="39">
        <f t="shared" si="8"/>
        <v>1.0075000000000001</v>
      </c>
      <c r="H59" s="11"/>
      <c r="I59" s="11"/>
      <c r="J59" s="11"/>
      <c r="K59" s="28">
        <f t="shared" si="9"/>
        <v>0</v>
      </c>
      <c r="L59" s="32">
        <f t="shared" si="0"/>
        <v>0</v>
      </c>
      <c r="M59" s="11">
        <f t="shared" si="1"/>
        <v>0</v>
      </c>
      <c r="N59" s="32">
        <f t="shared" si="13"/>
        <v>0</v>
      </c>
      <c r="O59" s="53">
        <f>O58+H60*PRODUCT($G$8:G59)^-1*PRODUCT($E$8:E58)*D59</f>
        <v>1613.5002878695082</v>
      </c>
      <c r="P59" s="53"/>
      <c r="Q59" s="52">
        <f>Q58+J59*PRODUCT($E$8:E58)*PRODUCT($G$8:G58)^-1</f>
        <v>4.7316566695024669</v>
      </c>
      <c r="R59" s="52">
        <f>((P58+O58)*PRODUCT($G$8:G58))/PRODUCT($E$8:E58)</f>
        <v>4210.3501812080685</v>
      </c>
      <c r="S59" s="52">
        <f>((Q58)*PRODUCT($G$8:G58))/PRODUCT($E$8:E58)</f>
        <v>12.347026936176949</v>
      </c>
      <c r="T59" s="41">
        <f t="shared" si="14"/>
        <v>0</v>
      </c>
      <c r="U59" s="52">
        <f t="shared" si="11"/>
        <v>160991.09499544403</v>
      </c>
      <c r="V59" s="41">
        <f t="shared" si="15"/>
        <v>0</v>
      </c>
      <c r="W59" s="41">
        <f t="shared" si="16"/>
        <v>0</v>
      </c>
    </row>
    <row r="60" spans="1:23" x14ac:dyDescent="0.2">
      <c r="A60" s="11">
        <f t="shared" si="18"/>
        <v>52</v>
      </c>
      <c r="B60" s="11">
        <f t="shared" si="18"/>
        <v>82</v>
      </c>
      <c r="C60" s="12">
        <f>IF(B60&lt;121,INDEX(Frauen!C$2:C$122,B60+1,1),0)</f>
        <v>84.59</v>
      </c>
      <c r="D60" s="20">
        <f t="shared" si="6"/>
        <v>8.4589999999999999E-2</v>
      </c>
      <c r="E60" s="20">
        <f t="shared" si="7"/>
        <v>0.91541000000000006</v>
      </c>
      <c r="F60" s="26">
        <f>IF(B60&lt;121,IF($D$1="konstant",$D$3,Zins!G54),0)</f>
        <v>7.4999999999999997E-3</v>
      </c>
      <c r="G60" s="39">
        <f t="shared" si="8"/>
        <v>1.0075000000000001</v>
      </c>
      <c r="H60" s="11"/>
      <c r="I60" s="11"/>
      <c r="J60" s="11"/>
      <c r="K60" s="28">
        <f t="shared" si="9"/>
        <v>0</v>
      </c>
      <c r="L60" s="32">
        <f t="shared" si="0"/>
        <v>0</v>
      </c>
      <c r="M60" s="11">
        <f t="shared" si="1"/>
        <v>0</v>
      </c>
      <c r="N60" s="32">
        <f t="shared" si="13"/>
        <v>0</v>
      </c>
      <c r="O60" s="53">
        <f>O59+H61*PRODUCT($G$8:G60)^-1*PRODUCT($E$8:E59)*D60</f>
        <v>1613.5002878695082</v>
      </c>
      <c r="P60" s="53"/>
      <c r="Q60" s="52">
        <f>Q59+J60*PRODUCT($E$8:E59)*PRODUCT($G$8:G59)^-1</f>
        <v>4.7316566695024669</v>
      </c>
      <c r="R60" s="52">
        <f>((P59+O59)*PRODUCT($G$8:G59))/PRODUCT($E$8:E59)</f>
        <v>4582.3407361761856</v>
      </c>
      <c r="S60" s="52">
        <f>((Q59)*PRODUCT($G$8:G59))/PRODUCT($E$8:E59)</f>
        <v>13.437904702756663</v>
      </c>
      <c r="T60" s="41">
        <f t="shared" si="14"/>
        <v>0</v>
      </c>
      <c r="U60" s="52">
        <f t="shared" si="11"/>
        <v>175214.89211321651</v>
      </c>
      <c r="V60" s="41">
        <f t="shared" si="15"/>
        <v>0</v>
      </c>
      <c r="W60" s="41">
        <f t="shared" si="16"/>
        <v>0</v>
      </c>
    </row>
    <row r="61" spans="1:23" x14ac:dyDescent="0.2">
      <c r="A61" s="11">
        <f t="shared" si="18"/>
        <v>53</v>
      </c>
      <c r="B61" s="11">
        <f t="shared" si="18"/>
        <v>83</v>
      </c>
      <c r="C61" s="12">
        <f>IF(B61&lt;121,INDEX(Frauen!C$2:C$122,B61+1,1),0)</f>
        <v>96.094999999999999</v>
      </c>
      <c r="D61" s="20">
        <f t="shared" si="6"/>
        <v>9.6095E-2</v>
      </c>
      <c r="E61" s="20">
        <f t="shared" si="7"/>
        <v>0.90390499999999996</v>
      </c>
      <c r="F61" s="26">
        <f>IF(B61&lt;121,IF($D$1="konstant",$D$3,Zins!G55),0)</f>
        <v>7.4999999999999997E-3</v>
      </c>
      <c r="G61" s="39">
        <f t="shared" si="8"/>
        <v>1.0075000000000001</v>
      </c>
      <c r="H61" s="11"/>
      <c r="I61" s="11"/>
      <c r="J61" s="11"/>
      <c r="K61" s="28">
        <f t="shared" si="9"/>
        <v>0</v>
      </c>
      <c r="L61" s="32">
        <f t="shared" si="0"/>
        <v>0</v>
      </c>
      <c r="M61" s="11">
        <f t="shared" si="1"/>
        <v>0</v>
      </c>
      <c r="N61" s="32">
        <f t="shared" si="13"/>
        <v>0</v>
      </c>
      <c r="O61" s="53">
        <f>O60+H62*PRODUCT($G$8:G61)^-1*PRODUCT($E$8:E60)*D61</f>
        <v>1613.5002878695082</v>
      </c>
      <c r="P61" s="53"/>
      <c r="Q61" s="52">
        <f>Q60+J61*PRODUCT($E$8:E60)*PRODUCT($G$8:G60)^-1</f>
        <v>4.7316566695024669</v>
      </c>
      <c r="R61" s="52">
        <f>((P60+O60)*PRODUCT($G$8:G60))/PRODUCT($E$8:E60)</f>
        <v>5043.3229828137191</v>
      </c>
      <c r="S61" s="52">
        <f>((Q60)*PRODUCT($G$8:G60))/PRODUCT($E$8:E60)</f>
        <v>14.789754304658393</v>
      </c>
      <c r="T61" s="41">
        <f t="shared" si="14"/>
        <v>0</v>
      </c>
      <c r="U61" s="52">
        <f t="shared" si="11"/>
        <v>192841.46317395006</v>
      </c>
      <c r="V61" s="41">
        <f t="shared" si="15"/>
        <v>0</v>
      </c>
      <c r="W61" s="41">
        <f t="shared" si="16"/>
        <v>0</v>
      </c>
    </row>
    <row r="62" spans="1:23" x14ac:dyDescent="0.2">
      <c r="A62" s="11">
        <f t="shared" si="18"/>
        <v>54</v>
      </c>
      <c r="B62" s="11">
        <f t="shared" si="18"/>
        <v>84</v>
      </c>
      <c r="C62" s="12">
        <f>IF(B62&lt;121,INDEX(Frauen!C$2:C$122,B62+1,1),0)</f>
        <v>109.02800000000001</v>
      </c>
      <c r="D62" s="20">
        <f t="shared" si="6"/>
        <v>0.109028</v>
      </c>
      <c r="E62" s="20">
        <f t="shared" si="7"/>
        <v>0.89097199999999999</v>
      </c>
      <c r="F62" s="26">
        <f>IF(B62&lt;121,IF($D$1="konstant",$D$3,Zins!G56),0)</f>
        <v>7.4999999999999997E-3</v>
      </c>
      <c r="G62" s="39">
        <f t="shared" si="8"/>
        <v>1.0075000000000001</v>
      </c>
      <c r="H62" s="11"/>
      <c r="I62" s="11"/>
      <c r="J62" s="11"/>
      <c r="K62" s="28">
        <f t="shared" si="9"/>
        <v>0</v>
      </c>
      <c r="L62" s="32">
        <f t="shared" si="0"/>
        <v>0</v>
      </c>
      <c r="M62" s="11">
        <f t="shared" si="1"/>
        <v>0</v>
      </c>
      <c r="N62" s="32">
        <f t="shared" si="13"/>
        <v>0</v>
      </c>
      <c r="O62" s="53">
        <f>O61+H63*PRODUCT($G$8:G62)^-1*PRODUCT($E$8:E61)*D62</f>
        <v>1613.5002878695082</v>
      </c>
      <c r="P62" s="53"/>
      <c r="Q62" s="52">
        <f>Q61+J62*PRODUCT($E$8:E61)*PRODUCT($G$8:G61)^-1</f>
        <v>4.7316566695024669</v>
      </c>
      <c r="R62" s="52">
        <f>((P61+O61)*PRODUCT($G$8:G61))/PRODUCT($E$8:E61)</f>
        <v>5621.3295702367204</v>
      </c>
      <c r="S62" s="52">
        <f>((Q61)*PRODUCT($G$8:G61))/PRODUCT($E$8:E61)</f>
        <v>16.484782650768977</v>
      </c>
      <c r="T62" s="41">
        <f t="shared" si="14"/>
        <v>0</v>
      </c>
      <c r="U62" s="52">
        <f t="shared" si="11"/>
        <v>214942.69214989929</v>
      </c>
      <c r="V62" s="41">
        <f t="shared" si="15"/>
        <v>0</v>
      </c>
      <c r="W62" s="41">
        <f t="shared" si="16"/>
        <v>0</v>
      </c>
    </row>
    <row r="63" spans="1:23" x14ac:dyDescent="0.2">
      <c r="A63" s="11">
        <f t="shared" si="18"/>
        <v>55</v>
      </c>
      <c r="B63" s="11">
        <f t="shared" si="18"/>
        <v>85</v>
      </c>
      <c r="C63" s="12">
        <f>IF(B63&lt;121,INDEX(Frauen!C$2:C$122,B63+1,1),0)</f>
        <v>123.611</v>
      </c>
      <c r="D63" s="20">
        <f t="shared" si="6"/>
        <v>0.123611</v>
      </c>
      <c r="E63" s="20">
        <f t="shared" si="7"/>
        <v>0.87638899999999997</v>
      </c>
      <c r="F63" s="26">
        <f>IF(B63&lt;121,IF($D$1="konstant",$D$3,Zins!G57),0)</f>
        <v>7.4999999999999997E-3</v>
      </c>
      <c r="G63" s="39">
        <f t="shared" si="8"/>
        <v>1.0075000000000001</v>
      </c>
      <c r="H63" s="11"/>
      <c r="I63" s="11"/>
      <c r="J63" s="11"/>
      <c r="K63" s="28">
        <f t="shared" si="9"/>
        <v>0</v>
      </c>
      <c r="L63" s="32">
        <f t="shared" si="0"/>
        <v>0</v>
      </c>
      <c r="M63" s="11">
        <f t="shared" si="1"/>
        <v>0</v>
      </c>
      <c r="N63" s="32">
        <f t="shared" si="13"/>
        <v>0</v>
      </c>
      <c r="O63" s="53">
        <f>O62+H64*PRODUCT($G$8:G63)^-1*PRODUCT($E$8:E62)*D63</f>
        <v>1613.5002878695082</v>
      </c>
      <c r="P63" s="53"/>
      <c r="Q63" s="52">
        <f>Q62+J63*PRODUCT($E$8:E62)*PRODUCT($G$8:G62)^-1</f>
        <v>4.7316566695024669</v>
      </c>
      <c r="R63" s="52">
        <f>((P62+O62)*PRODUCT($G$8:G62))/PRODUCT($E$8:E62)</f>
        <v>6356.5292085649116</v>
      </c>
      <c r="S63" s="52">
        <f>((Q62)*PRODUCT($G$8:G62))/PRODUCT($E$8:E62)</f>
        <v>18.640786153380517</v>
      </c>
      <c r="T63" s="41">
        <f t="shared" si="14"/>
        <v>0</v>
      </c>
      <c r="U63" s="52">
        <f t="shared" si="11"/>
        <v>243054.50939089397</v>
      </c>
      <c r="V63" s="41">
        <f t="shared" si="15"/>
        <v>0</v>
      </c>
      <c r="W63" s="41">
        <f t="shared" si="16"/>
        <v>0</v>
      </c>
    </row>
    <row r="64" spans="1:23" x14ac:dyDescent="0.2">
      <c r="A64" s="11">
        <f t="shared" si="18"/>
        <v>56</v>
      </c>
      <c r="B64" s="11">
        <f t="shared" si="18"/>
        <v>86</v>
      </c>
      <c r="C64" s="12">
        <f>IF(B64&lt;121,INDEX(Frauen!C$2:C$122,B64+1,1),0)</f>
        <v>140.02199999999999</v>
      </c>
      <c r="D64" s="20">
        <f t="shared" si="6"/>
        <v>0.14002199999999998</v>
      </c>
      <c r="E64" s="20">
        <f t="shared" si="7"/>
        <v>0.85997800000000002</v>
      </c>
      <c r="F64" s="26">
        <f>IF(B64&lt;121,IF($D$1="konstant",$D$3,Zins!G58),0)</f>
        <v>7.4999999999999997E-3</v>
      </c>
      <c r="G64" s="39">
        <f t="shared" si="8"/>
        <v>1.0075000000000001</v>
      </c>
      <c r="H64" s="11"/>
      <c r="I64" s="11"/>
      <c r="J64" s="11"/>
      <c r="K64" s="28">
        <f t="shared" si="9"/>
        <v>0</v>
      </c>
      <c r="L64" s="32">
        <f t="shared" si="0"/>
        <v>0</v>
      </c>
      <c r="M64" s="11">
        <f t="shared" si="1"/>
        <v>0</v>
      </c>
      <c r="N64" s="32">
        <f t="shared" si="13"/>
        <v>0</v>
      </c>
      <c r="O64" s="53">
        <f>O63+H65*PRODUCT($G$8:G64)^-1*PRODUCT($E$8:E63)*D64</f>
        <v>1613.5002878695082</v>
      </c>
      <c r="P64" s="53"/>
      <c r="Q64" s="52">
        <f>Q63+J64*PRODUCT($E$8:E63)*PRODUCT($G$8:G63)^-1</f>
        <v>4.7316566695024669</v>
      </c>
      <c r="R64" s="52">
        <f>((P63+O63)*PRODUCT($G$8:G63))/PRODUCT($E$8:E63)</f>
        <v>7307.4892286748791</v>
      </c>
      <c r="S64" s="52">
        <f>((Q63)*PRODUCT($G$8:G63))/PRODUCT($E$8:E63)</f>
        <v>21.429515945009431</v>
      </c>
      <c r="T64" s="41">
        <f t="shared" si="14"/>
        <v>0</v>
      </c>
      <c r="U64" s="52">
        <f t="shared" si="11"/>
        <v>279416.35302511288</v>
      </c>
      <c r="V64" s="41">
        <f t="shared" si="15"/>
        <v>0</v>
      </c>
      <c r="W64" s="41">
        <f t="shared" si="16"/>
        <v>0</v>
      </c>
    </row>
    <row r="65" spans="1:23" x14ac:dyDescent="0.2">
      <c r="A65" s="11">
        <f t="shared" si="18"/>
        <v>57</v>
      </c>
      <c r="B65" s="11">
        <f t="shared" si="18"/>
        <v>87</v>
      </c>
      <c r="C65" s="12">
        <f>IF(B65&lt;121,INDEX(Frauen!C$2:C$122,B65+1,1),0)</f>
        <v>158.25700000000001</v>
      </c>
      <c r="D65" s="20">
        <f t="shared" si="6"/>
        <v>0.15825700000000001</v>
      </c>
      <c r="E65" s="20">
        <f t="shared" si="7"/>
        <v>0.84174300000000002</v>
      </c>
      <c r="F65" s="26">
        <f>IF(B65&lt;121,IF($D$1="konstant",$D$3,Zins!G59),0)</f>
        <v>7.4999999999999997E-3</v>
      </c>
      <c r="G65" s="39">
        <f t="shared" si="8"/>
        <v>1.0075000000000001</v>
      </c>
      <c r="H65" s="11"/>
      <c r="I65" s="11"/>
      <c r="J65" s="11"/>
      <c r="K65" s="28">
        <f t="shared" si="9"/>
        <v>0</v>
      </c>
      <c r="L65" s="32">
        <f t="shared" si="0"/>
        <v>0</v>
      </c>
      <c r="M65" s="11">
        <f t="shared" si="1"/>
        <v>0</v>
      </c>
      <c r="N65" s="32">
        <f t="shared" si="13"/>
        <v>0</v>
      </c>
      <c r="O65" s="53">
        <f>O64+H66*PRODUCT($G$8:G65)^-1*PRODUCT($E$8:E64)*D65</f>
        <v>1613.5002878695082</v>
      </c>
      <c r="P65" s="53"/>
      <c r="Q65" s="52">
        <f>Q64+J65*PRODUCT($E$8:E64)*PRODUCT($G$8:G64)^-1</f>
        <v>4.7316566695024669</v>
      </c>
      <c r="R65" s="52">
        <f>((P64+O64)*PRODUCT($G$8:G64))/PRODUCT($E$8:E64)</f>
        <v>8561.0276052293684</v>
      </c>
      <c r="S65" s="52">
        <f>((Q64)*PRODUCT($G$8:G64))/PRODUCT($E$8:E64)</f>
        <v>25.1055693454914</v>
      </c>
      <c r="T65" s="41">
        <f t="shared" si="14"/>
        <v>0</v>
      </c>
      <c r="U65" s="52">
        <f t="shared" si="11"/>
        <v>327347.88061183103</v>
      </c>
      <c r="V65" s="41">
        <f t="shared" si="15"/>
        <v>0</v>
      </c>
      <c r="W65" s="41">
        <f t="shared" si="16"/>
        <v>0</v>
      </c>
    </row>
    <row r="66" spans="1:23" x14ac:dyDescent="0.2">
      <c r="A66" s="11">
        <f t="shared" si="18"/>
        <v>58</v>
      </c>
      <c r="B66" s="11">
        <f t="shared" si="18"/>
        <v>88</v>
      </c>
      <c r="C66" s="12">
        <f>IF(B66&lt;121,INDEX(Frauen!C$2:C$122,B66+1,1),0)</f>
        <v>178.185</v>
      </c>
      <c r="D66" s="20">
        <f t="shared" si="6"/>
        <v>0.17818500000000001</v>
      </c>
      <c r="E66" s="20">
        <f t="shared" si="7"/>
        <v>0.82181499999999996</v>
      </c>
      <c r="F66" s="26">
        <f>IF(B66&lt;121,IF($D$1="konstant",$D$3,Zins!G60),0)</f>
        <v>7.4999999999999997E-3</v>
      </c>
      <c r="G66" s="39">
        <f t="shared" si="8"/>
        <v>1.0075000000000001</v>
      </c>
      <c r="H66" s="11"/>
      <c r="I66" s="11"/>
      <c r="J66" s="11"/>
      <c r="K66" s="28">
        <f t="shared" si="9"/>
        <v>0</v>
      </c>
      <c r="L66" s="32">
        <f t="shared" si="0"/>
        <v>0</v>
      </c>
      <c r="M66" s="11">
        <f t="shared" si="1"/>
        <v>0</v>
      </c>
      <c r="N66" s="32">
        <f t="shared" si="13"/>
        <v>0</v>
      </c>
      <c r="O66" s="53">
        <f>O65+H67*PRODUCT($G$8:G66)^-1*PRODUCT($E$8:E65)*D66</f>
        <v>1613.5002878695082</v>
      </c>
      <c r="P66" s="53"/>
      <c r="Q66" s="52">
        <f>Q65+J66*PRODUCT($E$8:E65)*PRODUCT($G$8:G65)^-1</f>
        <v>4.7316566695024669</v>
      </c>
      <c r="R66" s="52">
        <f>((P65+O65)*PRODUCT($G$8:G65))/PRODUCT($E$8:E65)</f>
        <v>10246.875010862685</v>
      </c>
      <c r="S66" s="52">
        <f>((Q65)*PRODUCT($G$8:G65))/PRODUCT($E$8:E65)</f>
        <v>30.049386945400894</v>
      </c>
      <c r="T66" s="41">
        <f t="shared" si="14"/>
        <v>0</v>
      </c>
      <c r="U66" s="52">
        <f t="shared" si="11"/>
        <v>391809.60188135784</v>
      </c>
      <c r="V66" s="41">
        <f t="shared" si="15"/>
        <v>0</v>
      </c>
      <c r="W66" s="41">
        <f t="shared" si="16"/>
        <v>0</v>
      </c>
    </row>
    <row r="67" spans="1:23" x14ac:dyDescent="0.2">
      <c r="A67" s="11">
        <f t="shared" si="18"/>
        <v>59</v>
      </c>
      <c r="B67" s="11">
        <f t="shared" si="18"/>
        <v>89</v>
      </c>
      <c r="C67" s="12">
        <f>IF(B67&lt;121,INDEX(Frauen!C$2:C$122,B67+1,1),0)</f>
        <v>199.66900000000001</v>
      </c>
      <c r="D67" s="20">
        <f t="shared" si="6"/>
        <v>0.19966900000000001</v>
      </c>
      <c r="E67" s="20">
        <f t="shared" si="7"/>
        <v>0.80033100000000001</v>
      </c>
      <c r="F67" s="26">
        <f>IF(B67&lt;121,IF($D$1="konstant",$D$3,Zins!G61),0)</f>
        <v>7.4999999999999997E-3</v>
      </c>
      <c r="G67" s="39">
        <f t="shared" si="8"/>
        <v>1.0075000000000001</v>
      </c>
      <c r="H67" s="11"/>
      <c r="I67" s="11"/>
      <c r="J67" s="11"/>
      <c r="K67" s="28">
        <f t="shared" si="9"/>
        <v>0</v>
      </c>
      <c r="L67" s="32">
        <f t="shared" si="0"/>
        <v>0</v>
      </c>
      <c r="M67" s="11">
        <f t="shared" si="1"/>
        <v>0</v>
      </c>
      <c r="N67" s="32">
        <f t="shared" si="13"/>
        <v>0</v>
      </c>
      <c r="O67" s="53">
        <f>O66+H68*PRODUCT($G$8:G67)^-1*PRODUCT($E$8:E66)*D67</f>
        <v>1613.5002878695082</v>
      </c>
      <c r="P67" s="53"/>
      <c r="Q67" s="52">
        <f>Q66+J67*PRODUCT($E$8:E66)*PRODUCT($G$8:G66)^-1</f>
        <v>4.7316566695024669</v>
      </c>
      <c r="R67" s="52">
        <f>((P66+O66)*PRODUCT($G$8:G66))/PRODUCT($E$8:E66)</f>
        <v>12562.105307695962</v>
      </c>
      <c r="S67" s="52">
        <f>((Q66)*PRODUCT($G$8:G66))/PRODUCT($E$8:E66)</f>
        <v>36.838896038027301</v>
      </c>
      <c r="T67" s="41">
        <f t="shared" si="14"/>
        <v>0</v>
      </c>
      <c r="U67" s="52">
        <f t="shared" si="11"/>
        <v>480337.0270626212</v>
      </c>
      <c r="V67" s="41">
        <f t="shared" si="15"/>
        <v>0</v>
      </c>
      <c r="W67" s="41">
        <f t="shared" si="16"/>
        <v>0</v>
      </c>
    </row>
    <row r="68" spans="1:23" x14ac:dyDescent="0.2">
      <c r="A68" s="11">
        <f t="shared" si="18"/>
        <v>60</v>
      </c>
      <c r="B68" s="11">
        <f t="shared" si="18"/>
        <v>90</v>
      </c>
      <c r="C68" s="12">
        <f>IF(B68&lt;121,INDEX(Frauen!C$2:C$122,B68+1,1),0)</f>
        <v>222.50399999999999</v>
      </c>
      <c r="D68" s="20">
        <f t="shared" si="6"/>
        <v>0.22250399999999998</v>
      </c>
      <c r="E68" s="20">
        <f t="shared" si="7"/>
        <v>0.77749599999999996</v>
      </c>
      <c r="F68" s="26">
        <f>IF(B68&lt;121,IF($D$1="konstant",$D$3,Zins!G62),0)</f>
        <v>7.4999999999999997E-3</v>
      </c>
      <c r="G68" s="39">
        <f t="shared" si="8"/>
        <v>1.0075000000000001</v>
      </c>
      <c r="H68" s="11"/>
      <c r="I68" s="11"/>
      <c r="J68" s="11"/>
      <c r="K68" s="28">
        <f t="shared" si="9"/>
        <v>0</v>
      </c>
      <c r="L68" s="32">
        <f t="shared" si="0"/>
        <v>0</v>
      </c>
      <c r="M68" s="11">
        <f t="shared" si="1"/>
        <v>0</v>
      </c>
      <c r="N68" s="32">
        <f t="shared" si="13"/>
        <v>0</v>
      </c>
      <c r="O68" s="53">
        <f>O67+H69*PRODUCT($G$8:G68)^-1*PRODUCT($E$8:E67)*D68</f>
        <v>1613.5002878695082</v>
      </c>
      <c r="P68" s="53"/>
      <c r="Q68" s="52">
        <f>Q67+J68*PRODUCT($E$8:E67)*PRODUCT($G$8:G67)^-1</f>
        <v>4.7316566695024669</v>
      </c>
      <c r="R68" s="52">
        <f>((P67+O67)*PRODUCT($G$8:G67))/PRODUCT($E$8:E67)</f>
        <v>15813.858387971579</v>
      </c>
      <c r="S68" s="52">
        <f>((Q67)*PRODUCT($G$8:G67))/PRODUCT($E$8:E67)</f>
        <v>46.374797125579924</v>
      </c>
      <c r="T68" s="41">
        <f t="shared" si="14"/>
        <v>0</v>
      </c>
      <c r="U68" s="52">
        <f t="shared" si="11"/>
        <v>604674.25948212796</v>
      </c>
      <c r="V68" s="41">
        <f t="shared" si="15"/>
        <v>0</v>
      </c>
      <c r="W68" s="41">
        <f t="shared" si="16"/>
        <v>0</v>
      </c>
    </row>
    <row r="69" spans="1:23" x14ac:dyDescent="0.2">
      <c r="A69" s="11">
        <f t="shared" si="18"/>
        <v>61</v>
      </c>
      <c r="B69" s="11">
        <f t="shared" si="18"/>
        <v>91</v>
      </c>
      <c r="C69" s="12">
        <f>IF(B69&lt;121,INDEX(Frauen!C$2:C$122,B69+1,1),0)</f>
        <v>246.453</v>
      </c>
      <c r="D69" s="20">
        <f t="shared" si="6"/>
        <v>0.24645300000000001</v>
      </c>
      <c r="E69" s="20">
        <f t="shared" si="7"/>
        <v>0.75354699999999997</v>
      </c>
      <c r="F69" s="26">
        <f>IF(B69&lt;121,IF($D$1="konstant",$D$3,Zins!G63),0)</f>
        <v>7.4999999999999997E-3</v>
      </c>
      <c r="G69" s="39">
        <f t="shared" si="8"/>
        <v>1.0075000000000001</v>
      </c>
      <c r="H69" s="11"/>
      <c r="I69" s="11"/>
      <c r="J69" s="11"/>
      <c r="K69" s="28">
        <f t="shared" si="9"/>
        <v>0</v>
      </c>
      <c r="L69" s="32">
        <f t="shared" si="0"/>
        <v>0</v>
      </c>
      <c r="M69" s="11">
        <f t="shared" si="1"/>
        <v>0</v>
      </c>
      <c r="N69" s="32">
        <f t="shared" si="13"/>
        <v>0</v>
      </c>
      <c r="O69" s="53">
        <f>O68+H70*PRODUCT($G$8:G69)^-1*PRODUCT($E$8:E68)*D69</f>
        <v>1613.5002878695082</v>
      </c>
      <c r="P69" s="53"/>
      <c r="Q69" s="52">
        <f>Q68+J69*PRODUCT($E$8:E68)*PRODUCT($G$8:G68)^-1</f>
        <v>4.7316566695024669</v>
      </c>
      <c r="R69" s="52">
        <f>((P68+O68)*PRODUCT($G$8:G68))/PRODUCT($E$8:E68)</f>
        <v>20492.018384507915</v>
      </c>
      <c r="S69" s="52">
        <f>((Q68)*PRODUCT($G$8:G68))/PRODUCT($E$8:E68)</f>
        <v>60.093695792675177</v>
      </c>
      <c r="T69" s="41">
        <f t="shared" si="14"/>
        <v>0</v>
      </c>
      <c r="U69" s="52">
        <f t="shared" si="11"/>
        <v>783552.99117711722</v>
      </c>
      <c r="V69" s="41">
        <f t="shared" si="15"/>
        <v>0</v>
      </c>
      <c r="W69" s="41">
        <f t="shared" si="16"/>
        <v>0</v>
      </c>
    </row>
    <row r="70" spans="1:23" x14ac:dyDescent="0.2">
      <c r="A70" s="11">
        <f t="shared" si="18"/>
        <v>62</v>
      </c>
      <c r="B70" s="11">
        <f t="shared" si="18"/>
        <v>92</v>
      </c>
      <c r="C70" s="12">
        <f>IF(B70&lt;121,INDEX(Frauen!C$2:C$122,B70+1,1),0)</f>
        <v>271.19499999999999</v>
      </c>
      <c r="D70" s="20">
        <f t="shared" si="6"/>
        <v>0.27119500000000002</v>
      </c>
      <c r="E70" s="20">
        <f t="shared" si="7"/>
        <v>0.72880499999999993</v>
      </c>
      <c r="F70" s="26">
        <f>IF(B70&lt;121,IF($D$1="konstant",$D$3,Zins!G64),0)</f>
        <v>7.4999999999999997E-3</v>
      </c>
      <c r="G70" s="39">
        <f t="shared" si="8"/>
        <v>1.0075000000000001</v>
      </c>
      <c r="H70" s="11"/>
      <c r="I70" s="11"/>
      <c r="J70" s="11"/>
      <c r="K70" s="28">
        <f t="shared" si="9"/>
        <v>0</v>
      </c>
      <c r="L70" s="32">
        <f t="shared" si="0"/>
        <v>0</v>
      </c>
      <c r="M70" s="11">
        <f t="shared" si="1"/>
        <v>0</v>
      </c>
      <c r="N70" s="32">
        <f t="shared" si="13"/>
        <v>0</v>
      </c>
      <c r="O70" s="53">
        <f>O69+H71*PRODUCT($G$8:G70)^-1*PRODUCT($E$8:E69)*D70</f>
        <v>1613.5002878695082</v>
      </c>
      <c r="P70" s="53"/>
      <c r="Q70" s="52">
        <f>Q69+J70*PRODUCT($E$8:E69)*PRODUCT($G$8:G69)^-1</f>
        <v>4.7316566695024669</v>
      </c>
      <c r="R70" s="52">
        <f>((P69+O69)*PRODUCT($G$8:G69))/PRODUCT($E$8:E69)</f>
        <v>27398.036913943957</v>
      </c>
      <c r="S70" s="52">
        <f>((Q69)*PRODUCT($G$8:G69))/PRODUCT($E$8:E69)</f>
        <v>80.345882222502709</v>
      </c>
      <c r="T70" s="41">
        <f t="shared" si="14"/>
        <v>0</v>
      </c>
      <c r="U70" s="52">
        <f t="shared" si="11"/>
        <v>1047618.3152622804</v>
      </c>
      <c r="V70" s="41">
        <f t="shared" si="15"/>
        <v>0</v>
      </c>
      <c r="W70" s="41">
        <f t="shared" si="16"/>
        <v>0</v>
      </c>
    </row>
    <row r="71" spans="1:23" x14ac:dyDescent="0.2">
      <c r="A71" s="11">
        <f t="shared" si="18"/>
        <v>63</v>
      </c>
      <c r="B71" s="11">
        <f t="shared" si="18"/>
        <v>93</v>
      </c>
      <c r="C71" s="12">
        <f>IF(B71&lt;121,INDEX(Frauen!C$2:C$122,B71+1,1),0)</f>
        <v>295.584</v>
      </c>
      <c r="D71" s="20">
        <f t="shared" si="6"/>
        <v>0.29558400000000001</v>
      </c>
      <c r="E71" s="20">
        <f t="shared" si="7"/>
        <v>0.70441599999999993</v>
      </c>
      <c r="F71" s="26">
        <f>IF(B71&lt;121,IF($D$1="konstant",$D$3,Zins!G65),0)</f>
        <v>7.4999999999999997E-3</v>
      </c>
      <c r="G71" s="39">
        <f t="shared" si="8"/>
        <v>1.0075000000000001</v>
      </c>
      <c r="H71" s="11"/>
      <c r="I71" s="11"/>
      <c r="J71" s="11"/>
      <c r="K71" s="28">
        <f t="shared" si="9"/>
        <v>0</v>
      </c>
      <c r="L71" s="32">
        <f t="shared" si="0"/>
        <v>0</v>
      </c>
      <c r="M71" s="11">
        <f t="shared" si="1"/>
        <v>0</v>
      </c>
      <c r="N71" s="32">
        <f t="shared" si="13"/>
        <v>0</v>
      </c>
      <c r="O71" s="53">
        <f>O70+H72*PRODUCT($G$8:G71)^-1*PRODUCT($E$8:E70)*D71</f>
        <v>1613.5002878695082</v>
      </c>
      <c r="P71" s="53"/>
      <c r="Q71" s="52">
        <f>Q70+J71*PRODUCT($E$8:E70)*PRODUCT($G$8:G70)^-1</f>
        <v>4.7316566695024669</v>
      </c>
      <c r="R71" s="52">
        <f>((P70+O70)*PRODUCT($G$8:G70))/PRODUCT($E$8:E70)</f>
        <v>37875.045026857042</v>
      </c>
      <c r="S71" s="52">
        <f>((Q70)*PRODUCT($G$8:G70))/PRODUCT($E$8:E70)</f>
        <v>111.07014405660155</v>
      </c>
      <c r="T71" s="41">
        <f t="shared" si="14"/>
        <v>0</v>
      </c>
      <c r="U71" s="52">
        <f t="shared" si="11"/>
        <v>1448227.5130202838</v>
      </c>
      <c r="V71" s="41">
        <f t="shared" si="15"/>
        <v>0</v>
      </c>
      <c r="W71" s="41">
        <f t="shared" si="16"/>
        <v>0</v>
      </c>
    </row>
    <row r="72" spans="1:23" x14ac:dyDescent="0.2">
      <c r="A72" s="11">
        <f t="shared" si="18"/>
        <v>64</v>
      </c>
      <c r="B72" s="11">
        <f t="shared" si="18"/>
        <v>94</v>
      </c>
      <c r="C72" s="12">
        <f>IF(B72&lt;121,INDEX(Frauen!C$2:C$122,B72+1,1),0)</f>
        <v>319.36200000000002</v>
      </c>
      <c r="D72" s="20">
        <f t="shared" si="6"/>
        <v>0.31936200000000003</v>
      </c>
      <c r="E72" s="20">
        <f t="shared" si="7"/>
        <v>0.68063799999999997</v>
      </c>
      <c r="F72" s="26">
        <f>IF(B72&lt;121,IF($D$1="konstant",$D$3,Zins!G66),0)</f>
        <v>7.4999999999999997E-3</v>
      </c>
      <c r="G72" s="39">
        <f t="shared" si="8"/>
        <v>1.0075000000000001</v>
      </c>
      <c r="H72" s="11"/>
      <c r="I72" s="11"/>
      <c r="J72" s="11"/>
      <c r="K72" s="28">
        <f t="shared" si="9"/>
        <v>0</v>
      </c>
      <c r="L72" s="32">
        <f t="shared" ref="L72:L127" si="19">L73/(1+F72)*E72+I72</f>
        <v>0</v>
      </c>
      <c r="M72" s="11">
        <f t="shared" ref="M72:M129" si="20">K72+L72</f>
        <v>0</v>
      </c>
      <c r="N72" s="32">
        <f t="shared" ref="N72:N103" si="21">N73/(1+F72)*E72+J72</f>
        <v>0</v>
      </c>
      <c r="O72" s="53">
        <f>O71+H73*PRODUCT($G$8:G72)^-1*PRODUCT($E$8:E71)*D72</f>
        <v>1613.5002878695082</v>
      </c>
      <c r="P72" s="53"/>
      <c r="Q72" s="52">
        <f>Q71+J72*PRODUCT($E$8:E71)*PRODUCT($G$8:G71)^-1</f>
        <v>4.7316566695024669</v>
      </c>
      <c r="R72" s="52">
        <f>((P71+O71)*PRODUCT($G$8:G71))/PRODUCT($E$8:E71)</f>
        <v>54171.267922021187</v>
      </c>
      <c r="S72" s="52">
        <f>((Q71)*PRODUCT($G$8:G71))/PRODUCT($E$8:E71)</f>
        <v>158.85949515204948</v>
      </c>
      <c r="T72" s="41">
        <f t="shared" ref="T72:T103" si="22">M72-$K$3*N72</f>
        <v>0</v>
      </c>
      <c r="U72" s="52">
        <f t="shared" si="11"/>
        <v>2071345.9367304773</v>
      </c>
      <c r="V72" s="41">
        <f t="shared" ref="V72:V103" si="23">I72+((1+F72)^-1)*T73-T72</f>
        <v>0</v>
      </c>
      <c r="W72" s="41">
        <f t="shared" ref="W72:W103" si="24">((F72+1)^-1)*D72*(H73-T73)</f>
        <v>0</v>
      </c>
    </row>
    <row r="73" spans="1:23" x14ac:dyDescent="0.2">
      <c r="A73" s="11">
        <f t="shared" si="18"/>
        <v>65</v>
      </c>
      <c r="B73" s="11">
        <f t="shared" si="18"/>
        <v>95</v>
      </c>
      <c r="C73" s="12">
        <f>IF(B73&lt;121,INDEX(Frauen!C$2:C$122,B73+1,1),0)</f>
        <v>343.44099999999997</v>
      </c>
      <c r="D73" s="20">
        <f t="shared" ref="D73:D129" si="25">IF(B73&lt;121,C73/1000,0)</f>
        <v>0.343441</v>
      </c>
      <c r="E73" s="20">
        <f t="shared" ref="E73:E129" si="26">IF(B73&lt;121,1-D73,0)</f>
        <v>0.656559</v>
      </c>
      <c r="F73" s="26">
        <f>IF(B73&lt;121,IF($D$1="konstant",$D$3,Zins!G67),0)</f>
        <v>7.4999999999999997E-3</v>
      </c>
      <c r="G73" s="39">
        <f t="shared" ref="G73:G129" si="27">1+F73</f>
        <v>1.0075000000000001</v>
      </c>
      <c r="H73" s="11"/>
      <c r="I73" s="11"/>
      <c r="J73" s="11"/>
      <c r="K73" s="28">
        <f t="shared" ref="K73:K127" si="28">(K74*E73+H74*D73)/(1+F73)</f>
        <v>0</v>
      </c>
      <c r="L73" s="32">
        <f t="shared" si="19"/>
        <v>0</v>
      </c>
      <c r="M73" s="11">
        <f t="shared" si="20"/>
        <v>0</v>
      </c>
      <c r="N73" s="32">
        <f t="shared" si="21"/>
        <v>0</v>
      </c>
      <c r="O73" s="53">
        <f>O72+H74*PRODUCT($G$8:G73)^-1*PRODUCT($E$8:E72)*D73</f>
        <v>1613.5002878695082</v>
      </c>
      <c r="P73" s="53"/>
      <c r="Q73" s="52">
        <f>Q72+J73*PRODUCT($E$8:E72)*PRODUCT($G$8:G72)^-1</f>
        <v>4.7316566695024669</v>
      </c>
      <c r="R73" s="52">
        <f>((P72+O72)*PRODUCT($G$8:G72))/PRODUCT($E$8:E72)</f>
        <v>80185.873300398074</v>
      </c>
      <c r="S73" s="52">
        <f>((Q72)*PRODUCT($G$8:G72))/PRODUCT($E$8:E72)</f>
        <v>235.14840688543669</v>
      </c>
      <c r="T73" s="41">
        <f t="shared" si="22"/>
        <v>0</v>
      </c>
      <c r="U73" s="52">
        <f t="shared" si="11"/>
        <v>3066066.0016865884</v>
      </c>
      <c r="V73" s="41">
        <f t="shared" si="23"/>
        <v>0</v>
      </c>
      <c r="W73" s="41">
        <f t="shared" si="24"/>
        <v>0</v>
      </c>
    </row>
    <row r="74" spans="1:23" x14ac:dyDescent="0.2">
      <c r="A74" s="11">
        <f t="shared" ref="A74:B89" si="29">IF(A73&lt;121,A73+1,"")</f>
        <v>66</v>
      </c>
      <c r="B74" s="11">
        <f t="shared" si="29"/>
        <v>96</v>
      </c>
      <c r="C74" s="12">
        <f>IF(B74&lt;121,INDEX(Frauen!C$2:C$122,B74+1,1),0)</f>
        <v>367.81799999999998</v>
      </c>
      <c r="D74" s="20">
        <f t="shared" si="25"/>
        <v>0.36781799999999998</v>
      </c>
      <c r="E74" s="20">
        <f t="shared" si="26"/>
        <v>0.63218200000000002</v>
      </c>
      <c r="F74" s="26">
        <f>IF(B74&lt;121,IF($D$1="konstant",$D$3,Zins!G68),0)</f>
        <v>7.4999999999999997E-3</v>
      </c>
      <c r="G74" s="39">
        <f t="shared" si="27"/>
        <v>1.0075000000000001</v>
      </c>
      <c r="H74" s="11"/>
      <c r="I74" s="11"/>
      <c r="J74" s="11"/>
      <c r="K74" s="28">
        <f t="shared" si="28"/>
        <v>0</v>
      </c>
      <c r="L74" s="32">
        <f t="shared" si="19"/>
        <v>0</v>
      </c>
      <c r="M74" s="11">
        <f t="shared" si="20"/>
        <v>0</v>
      </c>
      <c r="N74" s="32">
        <f t="shared" si="21"/>
        <v>0</v>
      </c>
      <c r="O74" s="53">
        <f>O73+H75*PRODUCT($G$8:G74)^-1*PRODUCT($E$8:E73)*D74</f>
        <v>1613.5002878695082</v>
      </c>
      <c r="P74" s="53"/>
      <c r="Q74" s="52">
        <f>Q73+J74*PRODUCT($E$8:E73)*PRODUCT($G$8:G73)^-1</f>
        <v>4.7316566695024669</v>
      </c>
      <c r="R74" s="52">
        <f>((P73+O73)*PRODUCT($G$8:G73))/PRODUCT($E$8:E73)</f>
        <v>123046.47008136522</v>
      </c>
      <c r="S74" s="52">
        <f>((Q73)*PRODUCT($G$8:G73))/PRODUCT($E$8:E73)</f>
        <v>360.83888871689749</v>
      </c>
      <c r="T74" s="41">
        <f t="shared" si="22"/>
        <v>0</v>
      </c>
      <c r="U74" s="52">
        <f t="shared" ref="U74:U129" si="30">S74*$K$3-R74</f>
        <v>4704925.9802991627</v>
      </c>
      <c r="V74" s="41">
        <f t="shared" si="23"/>
        <v>0</v>
      </c>
      <c r="W74" s="41">
        <f t="shared" si="24"/>
        <v>0</v>
      </c>
    </row>
    <row r="75" spans="1:23" x14ac:dyDescent="0.2">
      <c r="A75" s="11">
        <f t="shared" si="29"/>
        <v>67</v>
      </c>
      <c r="B75" s="11">
        <f t="shared" si="29"/>
        <v>97</v>
      </c>
      <c r="C75" s="12">
        <f>IF(B75&lt;121,INDEX(Frauen!C$2:C$122,B75+1,1),0)</f>
        <v>392.49299999999999</v>
      </c>
      <c r="D75" s="20">
        <f t="shared" si="25"/>
        <v>0.39249299999999998</v>
      </c>
      <c r="E75" s="20">
        <f t="shared" si="26"/>
        <v>0.60750700000000002</v>
      </c>
      <c r="F75" s="26">
        <f>IF(B75&lt;121,IF($D$1="konstant",$D$3,Zins!G69),0)</f>
        <v>7.4999999999999997E-3</v>
      </c>
      <c r="G75" s="39">
        <f t="shared" si="27"/>
        <v>1.0075000000000001</v>
      </c>
      <c r="H75" s="11"/>
      <c r="I75" s="11"/>
      <c r="J75" s="11"/>
      <c r="K75" s="28">
        <f t="shared" si="28"/>
        <v>0</v>
      </c>
      <c r="L75" s="32">
        <f t="shared" si="19"/>
        <v>0</v>
      </c>
      <c r="M75" s="11">
        <f t="shared" si="20"/>
        <v>0</v>
      </c>
      <c r="N75" s="32">
        <f t="shared" si="21"/>
        <v>0</v>
      </c>
      <c r="O75" s="53">
        <f>O74+H76*PRODUCT($G$8:G75)^-1*PRODUCT($E$8:E74)*D75</f>
        <v>1613.5002878695082</v>
      </c>
      <c r="P75" s="53"/>
      <c r="Q75" s="52">
        <f>Q74+J75*PRODUCT($E$8:E74)*PRODUCT($G$8:G74)^-1</f>
        <v>4.7316566695024669</v>
      </c>
      <c r="R75" s="52">
        <f>((P74+O74)*PRODUCT($G$8:G74))/PRODUCT($E$8:E74)</f>
        <v>196097.51401807621</v>
      </c>
      <c r="S75" s="52">
        <f>((Q74)*PRODUCT($G$8:G74))/PRODUCT($E$8:E74)</f>
        <v>575.06411188909874</v>
      </c>
      <c r="T75" s="41">
        <f t="shared" si="22"/>
        <v>0</v>
      </c>
      <c r="U75" s="52">
        <f t="shared" si="30"/>
        <v>7498177.6215574099</v>
      </c>
      <c r="V75" s="41">
        <f t="shared" si="23"/>
        <v>0</v>
      </c>
      <c r="W75" s="41">
        <f t="shared" si="24"/>
        <v>0</v>
      </c>
    </row>
    <row r="76" spans="1:23" x14ac:dyDescent="0.2">
      <c r="A76" s="11">
        <f t="shared" si="29"/>
        <v>68</v>
      </c>
      <c r="B76" s="11">
        <f t="shared" si="29"/>
        <v>98</v>
      </c>
      <c r="C76" s="12">
        <f>IF(B76&lt;121,INDEX(Frauen!C$2:C$122,B76+1,1),0)</f>
        <v>417.46</v>
      </c>
      <c r="D76" s="20">
        <f t="shared" si="25"/>
        <v>0.41746</v>
      </c>
      <c r="E76" s="20">
        <f t="shared" si="26"/>
        <v>0.58254000000000006</v>
      </c>
      <c r="F76" s="26">
        <f>IF(B76&lt;121,IF($D$1="konstant",$D$3,Zins!G70),0)</f>
        <v>7.4999999999999997E-3</v>
      </c>
      <c r="G76" s="39">
        <f t="shared" si="27"/>
        <v>1.0075000000000001</v>
      </c>
      <c r="H76" s="11"/>
      <c r="I76" s="11"/>
      <c r="J76" s="11"/>
      <c r="K76" s="28">
        <f t="shared" si="28"/>
        <v>0</v>
      </c>
      <c r="L76" s="32">
        <f t="shared" si="19"/>
        <v>0</v>
      </c>
      <c r="M76" s="11">
        <f t="shared" si="20"/>
        <v>0</v>
      </c>
      <c r="N76" s="32">
        <f t="shared" si="21"/>
        <v>0</v>
      </c>
      <c r="O76" s="53">
        <f>O75+H77*PRODUCT($G$8:G76)^-1*PRODUCT($E$8:E75)*D76</f>
        <v>1613.5002878695082</v>
      </c>
      <c r="P76" s="53"/>
      <c r="Q76" s="52">
        <f>Q75+J76*PRODUCT($E$8:E75)*PRODUCT($G$8:G75)^-1</f>
        <v>4.7316566695024669</v>
      </c>
      <c r="R76" s="52">
        <f>((P75+O75)*PRODUCT($G$8:G75))/PRODUCT($E$8:E75)</f>
        <v>325211.47142866137</v>
      </c>
      <c r="S76" s="52">
        <f>((Q75)*PRODUCT($G$8:G75))/PRODUCT($E$8:E75)</f>
        <v>953.69615943234726</v>
      </c>
      <c r="T76" s="41">
        <f t="shared" si="22"/>
        <v>0</v>
      </c>
      <c r="U76" s="52">
        <f t="shared" si="30"/>
        <v>12435106.021361221</v>
      </c>
      <c r="V76" s="41">
        <f t="shared" si="23"/>
        <v>0</v>
      </c>
      <c r="W76" s="41">
        <f t="shared" si="24"/>
        <v>0</v>
      </c>
    </row>
    <row r="77" spans="1:23" x14ac:dyDescent="0.2">
      <c r="A77" s="11">
        <f t="shared" si="29"/>
        <v>69</v>
      </c>
      <c r="B77" s="11">
        <f t="shared" si="29"/>
        <v>99</v>
      </c>
      <c r="C77" s="12">
        <f>IF(B77&lt;121,INDEX(Frauen!C$2:C$122,B77+1,1),0)</f>
        <v>442.71600000000001</v>
      </c>
      <c r="D77" s="20">
        <f t="shared" si="25"/>
        <v>0.442716</v>
      </c>
      <c r="E77" s="20">
        <f t="shared" si="26"/>
        <v>0.557284</v>
      </c>
      <c r="F77" s="26">
        <f>IF(B77&lt;121,IF($D$1="konstant",$D$3,Zins!G71),0)</f>
        <v>7.4999999999999997E-3</v>
      </c>
      <c r="G77" s="39">
        <f t="shared" si="27"/>
        <v>1.0075000000000001</v>
      </c>
      <c r="H77" s="11"/>
      <c r="I77" s="11"/>
      <c r="J77" s="11"/>
      <c r="K77" s="28">
        <f t="shared" si="28"/>
        <v>0</v>
      </c>
      <c r="L77" s="32">
        <f t="shared" si="19"/>
        <v>0</v>
      </c>
      <c r="M77" s="11">
        <f t="shared" si="20"/>
        <v>0</v>
      </c>
      <c r="N77" s="32">
        <f t="shared" si="21"/>
        <v>0</v>
      </c>
      <c r="O77" s="53">
        <f>O76+H78*PRODUCT($G$8:G77)^-1*PRODUCT($E$8:E76)*D77</f>
        <v>1613.5002878695082</v>
      </c>
      <c r="P77" s="53"/>
      <c r="Q77" s="52">
        <f>Q76+J77*PRODUCT($E$8:E76)*PRODUCT($G$8:G76)^-1</f>
        <v>4.7316566695024669</v>
      </c>
      <c r="R77" s="52">
        <f>((P76+O76)*PRODUCT($G$8:G76))/PRODUCT($E$8:E76)</f>
        <v>562451.60412053473</v>
      </c>
      <c r="S77" s="52">
        <f>((Q76)*PRODUCT($G$8:G76))/PRODUCT($E$8:E76)</f>
        <v>1649.4127109350254</v>
      </c>
      <c r="T77" s="41">
        <f t="shared" si="22"/>
        <v>0</v>
      </c>
      <c r="U77" s="52">
        <f t="shared" si="30"/>
        <v>21506453.319122169</v>
      </c>
      <c r="V77" s="41">
        <f t="shared" si="23"/>
        <v>0</v>
      </c>
      <c r="W77" s="41">
        <f t="shared" si="24"/>
        <v>0</v>
      </c>
    </row>
    <row r="78" spans="1:23" x14ac:dyDescent="0.2">
      <c r="A78" s="11">
        <f t="shared" si="29"/>
        <v>70</v>
      </c>
      <c r="B78" s="11">
        <f t="shared" si="29"/>
        <v>100</v>
      </c>
      <c r="C78" s="12">
        <f>IF(B78&lt;121,INDEX(Frauen!C$2:C$122,B78+1,1),0)</f>
        <v>468.25799999999998</v>
      </c>
      <c r="D78" s="20">
        <f t="shared" si="25"/>
        <v>0.46825800000000001</v>
      </c>
      <c r="E78" s="20">
        <f t="shared" si="26"/>
        <v>0.53174199999999994</v>
      </c>
      <c r="F78" s="26">
        <f>IF(B78&lt;121,IF($D$1="konstant",$D$3,Zins!G72),0)</f>
        <v>7.4999999999999997E-3</v>
      </c>
      <c r="G78" s="39">
        <f t="shared" si="27"/>
        <v>1.0075000000000001</v>
      </c>
      <c r="H78" s="11"/>
      <c r="I78" s="11"/>
      <c r="J78" s="11"/>
      <c r="K78" s="28">
        <f t="shared" si="28"/>
        <v>0</v>
      </c>
      <c r="L78" s="32">
        <f t="shared" si="19"/>
        <v>0</v>
      </c>
      <c r="M78" s="11">
        <f t="shared" si="20"/>
        <v>0</v>
      </c>
      <c r="N78" s="32">
        <f t="shared" si="21"/>
        <v>0</v>
      </c>
      <c r="O78" s="53">
        <f>O77+H79*PRODUCT($G$8:G78)^-1*PRODUCT($E$8:E77)*D78</f>
        <v>1613.5002878695082</v>
      </c>
      <c r="P78" s="53"/>
      <c r="Q78" s="52">
        <f>Q77+J78*PRODUCT($E$8:E77)*PRODUCT($G$8:G77)^-1</f>
        <v>4.7316566695024669</v>
      </c>
      <c r="R78" s="52">
        <f>((P77+O77)*PRODUCT($G$8:G77))/PRODUCT($E$8:E77)</f>
        <v>1016842.3840473418</v>
      </c>
      <c r="S78" s="52">
        <f>((Q77)*PRODUCT($G$8:G77))/PRODUCT($E$8:E77)</f>
        <v>2981.9325626916229</v>
      </c>
      <c r="T78" s="41">
        <f t="shared" si="22"/>
        <v>0</v>
      </c>
      <c r="U78" s="52">
        <f t="shared" si="30"/>
        <v>38880986.568815157</v>
      </c>
      <c r="V78" s="41">
        <f t="shared" si="23"/>
        <v>0</v>
      </c>
      <c r="W78" s="41">
        <f t="shared" si="24"/>
        <v>0</v>
      </c>
    </row>
    <row r="79" spans="1:23" x14ac:dyDescent="0.2">
      <c r="A79" s="11">
        <f t="shared" si="29"/>
        <v>71</v>
      </c>
      <c r="B79" s="11">
        <f t="shared" si="29"/>
        <v>101</v>
      </c>
      <c r="C79" s="12">
        <f>IF(B79&lt;121,INDEX(Frauen!C$2:C$122,B79+1,1),0)</f>
        <v>494.07499999999999</v>
      </c>
      <c r="D79" s="20">
        <f t="shared" si="25"/>
        <v>0.49407499999999999</v>
      </c>
      <c r="E79" s="20">
        <f t="shared" si="26"/>
        <v>0.50592499999999996</v>
      </c>
      <c r="F79" s="26">
        <f>IF(B79&lt;121,IF($D$1="konstant",$D$3,Zins!G73),0)</f>
        <v>7.4999999999999997E-3</v>
      </c>
      <c r="G79" s="39">
        <f t="shared" si="27"/>
        <v>1.0075000000000001</v>
      </c>
      <c r="H79" s="11"/>
      <c r="I79" s="11"/>
      <c r="J79" s="11"/>
      <c r="K79" s="28">
        <f t="shared" si="28"/>
        <v>0</v>
      </c>
      <c r="L79" s="32">
        <f t="shared" si="19"/>
        <v>0</v>
      </c>
      <c r="M79" s="11">
        <f t="shared" si="20"/>
        <v>0</v>
      </c>
      <c r="N79" s="32">
        <f t="shared" si="21"/>
        <v>0</v>
      </c>
      <c r="O79" s="53">
        <f>O78+H80*PRODUCT($G$8:G79)^-1*PRODUCT($E$8:E78)*D79</f>
        <v>1613.5002878695082</v>
      </c>
      <c r="P79" s="53"/>
      <c r="Q79" s="52">
        <f>Q78+J79*PRODUCT($E$8:E78)*PRODUCT($G$8:G78)^-1</f>
        <v>4.7316566695024669</v>
      </c>
      <c r="R79" s="52">
        <f>((P78+O78)*PRODUCT($G$8:G78))/PRODUCT($E$8:E78)</f>
        <v>1926627.3905911085</v>
      </c>
      <c r="S79" s="52">
        <f>((Q78)*PRODUCT($G$8:G78))/PRODUCT($E$8:E78)</f>
        <v>5649.9149153382859</v>
      </c>
      <c r="T79" s="41">
        <f t="shared" si="22"/>
        <v>0</v>
      </c>
      <c r="U79" s="52">
        <f t="shared" si="30"/>
        <v>73668421.843828931</v>
      </c>
      <c r="V79" s="41">
        <f t="shared" si="23"/>
        <v>0</v>
      </c>
      <c r="W79" s="41">
        <f t="shared" si="24"/>
        <v>0</v>
      </c>
    </row>
    <row r="80" spans="1:23" x14ac:dyDescent="0.2">
      <c r="A80" s="11">
        <f t="shared" si="29"/>
        <v>72</v>
      </c>
      <c r="B80" s="11">
        <f t="shared" si="29"/>
        <v>102</v>
      </c>
      <c r="C80" s="12">
        <f>IF(B80&lt;121,INDEX(Frauen!C$2:C$122,B80+1,1),0)</f>
        <v>520.16399999999999</v>
      </c>
      <c r="D80" s="20">
        <f t="shared" si="25"/>
        <v>0.52016399999999996</v>
      </c>
      <c r="E80" s="20">
        <f t="shared" si="26"/>
        <v>0.47983600000000004</v>
      </c>
      <c r="F80" s="26">
        <f>IF(B80&lt;121,IF($D$1="konstant",$D$3,Zins!G74),0)</f>
        <v>7.4999999999999997E-3</v>
      </c>
      <c r="G80" s="39">
        <f t="shared" si="27"/>
        <v>1.0075000000000001</v>
      </c>
      <c r="H80" s="11"/>
      <c r="I80" s="11"/>
      <c r="J80" s="11"/>
      <c r="K80" s="28">
        <f t="shared" si="28"/>
        <v>0</v>
      </c>
      <c r="L80" s="32">
        <f t="shared" si="19"/>
        <v>0</v>
      </c>
      <c r="M80" s="11">
        <f t="shared" si="20"/>
        <v>0</v>
      </c>
      <c r="N80" s="32">
        <f t="shared" si="21"/>
        <v>0</v>
      </c>
      <c r="O80" s="53">
        <f>O79+H81*PRODUCT($G$8:G80)^-1*PRODUCT($E$8:E79)*D80</f>
        <v>1613.5002878695082</v>
      </c>
      <c r="P80" s="53"/>
      <c r="Q80" s="52">
        <f>Q79+J80*PRODUCT($E$8:E79)*PRODUCT($G$8:G79)^-1</f>
        <v>4.7316566695024669</v>
      </c>
      <c r="R80" s="52">
        <f>((P79+O79)*PRODUCT($G$8:G79))/PRODUCT($E$8:E79)</f>
        <v>3836689.4223858118</v>
      </c>
      <c r="S80" s="52">
        <f>((Q79)*PRODUCT($G$8:G79))/PRODUCT($E$8:E79)</f>
        <v>11251.251227362402</v>
      </c>
      <c r="T80" s="41">
        <f t="shared" si="22"/>
        <v>0</v>
      </c>
      <c r="U80" s="52">
        <f t="shared" si="30"/>
        <v>146703434.31863943</v>
      </c>
      <c r="V80" s="41">
        <f t="shared" si="23"/>
        <v>0</v>
      </c>
      <c r="W80" s="41">
        <f t="shared" si="24"/>
        <v>0</v>
      </c>
    </row>
    <row r="81" spans="1:23" x14ac:dyDescent="0.2">
      <c r="A81" s="11">
        <f t="shared" si="29"/>
        <v>73</v>
      </c>
      <c r="B81" s="11">
        <f t="shared" si="29"/>
        <v>103</v>
      </c>
      <c r="C81" s="12">
        <f>IF(B81&lt;121,INDEX(Frauen!C$2:C$122,B81+1,1),0)</f>
        <v>546.51400000000001</v>
      </c>
      <c r="D81" s="20">
        <f t="shared" si="25"/>
        <v>0.54651400000000006</v>
      </c>
      <c r="E81" s="20">
        <f t="shared" si="26"/>
        <v>0.45348599999999994</v>
      </c>
      <c r="F81" s="26">
        <f>IF(B81&lt;121,IF($D$1="konstant",$D$3,Zins!G75),0)</f>
        <v>7.4999999999999997E-3</v>
      </c>
      <c r="G81" s="39">
        <f t="shared" si="27"/>
        <v>1.0075000000000001</v>
      </c>
      <c r="H81" s="11"/>
      <c r="I81" s="11"/>
      <c r="J81" s="11"/>
      <c r="K81" s="28">
        <f t="shared" si="28"/>
        <v>0</v>
      </c>
      <c r="L81" s="32">
        <f t="shared" si="19"/>
        <v>0</v>
      </c>
      <c r="M81" s="11">
        <f t="shared" si="20"/>
        <v>0</v>
      </c>
      <c r="N81" s="32">
        <f t="shared" si="21"/>
        <v>0</v>
      </c>
      <c r="O81" s="53">
        <f>O80+H82*PRODUCT($G$8:G81)^-1*PRODUCT($E$8:E80)*D81</f>
        <v>1613.5002878695082</v>
      </c>
      <c r="P81" s="53"/>
      <c r="Q81" s="52">
        <f>Q80+J81*PRODUCT($E$8:E80)*PRODUCT($G$8:G80)^-1</f>
        <v>4.7316566695024669</v>
      </c>
      <c r="R81" s="52">
        <f>((P80+O80)*PRODUCT($G$8:G80))/PRODUCT($E$8:E80)</f>
        <v>8055803.6351038795</v>
      </c>
      <c r="S81" s="52">
        <f>((Q80)*PRODUCT($G$8:G80))/PRODUCT($E$8:E80)</f>
        <v>23623.97905027472</v>
      </c>
      <c r="T81" s="41">
        <f t="shared" si="22"/>
        <v>0</v>
      </c>
      <c r="U81" s="52">
        <f t="shared" si="30"/>
        <v>308029639.4518736</v>
      </c>
      <c r="V81" s="41">
        <f t="shared" si="23"/>
        <v>0</v>
      </c>
      <c r="W81" s="41">
        <f t="shared" si="24"/>
        <v>0</v>
      </c>
    </row>
    <row r="82" spans="1:23" x14ac:dyDescent="0.2">
      <c r="A82" s="11">
        <f t="shared" si="29"/>
        <v>74</v>
      </c>
      <c r="B82" s="11">
        <f t="shared" si="29"/>
        <v>104</v>
      </c>
      <c r="C82" s="12">
        <f>IF(B82&lt;121,INDEX(Frauen!C$2:C$122,B82+1,1),0)</f>
        <v>573.11400000000003</v>
      </c>
      <c r="D82" s="20">
        <f t="shared" si="25"/>
        <v>0.57311400000000001</v>
      </c>
      <c r="E82" s="20">
        <f t="shared" si="26"/>
        <v>0.42688599999999999</v>
      </c>
      <c r="F82" s="26">
        <f>IF(B82&lt;121,IF($D$1="konstant",$D$3,Zins!G76),0)</f>
        <v>7.4999999999999997E-3</v>
      </c>
      <c r="G82" s="39">
        <f t="shared" si="27"/>
        <v>1.0075000000000001</v>
      </c>
      <c r="H82" s="11"/>
      <c r="I82" s="11"/>
      <c r="J82" s="11"/>
      <c r="K82" s="28">
        <f t="shared" si="28"/>
        <v>0</v>
      </c>
      <c r="L82" s="32">
        <f t="shared" si="19"/>
        <v>0</v>
      </c>
      <c r="M82" s="11">
        <f t="shared" si="20"/>
        <v>0</v>
      </c>
      <c r="N82" s="32">
        <f t="shared" si="21"/>
        <v>0</v>
      </c>
      <c r="O82" s="53">
        <f>O81+H83*PRODUCT($G$8:G82)^-1*PRODUCT($E$8:E81)*D82</f>
        <v>1613.5002878695082</v>
      </c>
      <c r="P82" s="53"/>
      <c r="Q82" s="52">
        <f>Q81+J82*PRODUCT($E$8:E81)*PRODUCT($G$8:G81)^-1</f>
        <v>4.7316566695024669</v>
      </c>
      <c r="R82" s="52">
        <f>((P81+O81)*PRODUCT($G$8:G81))/PRODUCT($E$8:E81)</f>
        <v>17897404.026512746</v>
      </c>
      <c r="S82" s="52">
        <f>((Q81)*PRODUCT($G$8:G81))/PRODUCT($E$8:E81)</f>
        <v>52484.881326329341</v>
      </c>
      <c r="T82" s="41">
        <f t="shared" si="22"/>
        <v>0</v>
      </c>
      <c r="U82" s="52">
        <f t="shared" si="30"/>
        <v>684342761.95464194</v>
      </c>
      <c r="V82" s="41">
        <f t="shared" si="23"/>
        <v>0</v>
      </c>
      <c r="W82" s="41">
        <f t="shared" si="24"/>
        <v>0</v>
      </c>
    </row>
    <row r="83" spans="1:23" x14ac:dyDescent="0.2">
      <c r="A83" s="11">
        <f t="shared" si="29"/>
        <v>75</v>
      </c>
      <c r="B83" s="11">
        <f t="shared" si="29"/>
        <v>105</v>
      </c>
      <c r="C83" s="12">
        <f>IF(B83&lt;121,INDEX(Frauen!C$2:C$122,B83+1,1),0)</f>
        <v>599.95299999999997</v>
      </c>
      <c r="D83" s="20">
        <f t="shared" si="25"/>
        <v>0.59995299999999996</v>
      </c>
      <c r="E83" s="20">
        <f t="shared" si="26"/>
        <v>0.40004700000000004</v>
      </c>
      <c r="F83" s="26">
        <f>IF(B83&lt;121,IF($D$1="konstant",$D$3,Zins!G77),0)</f>
        <v>7.4999999999999997E-3</v>
      </c>
      <c r="G83" s="39">
        <f t="shared" si="27"/>
        <v>1.0075000000000001</v>
      </c>
      <c r="H83" s="11"/>
      <c r="I83" s="11"/>
      <c r="J83" s="11"/>
      <c r="K83" s="28">
        <f t="shared" si="28"/>
        <v>0</v>
      </c>
      <c r="L83" s="32">
        <f t="shared" si="19"/>
        <v>0</v>
      </c>
      <c r="M83" s="11">
        <f t="shared" si="20"/>
        <v>0</v>
      </c>
      <c r="N83" s="32">
        <f t="shared" si="21"/>
        <v>0</v>
      </c>
      <c r="O83" s="53">
        <f>O82+H84*PRODUCT($G$8:G83)^-1*PRODUCT($E$8:E82)*D83</f>
        <v>1613.5002878695082</v>
      </c>
      <c r="P83" s="53"/>
      <c r="Q83" s="52">
        <f>Q82+J83*PRODUCT($E$8:E82)*PRODUCT($G$8:G82)^-1</f>
        <v>4.7316566695024669</v>
      </c>
      <c r="R83" s="52">
        <f>((P82+O82)*PRODUCT($G$8:G82))/PRODUCT($E$8:E82)</f>
        <v>42239929.528519548</v>
      </c>
      <c r="S83" s="52">
        <f>((Q82)*PRODUCT($G$8:G82))/PRODUCT($E$8:E82)</f>
        <v>123870.34931170574</v>
      </c>
      <c r="T83" s="41">
        <f t="shared" si="22"/>
        <v>0</v>
      </c>
      <c r="U83" s="52">
        <f t="shared" si="30"/>
        <v>1615127534.4455001</v>
      </c>
      <c r="V83" s="41">
        <f t="shared" si="23"/>
        <v>0</v>
      </c>
      <c r="W83" s="41">
        <f t="shared" si="24"/>
        <v>0</v>
      </c>
    </row>
    <row r="84" spans="1:23" x14ac:dyDescent="0.2">
      <c r="A84" s="11">
        <f t="shared" si="29"/>
        <v>76</v>
      </c>
      <c r="B84" s="11">
        <f t="shared" si="29"/>
        <v>106</v>
      </c>
      <c r="C84" s="12">
        <f>IF(B84&lt;121,INDEX(Frauen!C$2:C$122,B84+1,1),0)</f>
        <v>627.01400000000001</v>
      </c>
      <c r="D84" s="20">
        <f t="shared" si="25"/>
        <v>0.62701399999999996</v>
      </c>
      <c r="E84" s="20">
        <f t="shared" si="26"/>
        <v>0.37298600000000004</v>
      </c>
      <c r="F84" s="26">
        <f>IF(B84&lt;121,IF($D$1="konstant",$D$3,Zins!G78),0)</f>
        <v>7.4999999999999997E-3</v>
      </c>
      <c r="G84" s="39">
        <f t="shared" si="27"/>
        <v>1.0075000000000001</v>
      </c>
      <c r="H84" s="11"/>
      <c r="I84" s="11"/>
      <c r="J84" s="11"/>
      <c r="K84" s="28">
        <f t="shared" si="28"/>
        <v>0</v>
      </c>
      <c r="L84" s="32">
        <f t="shared" si="19"/>
        <v>0</v>
      </c>
      <c r="M84" s="11">
        <f t="shared" si="20"/>
        <v>0</v>
      </c>
      <c r="N84" s="32">
        <f t="shared" si="21"/>
        <v>0</v>
      </c>
      <c r="O84" s="53">
        <f>O83+H85*PRODUCT($G$8:G84)^-1*PRODUCT($E$8:E83)*D84</f>
        <v>1613.5002878695082</v>
      </c>
      <c r="P84" s="53"/>
      <c r="Q84" s="52">
        <f>Q83+J84*PRODUCT($E$8:E83)*PRODUCT($G$8:G83)^-1</f>
        <v>4.7316566695024669</v>
      </c>
      <c r="R84" s="52">
        <f>((P83+O83)*PRODUCT($G$8:G83))/PRODUCT($E$8:E83)</f>
        <v>106379322.92951439</v>
      </c>
      <c r="S84" s="52">
        <f>((Q83)*PRODUCT($G$8:G83))/PRODUCT($E$8:E83)</f>
        <v>311961.7868189076</v>
      </c>
      <c r="T84" s="41">
        <f t="shared" si="22"/>
        <v>0</v>
      </c>
      <c r="U84" s="52">
        <f t="shared" si="30"/>
        <v>4067624531.502152</v>
      </c>
      <c r="V84" s="41">
        <f t="shared" si="23"/>
        <v>0</v>
      </c>
      <c r="W84" s="41">
        <f t="shared" si="24"/>
        <v>0</v>
      </c>
    </row>
    <row r="85" spans="1:23" x14ac:dyDescent="0.2">
      <c r="A85" s="11">
        <f t="shared" si="29"/>
        <v>77</v>
      </c>
      <c r="B85" s="11">
        <f t="shared" si="29"/>
        <v>107</v>
      </c>
      <c r="C85" s="12">
        <f>IF(B85&lt;121,INDEX(Frauen!C$2:C$122,B85+1,1),0)</f>
        <v>654.28300000000002</v>
      </c>
      <c r="D85" s="20">
        <f t="shared" si="25"/>
        <v>0.65428300000000006</v>
      </c>
      <c r="E85" s="20">
        <f t="shared" si="26"/>
        <v>0.34571699999999994</v>
      </c>
      <c r="F85" s="26">
        <f>IF(B85&lt;121,IF($D$1="konstant",$D$3,Zins!G79),0)</f>
        <v>7.4999999999999997E-3</v>
      </c>
      <c r="G85" s="39">
        <f t="shared" si="27"/>
        <v>1.0075000000000001</v>
      </c>
      <c r="H85" s="11"/>
      <c r="I85" s="11"/>
      <c r="J85" s="11"/>
      <c r="K85" s="28">
        <f t="shared" si="28"/>
        <v>0</v>
      </c>
      <c r="L85" s="32">
        <f t="shared" si="19"/>
        <v>0</v>
      </c>
      <c r="M85" s="11">
        <f t="shared" si="20"/>
        <v>0</v>
      </c>
      <c r="N85" s="32">
        <f t="shared" si="21"/>
        <v>0</v>
      </c>
      <c r="O85" s="53">
        <f>O84+H86*PRODUCT($G$8:G85)^-1*PRODUCT($E$8:E84)*D85</f>
        <v>1613.5002878695082</v>
      </c>
      <c r="P85" s="53"/>
      <c r="Q85" s="52">
        <f>Q84+J85*PRODUCT($E$8:E84)*PRODUCT($G$8:G84)^-1</f>
        <v>4.7316566695024669</v>
      </c>
      <c r="R85" s="52">
        <f>((P84+O84)*PRODUCT($G$8:G84))/PRODUCT($E$8:E84)</f>
        <v>287349036.83110297</v>
      </c>
      <c r="S85" s="52">
        <f>((Q84)*PRODUCT($G$8:G84))/PRODUCT($E$8:E84)</f>
        <v>842662.99598389596</v>
      </c>
      <c r="T85" s="41">
        <f t="shared" si="22"/>
        <v>0</v>
      </c>
      <c r="U85" s="52">
        <f t="shared" si="30"/>
        <v>10987360693.131697</v>
      </c>
      <c r="V85" s="41">
        <f t="shared" si="23"/>
        <v>0</v>
      </c>
      <c r="W85" s="41">
        <f t="shared" si="24"/>
        <v>0</v>
      </c>
    </row>
    <row r="86" spans="1:23" x14ac:dyDescent="0.2">
      <c r="A86" s="11">
        <f t="shared" si="29"/>
        <v>78</v>
      </c>
      <c r="B86" s="11">
        <f t="shared" si="29"/>
        <v>108</v>
      </c>
      <c r="C86" s="12">
        <f>IF(B86&lt;121,INDEX(Frauen!C$2:C$122,B86+1,1),0)</f>
        <v>681.74099999999999</v>
      </c>
      <c r="D86" s="20">
        <f t="shared" si="25"/>
        <v>0.68174099999999993</v>
      </c>
      <c r="E86" s="20">
        <f t="shared" si="26"/>
        <v>0.31825900000000007</v>
      </c>
      <c r="F86" s="26">
        <f>IF(B86&lt;121,IF($D$1="konstant",$D$3,Zins!G80),0)</f>
        <v>7.4999999999999997E-3</v>
      </c>
      <c r="G86" s="39">
        <f t="shared" si="27"/>
        <v>1.0075000000000001</v>
      </c>
      <c r="H86" s="11"/>
      <c r="I86" s="11"/>
      <c r="J86" s="11"/>
      <c r="K86" s="28">
        <f t="shared" si="28"/>
        <v>0</v>
      </c>
      <c r="L86" s="32">
        <f t="shared" si="19"/>
        <v>0</v>
      </c>
      <c r="M86" s="11">
        <f t="shared" si="20"/>
        <v>0</v>
      </c>
      <c r="N86" s="32">
        <f t="shared" si="21"/>
        <v>0</v>
      </c>
      <c r="O86" s="53">
        <f>O85+H87*PRODUCT($G$8:G86)^-1*PRODUCT($E$8:E85)*D86</f>
        <v>1613.5002878695082</v>
      </c>
      <c r="P86" s="53"/>
      <c r="Q86" s="52">
        <f>Q85+J86*PRODUCT($E$8:E85)*PRODUCT($G$8:G85)^-1</f>
        <v>4.7316566695024669</v>
      </c>
      <c r="R86" s="52">
        <f>((P85+O85)*PRODUCT($G$8:G85))/PRODUCT($E$8:E85)</f>
        <v>837402137.02923572</v>
      </c>
      <c r="S86" s="52">
        <f>((Q85)*PRODUCT($G$8:G85))/PRODUCT($E$8:E85)</f>
        <v>2455716.5787443933</v>
      </c>
      <c r="T86" s="41">
        <f t="shared" si="22"/>
        <v>0</v>
      </c>
      <c r="U86" s="52">
        <f t="shared" si="30"/>
        <v>32019732608.839561</v>
      </c>
      <c r="V86" s="41">
        <f t="shared" si="23"/>
        <v>0</v>
      </c>
      <c r="W86" s="41">
        <f t="shared" si="24"/>
        <v>0</v>
      </c>
    </row>
    <row r="87" spans="1:23" x14ac:dyDescent="0.2">
      <c r="A87" s="11">
        <f t="shared" si="29"/>
        <v>79</v>
      </c>
      <c r="B87" s="11">
        <f t="shared" si="29"/>
        <v>109</v>
      </c>
      <c r="C87" s="12">
        <f>IF(B87&lt;121,INDEX(Frauen!C$2:C$122,B87+1,1),0)</f>
        <v>709.36400000000003</v>
      </c>
      <c r="D87" s="20">
        <f t="shared" si="25"/>
        <v>0.70936399999999999</v>
      </c>
      <c r="E87" s="20">
        <f t="shared" si="26"/>
        <v>0.29063600000000001</v>
      </c>
      <c r="F87" s="26">
        <f>IF(B87&lt;121,IF($D$1="konstant",$D$3,Zins!G81),0)</f>
        <v>7.4999999999999997E-3</v>
      </c>
      <c r="G87" s="39">
        <f t="shared" si="27"/>
        <v>1.0075000000000001</v>
      </c>
      <c r="H87" s="11"/>
      <c r="I87" s="11"/>
      <c r="J87" s="11"/>
      <c r="K87" s="28">
        <f t="shared" si="28"/>
        <v>0</v>
      </c>
      <c r="L87" s="32">
        <f t="shared" si="19"/>
        <v>0</v>
      </c>
      <c r="M87" s="11">
        <f t="shared" si="20"/>
        <v>0</v>
      </c>
      <c r="N87" s="32">
        <f t="shared" si="21"/>
        <v>0</v>
      </c>
      <c r="O87" s="53">
        <f>O86+H88*PRODUCT($G$8:G87)^-1*PRODUCT($E$8:E86)*D87</f>
        <v>1613.5002878695082</v>
      </c>
      <c r="P87" s="53"/>
      <c r="Q87" s="52">
        <f>Q86+J87*PRODUCT($E$8:E86)*PRODUCT($G$8:G86)^-1</f>
        <v>4.7316566695024669</v>
      </c>
      <c r="R87" s="52">
        <f>((P86+O86)*PRODUCT($G$8:G86))/PRODUCT($E$8:E86)</f>
        <v>2650931012.3420072</v>
      </c>
      <c r="S87" s="52">
        <f>((Q86)*PRODUCT($G$8:G86))/PRODUCT($E$8:E86)</f>
        <v>7773965.3963752026</v>
      </c>
      <c r="T87" s="41">
        <f t="shared" si="22"/>
        <v>0</v>
      </c>
      <c r="U87" s="52">
        <f t="shared" si="30"/>
        <v>101363608266.87021</v>
      </c>
      <c r="V87" s="41">
        <f t="shared" si="23"/>
        <v>0</v>
      </c>
      <c r="W87" s="41">
        <f t="shared" si="24"/>
        <v>0</v>
      </c>
    </row>
    <row r="88" spans="1:23" x14ac:dyDescent="0.2">
      <c r="A88" s="11">
        <f t="shared" si="29"/>
        <v>80</v>
      </c>
      <c r="B88" s="11">
        <f t="shared" si="29"/>
        <v>110</v>
      </c>
      <c r="C88" s="12">
        <f>IF(B88&lt;121,INDEX(Frauen!C$2:C$122,B88+1,1),0)</f>
        <v>737.13</v>
      </c>
      <c r="D88" s="20">
        <f t="shared" si="25"/>
        <v>0.73712999999999995</v>
      </c>
      <c r="E88" s="20">
        <f t="shared" si="26"/>
        <v>0.26287000000000005</v>
      </c>
      <c r="F88" s="26">
        <f>IF(B88&lt;121,IF($D$1="konstant",$D$3,Zins!G82),0)</f>
        <v>7.4999999999999997E-3</v>
      </c>
      <c r="G88" s="39">
        <f t="shared" si="27"/>
        <v>1.0075000000000001</v>
      </c>
      <c r="H88" s="11"/>
      <c r="I88" s="11"/>
      <c r="J88" s="11"/>
      <c r="K88" s="28">
        <f t="shared" si="28"/>
        <v>0</v>
      </c>
      <c r="L88" s="32">
        <f t="shared" si="19"/>
        <v>0</v>
      </c>
      <c r="M88" s="11">
        <f t="shared" si="20"/>
        <v>0</v>
      </c>
      <c r="N88" s="32">
        <f t="shared" si="21"/>
        <v>0</v>
      </c>
      <c r="O88" s="53">
        <f>O87+H89*PRODUCT($G$8:G88)^-1*PRODUCT($E$8:E87)*D88</f>
        <v>1613.5002878695082</v>
      </c>
      <c r="P88" s="53"/>
      <c r="Q88" s="52">
        <f>Q87+J88*PRODUCT($E$8:E87)*PRODUCT($G$8:G87)^-1</f>
        <v>4.7316566695024669</v>
      </c>
      <c r="R88" s="52">
        <f>((P87+O87)*PRODUCT($G$8:G87))/PRODUCT($E$8:E87)</f>
        <v>9189546356.7299728</v>
      </c>
      <c r="S88" s="52">
        <f>((Q87)*PRODUCT($G$8:G87))/PRODUCT($E$8:E87)</f>
        <v>26948726.712616526</v>
      </c>
      <c r="T88" s="41">
        <f t="shared" si="22"/>
        <v>0</v>
      </c>
      <c r="U88" s="52">
        <f t="shared" si="30"/>
        <v>351380542427.20013</v>
      </c>
      <c r="V88" s="41">
        <f t="shared" si="23"/>
        <v>0</v>
      </c>
      <c r="W88" s="41">
        <f t="shared" si="24"/>
        <v>0</v>
      </c>
    </row>
    <row r="89" spans="1:23" x14ac:dyDescent="0.2">
      <c r="A89" s="11">
        <f t="shared" si="29"/>
        <v>81</v>
      </c>
      <c r="B89" s="11">
        <f t="shared" si="29"/>
        <v>111</v>
      </c>
      <c r="C89" s="12">
        <f>IF(B89&lt;121,INDEX(Frauen!C$2:C$122,B89+1,1),0)</f>
        <v>765.01099999999997</v>
      </c>
      <c r="D89" s="20">
        <f t="shared" si="25"/>
        <v>0.765011</v>
      </c>
      <c r="E89" s="20">
        <f t="shared" si="26"/>
        <v>0.234989</v>
      </c>
      <c r="F89" s="26">
        <f>IF(B89&lt;121,IF($D$1="konstant",$D$3,Zins!G83),0)</f>
        <v>7.4999999999999997E-3</v>
      </c>
      <c r="G89" s="39">
        <f t="shared" si="27"/>
        <v>1.0075000000000001</v>
      </c>
      <c r="H89" s="11"/>
      <c r="I89" s="11"/>
      <c r="J89" s="11"/>
      <c r="K89" s="28">
        <f t="shared" si="28"/>
        <v>0</v>
      </c>
      <c r="L89" s="32">
        <f t="shared" si="19"/>
        <v>0</v>
      </c>
      <c r="M89" s="11">
        <f t="shared" si="20"/>
        <v>0</v>
      </c>
      <c r="N89" s="32">
        <f t="shared" si="21"/>
        <v>0</v>
      </c>
      <c r="O89" s="53">
        <f>O88+H90*PRODUCT($G$8:G89)^-1*PRODUCT($E$8:E88)*D89</f>
        <v>1613.5002878695082</v>
      </c>
      <c r="P89" s="53"/>
      <c r="Q89" s="52">
        <f>Q88+J89*PRODUCT($E$8:E88)*PRODUCT($G$8:G88)^-1</f>
        <v>4.7316566695024669</v>
      </c>
      <c r="R89" s="52">
        <f>((P88+O88)*PRODUCT($G$8:G88))/PRODUCT($E$8:E88)</f>
        <v>35220709683.134041</v>
      </c>
      <c r="S89" s="52">
        <f>((Q88)*PRODUCT($G$8:G88))/PRODUCT($E$8:E88)</f>
        <v>103286195.31692909</v>
      </c>
      <c r="T89" s="41">
        <f t="shared" si="22"/>
        <v>0</v>
      </c>
      <c r="U89" s="52">
        <f t="shared" si="30"/>
        <v>1346733733386.8611</v>
      </c>
      <c r="V89" s="41">
        <f t="shared" si="23"/>
        <v>0</v>
      </c>
      <c r="W89" s="41">
        <f t="shared" si="24"/>
        <v>0</v>
      </c>
    </row>
    <row r="90" spans="1:23" x14ac:dyDescent="0.2">
      <c r="A90" s="11">
        <f t="shared" ref="A90:B105" si="31">IF(A89&lt;121,A89+1,"")</f>
        <v>82</v>
      </c>
      <c r="B90" s="11">
        <f t="shared" si="31"/>
        <v>112</v>
      </c>
      <c r="C90" s="12">
        <f>IF(B90&lt;121,INDEX(Frauen!C$2:C$122,B90+1,1),0)</f>
        <v>792.97400000000005</v>
      </c>
      <c r="D90" s="20">
        <f t="shared" si="25"/>
        <v>0.79297400000000007</v>
      </c>
      <c r="E90" s="20">
        <f t="shared" si="26"/>
        <v>0.20702599999999993</v>
      </c>
      <c r="F90" s="26">
        <f>IF(B90&lt;121,IF($D$1="konstant",$D$3,Zins!G84),0)</f>
        <v>7.4999999999999997E-3</v>
      </c>
      <c r="G90" s="39">
        <f t="shared" si="27"/>
        <v>1.0075000000000001</v>
      </c>
      <c r="H90" s="11"/>
      <c r="I90" s="11"/>
      <c r="J90" s="11"/>
      <c r="K90" s="28">
        <f t="shared" si="28"/>
        <v>0</v>
      </c>
      <c r="L90" s="32">
        <f t="shared" si="19"/>
        <v>0</v>
      </c>
      <c r="M90" s="11">
        <f t="shared" si="20"/>
        <v>0</v>
      </c>
      <c r="N90" s="32">
        <f t="shared" si="21"/>
        <v>0</v>
      </c>
      <c r="O90" s="53">
        <f>O89+H91*PRODUCT($G$8:G90)^-1*PRODUCT($E$8:E89)*D90</f>
        <v>1613.5002878695082</v>
      </c>
      <c r="P90" s="53"/>
      <c r="Q90" s="52">
        <f>Q89+J90*PRODUCT($E$8:E89)*PRODUCT($G$8:G89)^-1</f>
        <v>4.7316566695024669</v>
      </c>
      <c r="R90" s="52">
        <f>((P89+O89)*PRODUCT($G$8:G89))/PRODUCT($E$8:E89)</f>
        <v>151006493945.49341</v>
      </c>
      <c r="S90" s="52">
        <f>((Q89)*PRODUCT($G$8:G89))/PRODUCT($E$8:E89)</f>
        <v>442832821.03335077</v>
      </c>
      <c r="T90" s="41">
        <f t="shared" si="22"/>
        <v>0</v>
      </c>
      <c r="U90" s="52">
        <f t="shared" si="30"/>
        <v>5774032981915.1641</v>
      </c>
      <c r="V90" s="41">
        <f t="shared" si="23"/>
        <v>0</v>
      </c>
      <c r="W90" s="41">
        <f t="shared" si="24"/>
        <v>0</v>
      </c>
    </row>
    <row r="91" spans="1:23" x14ac:dyDescent="0.2">
      <c r="A91" s="11">
        <f t="shared" si="31"/>
        <v>83</v>
      </c>
      <c r="B91" s="11">
        <f t="shared" si="31"/>
        <v>113</v>
      </c>
      <c r="C91" s="12">
        <f>IF(B91&lt;121,INDEX(Frauen!C$2:C$122,B91+1,1),0)</f>
        <v>820.98699999999997</v>
      </c>
      <c r="D91" s="20">
        <f t="shared" si="25"/>
        <v>0.82098699999999991</v>
      </c>
      <c r="E91" s="20">
        <f t="shared" si="26"/>
        <v>0.17901300000000009</v>
      </c>
      <c r="F91" s="26">
        <f>IF(B91&lt;121,IF($D$1="konstant",$D$3,Zins!G85),0)</f>
        <v>7.4999999999999997E-3</v>
      </c>
      <c r="G91" s="39">
        <f t="shared" si="27"/>
        <v>1.0075000000000001</v>
      </c>
      <c r="H91" s="11"/>
      <c r="I91" s="11"/>
      <c r="J91" s="11"/>
      <c r="K91" s="28">
        <f t="shared" si="28"/>
        <v>0</v>
      </c>
      <c r="L91" s="32">
        <f t="shared" si="19"/>
        <v>0</v>
      </c>
      <c r="M91" s="11">
        <f t="shared" si="20"/>
        <v>0</v>
      </c>
      <c r="N91" s="32">
        <f t="shared" si="21"/>
        <v>0</v>
      </c>
      <c r="O91" s="53">
        <f>O90+H92*PRODUCT($G$8:G91)^-1*PRODUCT($E$8:E90)*D91</f>
        <v>1613.5002878695082</v>
      </c>
      <c r="P91" s="53"/>
      <c r="Q91" s="52">
        <f>Q90+J91*PRODUCT($E$8:E90)*PRODUCT($G$8:G90)^-1</f>
        <v>4.7316566695024669</v>
      </c>
      <c r="R91" s="52">
        <f>((P90+O90)*PRODUCT($G$8:G90))/PRODUCT($E$8:E90)</f>
        <v>734878916899.73584</v>
      </c>
      <c r="S91" s="52">
        <f>((Q90)*PRODUCT($G$8:G90))/PRODUCT($E$8:E90)</f>
        <v>2155062973.6897836</v>
      </c>
      <c r="T91" s="41">
        <f t="shared" si="22"/>
        <v>0</v>
      </c>
      <c r="U91" s="52">
        <f t="shared" si="30"/>
        <v>28099553820677.266</v>
      </c>
      <c r="V91" s="41">
        <f t="shared" si="23"/>
        <v>0</v>
      </c>
      <c r="W91" s="41">
        <f t="shared" si="24"/>
        <v>0</v>
      </c>
    </row>
    <row r="92" spans="1:23" x14ac:dyDescent="0.2">
      <c r="A92" s="11">
        <f t="shared" si="31"/>
        <v>84</v>
      </c>
      <c r="B92" s="11">
        <f t="shared" si="31"/>
        <v>114</v>
      </c>
      <c r="C92" s="12">
        <f>IF(B92&lt;121,INDEX(Frauen!C$2:C$122,B92+1,1),0)</f>
        <v>849.00900000000001</v>
      </c>
      <c r="D92" s="20">
        <f t="shared" si="25"/>
        <v>0.84900900000000001</v>
      </c>
      <c r="E92" s="20">
        <f t="shared" si="26"/>
        <v>0.15099099999999999</v>
      </c>
      <c r="F92" s="26">
        <f>IF(B92&lt;121,IF($D$1="konstant",$D$3,Zins!G86),0)</f>
        <v>7.4999999999999997E-3</v>
      </c>
      <c r="G92" s="39">
        <f t="shared" si="27"/>
        <v>1.0075000000000001</v>
      </c>
      <c r="H92" s="11"/>
      <c r="I92" s="11"/>
      <c r="J92" s="11"/>
      <c r="K92" s="28">
        <f t="shared" si="28"/>
        <v>0</v>
      </c>
      <c r="L92" s="32">
        <f t="shared" si="19"/>
        <v>0</v>
      </c>
      <c r="M92" s="11">
        <f t="shared" si="20"/>
        <v>0</v>
      </c>
      <c r="N92" s="32">
        <f t="shared" si="21"/>
        <v>0</v>
      </c>
      <c r="O92" s="53">
        <f>O91+H93*PRODUCT($G$8:G92)^-1*PRODUCT($E$8:E91)*D92</f>
        <v>1613.5002878695082</v>
      </c>
      <c r="P92" s="53"/>
      <c r="Q92" s="52">
        <f>Q91+J92*PRODUCT($E$8:E91)*PRODUCT($G$8:G91)^-1</f>
        <v>4.7316566695024669</v>
      </c>
      <c r="R92" s="52">
        <f>((P91+O91)*PRODUCT($G$8:G91))/PRODUCT($E$8:E91)</f>
        <v>4135959448623.7505</v>
      </c>
      <c r="S92" s="52">
        <f>((Q91)*PRODUCT($G$8:G91))/PRODUCT($E$8:E91)</f>
        <v>12128873020.353024</v>
      </c>
      <c r="T92" s="41">
        <f t="shared" si="22"/>
        <v>0</v>
      </c>
      <c r="U92" s="52">
        <f t="shared" si="30"/>
        <v>158146617700012.44</v>
      </c>
      <c r="V92" s="41">
        <f t="shared" si="23"/>
        <v>0</v>
      </c>
      <c r="W92" s="41">
        <f t="shared" si="24"/>
        <v>0</v>
      </c>
    </row>
    <row r="93" spans="1:23" x14ac:dyDescent="0.2">
      <c r="A93" s="11">
        <f t="shared" si="31"/>
        <v>85</v>
      </c>
      <c r="B93" s="11">
        <f t="shared" si="31"/>
        <v>115</v>
      </c>
      <c r="C93" s="12">
        <f>IF(B93&lt;121,INDEX(Frauen!C$2:C$122,B93+1,1),0)</f>
        <v>876.99800000000005</v>
      </c>
      <c r="D93" s="20">
        <f t="shared" si="25"/>
        <v>0.87699800000000006</v>
      </c>
      <c r="E93" s="20">
        <f t="shared" si="26"/>
        <v>0.12300199999999994</v>
      </c>
      <c r="F93" s="26">
        <f>IF(B93&lt;121,IF($D$1="konstant",$D$3,Zins!G87),0)</f>
        <v>7.4999999999999997E-3</v>
      </c>
      <c r="G93" s="39">
        <f t="shared" si="27"/>
        <v>1.0075000000000001</v>
      </c>
      <c r="H93" s="11"/>
      <c r="I93" s="11"/>
      <c r="J93" s="11"/>
      <c r="K93" s="28">
        <f t="shared" si="28"/>
        <v>0</v>
      </c>
      <c r="L93" s="32">
        <f t="shared" si="19"/>
        <v>0</v>
      </c>
      <c r="M93" s="11">
        <f t="shared" si="20"/>
        <v>0</v>
      </c>
      <c r="N93" s="32">
        <f t="shared" si="21"/>
        <v>0</v>
      </c>
      <c r="O93" s="53">
        <f>O92+H94*PRODUCT($G$8:G93)^-1*PRODUCT($E$8:E92)*D93</f>
        <v>1613.5002878695082</v>
      </c>
      <c r="P93" s="53"/>
      <c r="Q93" s="52">
        <f>Q92+J93*PRODUCT($E$8:E92)*PRODUCT($G$8:G92)^-1</f>
        <v>4.7316566695024669</v>
      </c>
      <c r="R93" s="52">
        <f>((P92+O92)*PRODUCT($G$8:G92))/PRODUCT($E$8:E92)</f>
        <v>27597533260183.918</v>
      </c>
      <c r="S93" s="52">
        <f>((Q92)*PRODUCT($G$8:G92))/PRODUCT($E$8:E92)</f>
        <v>80930913551.176392</v>
      </c>
      <c r="T93" s="41">
        <f t="shared" si="22"/>
        <v>0</v>
      </c>
      <c r="U93" s="52">
        <f t="shared" si="30"/>
        <v>1055246453979128.5</v>
      </c>
      <c r="V93" s="41">
        <f t="shared" si="23"/>
        <v>0</v>
      </c>
      <c r="W93" s="41">
        <f t="shared" si="24"/>
        <v>0</v>
      </c>
    </row>
    <row r="94" spans="1:23" x14ac:dyDescent="0.2">
      <c r="A94" s="11">
        <f t="shared" si="31"/>
        <v>86</v>
      </c>
      <c r="B94" s="11">
        <f t="shared" si="31"/>
        <v>116</v>
      </c>
      <c r="C94" s="12">
        <f>IF(B94&lt;121,INDEX(Frauen!C$2:C$122,B94+1,1),0)</f>
        <v>904.90499999999997</v>
      </c>
      <c r="D94" s="20">
        <f t="shared" si="25"/>
        <v>0.90490499999999996</v>
      </c>
      <c r="E94" s="20">
        <f t="shared" si="26"/>
        <v>9.5095000000000041E-2</v>
      </c>
      <c r="F94" s="26">
        <f>IF(B94&lt;121,IF($D$1="konstant",$D$3,Zins!G88),0)</f>
        <v>7.4999999999999997E-3</v>
      </c>
      <c r="G94" s="39">
        <f t="shared" si="27"/>
        <v>1.0075000000000001</v>
      </c>
      <c r="H94" s="11"/>
      <c r="I94" s="11"/>
      <c r="J94" s="11"/>
      <c r="K94" s="28">
        <f t="shared" si="28"/>
        <v>0</v>
      </c>
      <c r="L94" s="32">
        <f t="shared" si="19"/>
        <v>0</v>
      </c>
      <c r="M94" s="11">
        <f t="shared" si="20"/>
        <v>0</v>
      </c>
      <c r="N94" s="32">
        <f t="shared" si="21"/>
        <v>0</v>
      </c>
      <c r="O94" s="53">
        <f>O93+H95*PRODUCT($G$8:G94)^-1*PRODUCT($E$8:E93)*D94</f>
        <v>1613.5002878695082</v>
      </c>
      <c r="P94" s="53"/>
      <c r="Q94" s="52">
        <f>Q93+J94*PRODUCT($E$8:E93)*PRODUCT($G$8:G93)^-1</f>
        <v>4.7316566695024669</v>
      </c>
      <c r="R94" s="52">
        <f>((P93+O93)*PRODUCT($G$8:G93))/PRODUCT($E$8:E93)</f>
        <v>226049289927280.13</v>
      </c>
      <c r="S94" s="52">
        <f>((Q93)*PRODUCT($G$8:G93))/PRODUCT($E$8:E93)</f>
        <v>662898939877.48376</v>
      </c>
      <c r="T94" s="41">
        <f t="shared" si="22"/>
        <v>0</v>
      </c>
      <c r="U94" s="52">
        <f t="shared" si="30"/>
        <v>8643443215427168</v>
      </c>
      <c r="V94" s="41">
        <f t="shared" si="23"/>
        <v>0</v>
      </c>
      <c r="W94" s="41">
        <f t="shared" si="24"/>
        <v>0</v>
      </c>
    </row>
    <row r="95" spans="1:23" x14ac:dyDescent="0.2">
      <c r="A95" s="11">
        <f t="shared" si="31"/>
        <v>87</v>
      </c>
      <c r="B95" s="11">
        <f t="shared" si="31"/>
        <v>117</v>
      </c>
      <c r="C95" s="12">
        <f>IF(B95&lt;121,INDEX(Frauen!C$2:C$122,B95+1,1),0)</f>
        <v>932.67499999999995</v>
      </c>
      <c r="D95" s="20">
        <f t="shared" si="25"/>
        <v>0.93267499999999992</v>
      </c>
      <c r="E95" s="20">
        <f t="shared" si="26"/>
        <v>6.7325000000000079E-2</v>
      </c>
      <c r="F95" s="26">
        <f>IF(B95&lt;121,IF($D$1="konstant",$D$3,Zins!G89),0)</f>
        <v>7.4999999999999997E-3</v>
      </c>
      <c r="G95" s="39">
        <f t="shared" si="27"/>
        <v>1.0075000000000001</v>
      </c>
      <c r="H95" s="11"/>
      <c r="I95" s="11"/>
      <c r="J95" s="11"/>
      <c r="K95" s="28">
        <f t="shared" si="28"/>
        <v>0</v>
      </c>
      <c r="L95" s="32">
        <f t="shared" si="19"/>
        <v>0</v>
      </c>
      <c r="M95" s="11">
        <f t="shared" si="20"/>
        <v>0</v>
      </c>
      <c r="N95" s="32">
        <f t="shared" si="21"/>
        <v>0</v>
      </c>
      <c r="O95" s="53">
        <f>O94+H96*PRODUCT($G$8:G95)^-1*PRODUCT($E$8:E94)*D95</f>
        <v>1613.5002878695082</v>
      </c>
      <c r="P95" s="53"/>
      <c r="Q95" s="52">
        <f>Q94+J95*PRODUCT($E$8:E94)*PRODUCT($G$8:G94)^-1</f>
        <v>4.7316566695024669</v>
      </c>
      <c r="R95" s="52">
        <f>((P94+O94)*PRODUCT($G$8:G94))/PRODUCT($E$8:E94)</f>
        <v>2394917289045004</v>
      </c>
      <c r="S95" s="52">
        <f>((Q94)*PRODUCT($G$8:G94))/PRODUCT($E$8:E94)</f>
        <v>7023194509980.1738</v>
      </c>
      <c r="T95" s="41">
        <f t="shared" si="22"/>
        <v>0</v>
      </c>
      <c r="U95" s="52">
        <f t="shared" si="30"/>
        <v>9.1574415474450464E+16</v>
      </c>
      <c r="V95" s="41">
        <f t="shared" si="23"/>
        <v>0</v>
      </c>
      <c r="W95" s="41">
        <f t="shared" si="24"/>
        <v>0</v>
      </c>
    </row>
    <row r="96" spans="1:23" x14ac:dyDescent="0.2">
      <c r="A96" s="11">
        <f t="shared" si="31"/>
        <v>88</v>
      </c>
      <c r="B96" s="11">
        <f t="shared" si="31"/>
        <v>118</v>
      </c>
      <c r="C96" s="12">
        <f>IF(B96&lt;121,INDEX(Frauen!C$2:C$122,B96+1,1),0)</f>
        <v>960.24900000000002</v>
      </c>
      <c r="D96" s="20">
        <f t="shared" si="25"/>
        <v>0.96024900000000002</v>
      </c>
      <c r="E96" s="20">
        <f t="shared" si="26"/>
        <v>3.9750999999999981E-2</v>
      </c>
      <c r="F96" s="26">
        <f>IF(B96&lt;121,IF($D$1="konstant",$D$3,Zins!G90),0)</f>
        <v>7.4999999999999997E-3</v>
      </c>
      <c r="G96" s="39">
        <f t="shared" si="27"/>
        <v>1.0075000000000001</v>
      </c>
      <c r="H96" s="11"/>
      <c r="I96" s="11"/>
      <c r="J96" s="11"/>
      <c r="K96" s="28">
        <f t="shared" si="28"/>
        <v>0</v>
      </c>
      <c r="L96" s="32">
        <f t="shared" si="19"/>
        <v>0</v>
      </c>
      <c r="M96" s="11">
        <f t="shared" si="20"/>
        <v>0</v>
      </c>
      <c r="N96" s="32">
        <f t="shared" si="21"/>
        <v>0</v>
      </c>
      <c r="O96" s="53">
        <f>O95+H97*PRODUCT($G$8:G96)^-1*PRODUCT($E$8:E95)*D96</f>
        <v>1613.5002878695082</v>
      </c>
      <c r="P96" s="53"/>
      <c r="Q96" s="52">
        <f>Q95+J96*PRODUCT($E$8:E95)*PRODUCT($G$8:G95)^-1</f>
        <v>4.7316566695024669</v>
      </c>
      <c r="R96" s="52">
        <f>((P95+O95)*PRODUCT($G$8:G95))/PRODUCT($E$8:E95)</f>
        <v>3.5839274693098236E+16</v>
      </c>
      <c r="S96" s="52">
        <f>((Q95)*PRODUCT($G$8:G95))/PRODUCT($E$8:E95)</f>
        <v>105100162923208.56</v>
      </c>
      <c r="T96" s="41">
        <f t="shared" si="22"/>
        <v>0</v>
      </c>
      <c r="U96" s="52">
        <f t="shared" si="30"/>
        <v>1.3703857941404938E+18</v>
      </c>
      <c r="V96" s="41">
        <f t="shared" si="23"/>
        <v>0</v>
      </c>
      <c r="W96" s="41">
        <f t="shared" si="24"/>
        <v>0</v>
      </c>
    </row>
    <row r="97" spans="1:23" x14ac:dyDescent="0.2">
      <c r="A97" s="11">
        <f t="shared" si="31"/>
        <v>89</v>
      </c>
      <c r="B97" s="11">
        <f t="shared" si="31"/>
        <v>119</v>
      </c>
      <c r="C97" s="12">
        <f>IF(B97&lt;121,INDEX(Frauen!C$2:C$122,B97+1,1),0)</f>
        <v>987.56399999999996</v>
      </c>
      <c r="D97" s="20">
        <f t="shared" si="25"/>
        <v>0.987564</v>
      </c>
      <c r="E97" s="20">
        <f t="shared" si="26"/>
        <v>1.2436000000000003E-2</v>
      </c>
      <c r="F97" s="26">
        <f>IF(B97&lt;121,IF($D$1="konstant",$D$3,Zins!G91),0)</f>
        <v>7.4999999999999997E-3</v>
      </c>
      <c r="G97" s="39">
        <f t="shared" si="27"/>
        <v>1.0075000000000001</v>
      </c>
      <c r="H97" s="11"/>
      <c r="I97" s="11"/>
      <c r="J97" s="11"/>
      <c r="K97" s="28">
        <f t="shared" si="28"/>
        <v>0</v>
      </c>
      <c r="L97" s="32">
        <f t="shared" si="19"/>
        <v>0</v>
      </c>
      <c r="M97" s="11">
        <f t="shared" si="20"/>
        <v>0</v>
      </c>
      <c r="N97" s="32">
        <f t="shared" si="21"/>
        <v>0</v>
      </c>
      <c r="O97" s="53">
        <f>O96+H98*PRODUCT($G$8:G97)^-1*PRODUCT($E$8:E96)*D97</f>
        <v>1613.5002878695082</v>
      </c>
      <c r="P97" s="53"/>
      <c r="Q97" s="52">
        <f>Q96+J97*PRODUCT($E$8:E96)*PRODUCT($G$8:G96)^-1</f>
        <v>4.7316566695024669</v>
      </c>
      <c r="R97" s="52">
        <f>((P96+O96)*PRODUCT($G$8:G96))/PRODUCT($E$8:E96)</f>
        <v>9.083562489823273E+17</v>
      </c>
      <c r="S97" s="52">
        <f>((Q96)*PRODUCT($G$8:G96))/PRODUCT($E$8:E96)</f>
        <v>2663792461702414.5</v>
      </c>
      <c r="T97" s="41">
        <f t="shared" si="22"/>
        <v>0</v>
      </c>
      <c r="U97" s="52">
        <f t="shared" si="30"/>
        <v>3.4732803894154818E+19</v>
      </c>
      <c r="V97" s="41">
        <f t="shared" si="23"/>
        <v>0</v>
      </c>
      <c r="W97" s="41">
        <f t="shared" si="24"/>
        <v>0</v>
      </c>
    </row>
    <row r="98" spans="1:23" x14ac:dyDescent="0.2">
      <c r="A98" s="11">
        <f t="shared" si="31"/>
        <v>90</v>
      </c>
      <c r="B98" s="11">
        <f t="shared" si="31"/>
        <v>120</v>
      </c>
      <c r="C98" s="12">
        <f>IF(B98&lt;121,INDEX(Frauen!C$2:C$122,B98+1,1),0)</f>
        <v>1000</v>
      </c>
      <c r="D98" s="20">
        <f t="shared" si="25"/>
        <v>1</v>
      </c>
      <c r="E98" s="20">
        <f t="shared" si="26"/>
        <v>0</v>
      </c>
      <c r="F98" s="26">
        <f>IF(B98&lt;121,IF($D$1="konstant",$D$3,Zins!G92),0)</f>
        <v>7.4999999999999997E-3</v>
      </c>
      <c r="G98" s="39">
        <f t="shared" si="27"/>
        <v>1.0075000000000001</v>
      </c>
      <c r="H98" s="11"/>
      <c r="I98" s="11"/>
      <c r="J98" s="11"/>
      <c r="K98" s="28">
        <f t="shared" si="28"/>
        <v>0</v>
      </c>
      <c r="L98" s="32">
        <f t="shared" si="19"/>
        <v>0</v>
      </c>
      <c r="M98" s="11">
        <f t="shared" si="20"/>
        <v>0</v>
      </c>
      <c r="N98" s="32">
        <f t="shared" si="21"/>
        <v>0</v>
      </c>
      <c r="O98" s="53">
        <f>O97+H99*PRODUCT($G$8:G98)^-1*PRODUCT($E$8:E97)*D98</f>
        <v>1613.5002878695082</v>
      </c>
      <c r="P98" s="53"/>
      <c r="Q98" s="52">
        <f>Q97+J98*PRODUCT($E$8:E97)*PRODUCT($G$8:G97)^-1</f>
        <v>4.7316566695024669</v>
      </c>
      <c r="R98" s="52">
        <f>((P97+O97)*PRODUCT($G$8:G97))/PRODUCT($E$8:E97)</f>
        <v>7.3590295983410627E+19</v>
      </c>
      <c r="S98" s="52">
        <f>((Q97)*PRODUCT($G$8:G97))/PRODUCT($E$8:E97)</f>
        <v>2.1580660221656342E+17</v>
      </c>
      <c r="T98" s="41">
        <f t="shared" si="22"/>
        <v>0</v>
      </c>
      <c r="U98" s="52">
        <f t="shared" si="30"/>
        <v>2.8138710134577824E+21</v>
      </c>
      <c r="V98" s="41">
        <f t="shared" si="23"/>
        <v>0</v>
      </c>
      <c r="W98" s="41">
        <f t="shared" si="24"/>
        <v>0</v>
      </c>
    </row>
    <row r="99" spans="1:23" x14ac:dyDescent="0.2">
      <c r="A99" s="11">
        <f t="shared" si="31"/>
        <v>91</v>
      </c>
      <c r="B99" s="11">
        <f t="shared" si="31"/>
        <v>121</v>
      </c>
      <c r="C99" s="12">
        <f>IF(B99&lt;121,INDEX(Frauen!C$2:C$122,B99+1,1),0)</f>
        <v>0</v>
      </c>
      <c r="D99" s="20">
        <f t="shared" si="25"/>
        <v>0</v>
      </c>
      <c r="E99" s="20">
        <f t="shared" si="26"/>
        <v>0</v>
      </c>
      <c r="F99" s="26">
        <f>IF(B99&lt;121,IF($D$1="konstant",$D$3,Zins!G93),0)</f>
        <v>0</v>
      </c>
      <c r="G99" s="39">
        <f t="shared" si="27"/>
        <v>1</v>
      </c>
      <c r="H99" s="11"/>
      <c r="I99" s="11"/>
      <c r="J99" s="11"/>
      <c r="K99" s="28">
        <f t="shared" si="28"/>
        <v>0</v>
      </c>
      <c r="L99" s="32">
        <f t="shared" si="19"/>
        <v>0</v>
      </c>
      <c r="M99" s="11">
        <f t="shared" si="20"/>
        <v>0</v>
      </c>
      <c r="N99" s="32">
        <f t="shared" si="21"/>
        <v>0</v>
      </c>
      <c r="O99" s="53">
        <f>O98+H100*PRODUCT($G$8:G99)^-1*PRODUCT($E$8:E98)*D99</f>
        <v>1613.5002878695082</v>
      </c>
      <c r="P99" s="53"/>
      <c r="Q99" s="52">
        <f>Q98+J99*PRODUCT($E$8:E98)*PRODUCT($G$8:G98)^-1</f>
        <v>4.7316566695024669</v>
      </c>
      <c r="R99" s="52" t="e">
        <f>((P98+O98)*PRODUCT($G$8:G98))/PRODUCT($E$8:E98)</f>
        <v>#DIV/0!</v>
      </c>
      <c r="S99" s="52" t="e">
        <f>((Q98)*PRODUCT($G$8:G98))/PRODUCT($E$8:E98)</f>
        <v>#DIV/0!</v>
      </c>
      <c r="T99" s="41">
        <f t="shared" si="22"/>
        <v>0</v>
      </c>
      <c r="U99" s="52" t="e">
        <f t="shared" si="30"/>
        <v>#DIV/0!</v>
      </c>
      <c r="V99" s="41">
        <f t="shared" si="23"/>
        <v>0</v>
      </c>
      <c r="W99" s="41">
        <f t="shared" si="24"/>
        <v>0</v>
      </c>
    </row>
    <row r="100" spans="1:23" x14ac:dyDescent="0.2">
      <c r="A100" s="11">
        <f t="shared" si="31"/>
        <v>92</v>
      </c>
      <c r="B100" s="11" t="str">
        <f t="shared" si="31"/>
        <v/>
      </c>
      <c r="C100" s="12">
        <f>IF(B100&lt;121,INDEX(Frauen!C$2:C$122,B100+1,1),0)</f>
        <v>0</v>
      </c>
      <c r="D100" s="20">
        <f t="shared" si="25"/>
        <v>0</v>
      </c>
      <c r="E100" s="20">
        <f t="shared" si="26"/>
        <v>0</v>
      </c>
      <c r="F100" s="26">
        <f>IF(B100&lt;121,IF($D$1="konstant",$D$3,Zins!G94),0)</f>
        <v>0</v>
      </c>
      <c r="G100" s="39">
        <f t="shared" si="27"/>
        <v>1</v>
      </c>
      <c r="H100" s="11"/>
      <c r="I100" s="11"/>
      <c r="J100" s="11"/>
      <c r="K100" s="28">
        <f t="shared" si="28"/>
        <v>0</v>
      </c>
      <c r="L100" s="32">
        <f t="shared" si="19"/>
        <v>0</v>
      </c>
      <c r="M100" s="11">
        <f t="shared" si="20"/>
        <v>0</v>
      </c>
      <c r="N100" s="32">
        <f t="shared" si="21"/>
        <v>0</v>
      </c>
      <c r="O100" s="53">
        <f>O99+H101*PRODUCT($G$8:G100)^-1*PRODUCT($E$8:E99)*D100</f>
        <v>1613.5002878695082</v>
      </c>
      <c r="P100" s="53"/>
      <c r="Q100" s="52">
        <f>Q99+J100*PRODUCT($E$8:E99)*PRODUCT($G$8:G99)^-1</f>
        <v>4.7316566695024669</v>
      </c>
      <c r="R100" s="52" t="e">
        <f>((P99+O99)*PRODUCT($G$8:G99))/PRODUCT($E$8:E99)</f>
        <v>#DIV/0!</v>
      </c>
      <c r="S100" s="52" t="e">
        <f>((Q99)*PRODUCT($G$8:G99))/PRODUCT($E$8:E99)</f>
        <v>#DIV/0!</v>
      </c>
      <c r="T100" s="41">
        <f t="shared" si="22"/>
        <v>0</v>
      </c>
      <c r="U100" s="52" t="e">
        <f t="shared" si="30"/>
        <v>#DIV/0!</v>
      </c>
      <c r="V100" s="41">
        <f t="shared" si="23"/>
        <v>0</v>
      </c>
      <c r="W100" s="41">
        <f t="shared" si="24"/>
        <v>0</v>
      </c>
    </row>
    <row r="101" spans="1:23" x14ac:dyDescent="0.2">
      <c r="A101" s="11">
        <f t="shared" si="31"/>
        <v>93</v>
      </c>
      <c r="B101" s="11" t="str">
        <f t="shared" si="31"/>
        <v/>
      </c>
      <c r="C101" s="12">
        <f>IF(B101&lt;121,INDEX(Frauen!C$2:C$122,B101+1,1),0)</f>
        <v>0</v>
      </c>
      <c r="D101" s="20">
        <f t="shared" si="25"/>
        <v>0</v>
      </c>
      <c r="E101" s="20">
        <f t="shared" si="26"/>
        <v>0</v>
      </c>
      <c r="F101" s="26">
        <f>IF(B101&lt;121,IF($D$1="konstant",$D$3,Zins!G95),0)</f>
        <v>0</v>
      </c>
      <c r="G101" s="39">
        <f t="shared" si="27"/>
        <v>1</v>
      </c>
      <c r="H101" s="11"/>
      <c r="I101" s="11"/>
      <c r="J101" s="11"/>
      <c r="K101" s="28">
        <f t="shared" si="28"/>
        <v>0</v>
      </c>
      <c r="L101" s="32">
        <f t="shared" si="19"/>
        <v>0</v>
      </c>
      <c r="M101" s="11">
        <f t="shared" si="20"/>
        <v>0</v>
      </c>
      <c r="N101" s="32">
        <f t="shared" si="21"/>
        <v>0</v>
      </c>
      <c r="O101" s="53">
        <f>O100+H102*PRODUCT($G$8:G101)^-1*PRODUCT($E$8:E100)*D101</f>
        <v>1613.5002878695082</v>
      </c>
      <c r="P101" s="53"/>
      <c r="Q101" s="52">
        <f>Q100+J101*PRODUCT($E$8:E100)*PRODUCT($G$8:G100)^-1</f>
        <v>4.7316566695024669</v>
      </c>
      <c r="R101" s="52" t="e">
        <f>((P100+O100)*PRODUCT($G$8:G100))/PRODUCT($E$8:E100)</f>
        <v>#DIV/0!</v>
      </c>
      <c r="S101" s="52" t="e">
        <f>((Q100)*PRODUCT($G$8:G100))/PRODUCT($E$8:E100)</f>
        <v>#DIV/0!</v>
      </c>
      <c r="T101" s="41">
        <f t="shared" si="22"/>
        <v>0</v>
      </c>
      <c r="U101" s="52" t="e">
        <f t="shared" si="30"/>
        <v>#DIV/0!</v>
      </c>
      <c r="V101" s="41">
        <f t="shared" si="23"/>
        <v>0</v>
      </c>
      <c r="W101" s="41">
        <f t="shared" si="24"/>
        <v>0</v>
      </c>
    </row>
    <row r="102" spans="1:23" x14ac:dyDescent="0.2">
      <c r="A102" s="11">
        <f t="shared" si="31"/>
        <v>94</v>
      </c>
      <c r="B102" s="11" t="str">
        <f t="shared" si="31"/>
        <v/>
      </c>
      <c r="C102" s="12">
        <f>IF(B102&lt;121,INDEX(Frauen!C$2:C$122,B102+1,1),0)</f>
        <v>0</v>
      </c>
      <c r="D102" s="20">
        <f t="shared" si="25"/>
        <v>0</v>
      </c>
      <c r="E102" s="20">
        <f t="shared" si="26"/>
        <v>0</v>
      </c>
      <c r="F102" s="26">
        <f>IF(B102&lt;121,IF($D$1="konstant",$D$3,Zins!G96),0)</f>
        <v>0</v>
      </c>
      <c r="G102" s="39">
        <f t="shared" si="27"/>
        <v>1</v>
      </c>
      <c r="H102" s="11"/>
      <c r="I102" s="11"/>
      <c r="J102" s="11"/>
      <c r="K102" s="28">
        <f t="shared" si="28"/>
        <v>0</v>
      </c>
      <c r="L102" s="32">
        <f t="shared" si="19"/>
        <v>0</v>
      </c>
      <c r="M102" s="11">
        <f t="shared" si="20"/>
        <v>0</v>
      </c>
      <c r="N102" s="32">
        <f t="shared" si="21"/>
        <v>0</v>
      </c>
      <c r="O102" s="53">
        <f>O101+H103*PRODUCT($G$8:G102)^-1*PRODUCT($E$8:E101)*D102</f>
        <v>1613.5002878695082</v>
      </c>
      <c r="P102" s="53"/>
      <c r="Q102" s="52">
        <f>Q101+J102*PRODUCT($E$8:E101)*PRODUCT($G$8:G101)^-1</f>
        <v>4.7316566695024669</v>
      </c>
      <c r="R102" s="52" t="e">
        <f>((P101+O101)*PRODUCT($G$8:G101))/PRODUCT($E$8:E101)</f>
        <v>#DIV/0!</v>
      </c>
      <c r="S102" s="52" t="e">
        <f>((Q101)*PRODUCT($G$8:G101))/PRODUCT($E$8:E101)</f>
        <v>#DIV/0!</v>
      </c>
      <c r="T102" s="41">
        <f t="shared" si="22"/>
        <v>0</v>
      </c>
      <c r="U102" s="52" t="e">
        <f t="shared" si="30"/>
        <v>#DIV/0!</v>
      </c>
      <c r="V102" s="41">
        <f t="shared" si="23"/>
        <v>0</v>
      </c>
      <c r="W102" s="41">
        <f t="shared" si="24"/>
        <v>0</v>
      </c>
    </row>
    <row r="103" spans="1:23" x14ac:dyDescent="0.2">
      <c r="A103" s="11">
        <f t="shared" si="31"/>
        <v>95</v>
      </c>
      <c r="B103" s="11" t="str">
        <f t="shared" si="31"/>
        <v/>
      </c>
      <c r="C103" s="12">
        <f>IF(B103&lt;121,INDEX(Frauen!C$2:C$122,B103+1,1),0)</f>
        <v>0</v>
      </c>
      <c r="D103" s="20">
        <f t="shared" si="25"/>
        <v>0</v>
      </c>
      <c r="E103" s="20">
        <f t="shared" si="26"/>
        <v>0</v>
      </c>
      <c r="F103" s="26">
        <f>IF(B103&lt;121,IF($D$1="konstant",$D$3,Zins!G97),0)</f>
        <v>0</v>
      </c>
      <c r="G103" s="39">
        <f t="shared" si="27"/>
        <v>1</v>
      </c>
      <c r="H103" s="11"/>
      <c r="I103" s="11"/>
      <c r="J103" s="11"/>
      <c r="K103" s="28">
        <f t="shared" si="28"/>
        <v>0</v>
      </c>
      <c r="L103" s="32">
        <f t="shared" si="19"/>
        <v>0</v>
      </c>
      <c r="M103" s="11">
        <f t="shared" si="20"/>
        <v>0</v>
      </c>
      <c r="N103" s="32">
        <f t="shared" si="21"/>
        <v>0</v>
      </c>
      <c r="O103" s="53">
        <f>O102+H104*PRODUCT($G$8:G103)^-1*PRODUCT($E$8:E102)*D103</f>
        <v>1613.5002878695082</v>
      </c>
      <c r="P103" s="53"/>
      <c r="Q103" s="52">
        <f>Q102+J103*PRODUCT($E$8:E102)*PRODUCT($G$8:G102)^-1</f>
        <v>4.7316566695024669</v>
      </c>
      <c r="R103" s="52" t="e">
        <f>((P102+O102)*PRODUCT($G$8:G102))/PRODUCT($E$8:E102)</f>
        <v>#DIV/0!</v>
      </c>
      <c r="S103" s="52" t="e">
        <f>((Q102)*PRODUCT($G$8:G102))/PRODUCT($E$8:E102)</f>
        <v>#DIV/0!</v>
      </c>
      <c r="T103" s="41">
        <f t="shared" si="22"/>
        <v>0</v>
      </c>
      <c r="U103" s="52" t="e">
        <f t="shared" si="30"/>
        <v>#DIV/0!</v>
      </c>
      <c r="V103" s="41">
        <f t="shared" si="23"/>
        <v>0</v>
      </c>
      <c r="W103" s="41">
        <f t="shared" si="24"/>
        <v>0</v>
      </c>
    </row>
    <row r="104" spans="1:23" x14ac:dyDescent="0.2">
      <c r="A104" s="11">
        <f t="shared" si="31"/>
        <v>96</v>
      </c>
      <c r="B104" s="11" t="str">
        <f t="shared" si="31"/>
        <v/>
      </c>
      <c r="C104" s="12">
        <f>IF(B104&lt;121,INDEX(Frauen!C$2:C$122,B104+1,1),0)</f>
        <v>0</v>
      </c>
      <c r="D104" s="20">
        <f t="shared" si="25"/>
        <v>0</v>
      </c>
      <c r="E104" s="20">
        <f t="shared" si="26"/>
        <v>0</v>
      </c>
      <c r="F104" s="26">
        <f>IF(B104&lt;121,IF($D$1="konstant",$D$3,Zins!G98),0)</f>
        <v>0</v>
      </c>
      <c r="G104" s="39">
        <f t="shared" si="27"/>
        <v>1</v>
      </c>
      <c r="H104" s="11"/>
      <c r="I104" s="11"/>
      <c r="J104" s="11"/>
      <c r="K104" s="28">
        <f t="shared" si="28"/>
        <v>0</v>
      </c>
      <c r="L104" s="32">
        <f t="shared" si="19"/>
        <v>0</v>
      </c>
      <c r="M104" s="11">
        <f t="shared" si="20"/>
        <v>0</v>
      </c>
      <c r="N104" s="32">
        <f t="shared" ref="N104:N127" si="32">N105/(1+F104)*E104+J104</f>
        <v>0</v>
      </c>
      <c r="O104" s="53">
        <f>O103+H105*PRODUCT($G$8:G104)^-1*PRODUCT($E$8:E103)*D104</f>
        <v>1613.5002878695082</v>
      </c>
      <c r="P104" s="53"/>
      <c r="Q104" s="52">
        <f>Q103+J104*PRODUCT($E$8:E103)*PRODUCT($G$8:G103)^-1</f>
        <v>4.7316566695024669</v>
      </c>
      <c r="R104" s="52" t="e">
        <f>((P103+O103)*PRODUCT($G$8:G103))/PRODUCT($E$8:E103)</f>
        <v>#DIV/0!</v>
      </c>
      <c r="S104" s="52" t="e">
        <f>((Q103)*PRODUCT($G$8:G103))/PRODUCT($E$8:E103)</f>
        <v>#DIV/0!</v>
      </c>
      <c r="T104" s="41">
        <f t="shared" ref="T104:T129" si="33">M104-$K$3*N104</f>
        <v>0</v>
      </c>
      <c r="U104" s="52" t="e">
        <f t="shared" si="30"/>
        <v>#DIV/0!</v>
      </c>
      <c r="V104" s="41">
        <f t="shared" ref="V104:V129" si="34">I104+((1+F104)^-1)*T105-T104</f>
        <v>0</v>
      </c>
      <c r="W104" s="41">
        <f t="shared" ref="W104:W129" si="35">((F104+1)^-1)*D104*(H105-T105)</f>
        <v>0</v>
      </c>
    </row>
    <row r="105" spans="1:23" x14ac:dyDescent="0.2">
      <c r="A105" s="11">
        <f t="shared" si="31"/>
        <v>97</v>
      </c>
      <c r="B105" s="11" t="str">
        <f t="shared" si="31"/>
        <v/>
      </c>
      <c r="C105" s="12">
        <f>IF(B105&lt;121,INDEX(Frauen!C$2:C$122,B105+1,1),0)</f>
        <v>0</v>
      </c>
      <c r="D105" s="20">
        <f t="shared" si="25"/>
        <v>0</v>
      </c>
      <c r="E105" s="20">
        <f t="shared" si="26"/>
        <v>0</v>
      </c>
      <c r="F105" s="26">
        <f>IF(B105&lt;121,IF($D$1="konstant",$D$3,Zins!G99),0)</f>
        <v>0</v>
      </c>
      <c r="G105" s="39">
        <f t="shared" si="27"/>
        <v>1</v>
      </c>
      <c r="H105" s="11"/>
      <c r="I105" s="11"/>
      <c r="J105" s="11"/>
      <c r="K105" s="28">
        <f t="shared" si="28"/>
        <v>0</v>
      </c>
      <c r="L105" s="32">
        <f t="shared" si="19"/>
        <v>0</v>
      </c>
      <c r="M105" s="11">
        <f t="shared" si="20"/>
        <v>0</v>
      </c>
      <c r="N105" s="32">
        <f t="shared" si="32"/>
        <v>0</v>
      </c>
      <c r="O105" s="53">
        <f>O104+H106*PRODUCT($G$8:G105)^-1*PRODUCT($E$8:E104)*D105</f>
        <v>1613.5002878695082</v>
      </c>
      <c r="P105" s="53"/>
      <c r="Q105" s="52">
        <f>Q104+J105*PRODUCT($E$8:E104)*PRODUCT($G$8:G104)^-1</f>
        <v>4.7316566695024669</v>
      </c>
      <c r="R105" s="52" t="e">
        <f>((P104+O104)*PRODUCT($G$8:G104))/PRODUCT($E$8:E104)</f>
        <v>#DIV/0!</v>
      </c>
      <c r="S105" s="52" t="e">
        <f>((Q104)*PRODUCT($G$8:G104))/PRODUCT($E$8:E104)</f>
        <v>#DIV/0!</v>
      </c>
      <c r="T105" s="41">
        <f t="shared" si="33"/>
        <v>0</v>
      </c>
      <c r="U105" s="52" t="e">
        <f t="shared" si="30"/>
        <v>#DIV/0!</v>
      </c>
      <c r="V105" s="41">
        <f t="shared" si="34"/>
        <v>0</v>
      </c>
      <c r="W105" s="41">
        <f t="shared" si="35"/>
        <v>0</v>
      </c>
    </row>
    <row r="106" spans="1:23" x14ac:dyDescent="0.2">
      <c r="A106" s="11">
        <f t="shared" ref="A106:B121" si="36">IF(A105&lt;121,A105+1,"")</f>
        <v>98</v>
      </c>
      <c r="B106" s="11" t="str">
        <f t="shared" si="36"/>
        <v/>
      </c>
      <c r="C106" s="12">
        <f>IF(B106&lt;121,INDEX(Frauen!C$2:C$122,B106+1,1),0)</f>
        <v>0</v>
      </c>
      <c r="D106" s="20">
        <f t="shared" si="25"/>
        <v>0</v>
      </c>
      <c r="E106" s="20">
        <f t="shared" si="26"/>
        <v>0</v>
      </c>
      <c r="F106" s="26">
        <f>IF(B106&lt;121,IF($D$1="konstant",$D$3,Zins!G100),0)</f>
        <v>0</v>
      </c>
      <c r="G106" s="39">
        <f t="shared" si="27"/>
        <v>1</v>
      </c>
      <c r="H106" s="11"/>
      <c r="I106" s="11"/>
      <c r="J106" s="11"/>
      <c r="K106" s="28">
        <f t="shared" si="28"/>
        <v>0</v>
      </c>
      <c r="L106" s="32">
        <f t="shared" si="19"/>
        <v>0</v>
      </c>
      <c r="M106" s="11">
        <f t="shared" si="20"/>
        <v>0</v>
      </c>
      <c r="N106" s="32">
        <f t="shared" si="32"/>
        <v>0</v>
      </c>
      <c r="O106" s="53">
        <f>O105+H107*PRODUCT($G$8:G106)^-1*PRODUCT($E$8:E105)*D106</f>
        <v>1613.5002878695082</v>
      </c>
      <c r="P106" s="53"/>
      <c r="Q106" s="52">
        <f>Q105+J106*PRODUCT($E$8:E105)*PRODUCT($G$8:G105)^-1</f>
        <v>4.7316566695024669</v>
      </c>
      <c r="R106" s="52" t="e">
        <f>((P105+O105)*PRODUCT($G$8:G105))/PRODUCT($E$8:E105)</f>
        <v>#DIV/0!</v>
      </c>
      <c r="S106" s="52" t="e">
        <f>((Q105)*PRODUCT($G$8:G105))/PRODUCT($E$8:E105)</f>
        <v>#DIV/0!</v>
      </c>
      <c r="T106" s="41">
        <f t="shared" si="33"/>
        <v>0</v>
      </c>
      <c r="U106" s="52" t="e">
        <f t="shared" si="30"/>
        <v>#DIV/0!</v>
      </c>
      <c r="V106" s="41">
        <f t="shared" si="34"/>
        <v>0</v>
      </c>
      <c r="W106" s="41">
        <f t="shared" si="35"/>
        <v>0</v>
      </c>
    </row>
    <row r="107" spans="1:23" x14ac:dyDescent="0.2">
      <c r="A107" s="11">
        <f t="shared" si="36"/>
        <v>99</v>
      </c>
      <c r="B107" s="11" t="str">
        <f t="shared" si="36"/>
        <v/>
      </c>
      <c r="C107" s="12">
        <f>IF(B107&lt;121,INDEX(Frauen!C$2:C$122,B107+1,1),0)</f>
        <v>0</v>
      </c>
      <c r="D107" s="20">
        <f t="shared" si="25"/>
        <v>0</v>
      </c>
      <c r="E107" s="20">
        <f t="shared" si="26"/>
        <v>0</v>
      </c>
      <c r="F107" s="26">
        <f>IF(B107&lt;121,IF($D$1="konstant",$D$3,Zins!G101),0)</f>
        <v>0</v>
      </c>
      <c r="G107" s="39">
        <f t="shared" si="27"/>
        <v>1</v>
      </c>
      <c r="H107" s="11"/>
      <c r="I107" s="11"/>
      <c r="J107" s="11"/>
      <c r="K107" s="28">
        <f t="shared" si="28"/>
        <v>0</v>
      </c>
      <c r="L107" s="32">
        <f t="shared" si="19"/>
        <v>0</v>
      </c>
      <c r="M107" s="11">
        <f t="shared" si="20"/>
        <v>0</v>
      </c>
      <c r="N107" s="32">
        <f t="shared" si="32"/>
        <v>0</v>
      </c>
      <c r="O107" s="53">
        <f>O106+H108*PRODUCT($G$8:G107)^-1*PRODUCT($E$8:E106)*D107</f>
        <v>1613.5002878695082</v>
      </c>
      <c r="P107" s="53"/>
      <c r="Q107" s="52">
        <f>Q106+J107*PRODUCT($E$8:E106)*PRODUCT($G$8:G106)^-1</f>
        <v>4.7316566695024669</v>
      </c>
      <c r="R107" s="52" t="e">
        <f>((P106+O106)*PRODUCT($G$8:G106))/PRODUCT($E$8:E106)</f>
        <v>#DIV/0!</v>
      </c>
      <c r="S107" s="52" t="e">
        <f>((Q106)*PRODUCT($G$8:G106))/PRODUCT($E$8:E106)</f>
        <v>#DIV/0!</v>
      </c>
      <c r="T107" s="41">
        <f t="shared" si="33"/>
        <v>0</v>
      </c>
      <c r="U107" s="52" t="e">
        <f t="shared" si="30"/>
        <v>#DIV/0!</v>
      </c>
      <c r="V107" s="41">
        <f t="shared" si="34"/>
        <v>0</v>
      </c>
      <c r="W107" s="41">
        <f t="shared" si="35"/>
        <v>0</v>
      </c>
    </row>
    <row r="108" spans="1:23" x14ac:dyDescent="0.2">
      <c r="A108" s="11">
        <f t="shared" si="36"/>
        <v>100</v>
      </c>
      <c r="B108" s="11" t="str">
        <f t="shared" si="36"/>
        <v/>
      </c>
      <c r="C108" s="12">
        <f>IF(B108&lt;121,INDEX(Frauen!C$2:C$122,B108+1,1),0)</f>
        <v>0</v>
      </c>
      <c r="D108" s="20">
        <f t="shared" si="25"/>
        <v>0</v>
      </c>
      <c r="E108" s="20">
        <f t="shared" si="26"/>
        <v>0</v>
      </c>
      <c r="F108" s="26">
        <f>IF(B108&lt;121,IF($D$1="konstant",$D$3,Zins!G102),0)</f>
        <v>0</v>
      </c>
      <c r="G108" s="39">
        <f t="shared" si="27"/>
        <v>1</v>
      </c>
      <c r="H108" s="11"/>
      <c r="I108" s="11"/>
      <c r="J108" s="11"/>
      <c r="K108" s="28">
        <f t="shared" si="28"/>
        <v>0</v>
      </c>
      <c r="L108" s="32">
        <f t="shared" si="19"/>
        <v>0</v>
      </c>
      <c r="M108" s="11">
        <f t="shared" si="20"/>
        <v>0</v>
      </c>
      <c r="N108" s="32">
        <f t="shared" si="32"/>
        <v>0</v>
      </c>
      <c r="O108" s="53">
        <f>O107+H109*PRODUCT($G$8:G108)^-1*PRODUCT($E$8:E107)*D108</f>
        <v>1613.5002878695082</v>
      </c>
      <c r="P108" s="53"/>
      <c r="Q108" s="52">
        <f>Q107+J108*PRODUCT($E$8:E107)*PRODUCT($G$8:G107)^-1</f>
        <v>4.7316566695024669</v>
      </c>
      <c r="R108" s="52" t="e">
        <f>((P107+O107)*PRODUCT($G$8:G107))/PRODUCT($E$8:E107)</f>
        <v>#DIV/0!</v>
      </c>
      <c r="S108" s="52" t="e">
        <f>((Q107)*PRODUCT($G$8:G107))/PRODUCT($E$8:E107)</f>
        <v>#DIV/0!</v>
      </c>
      <c r="T108" s="41">
        <f t="shared" si="33"/>
        <v>0</v>
      </c>
      <c r="U108" s="52" t="e">
        <f t="shared" si="30"/>
        <v>#DIV/0!</v>
      </c>
      <c r="V108" s="41">
        <f t="shared" si="34"/>
        <v>0</v>
      </c>
      <c r="W108" s="41">
        <f t="shared" si="35"/>
        <v>0</v>
      </c>
    </row>
    <row r="109" spans="1:23" x14ac:dyDescent="0.2">
      <c r="A109" s="11">
        <f t="shared" si="36"/>
        <v>101</v>
      </c>
      <c r="B109" s="11" t="str">
        <f t="shared" si="36"/>
        <v/>
      </c>
      <c r="C109" s="12">
        <f>IF(B109&lt;121,INDEX(Frauen!C$2:C$122,B109+1,1),0)</f>
        <v>0</v>
      </c>
      <c r="D109" s="20">
        <f t="shared" si="25"/>
        <v>0</v>
      </c>
      <c r="E109" s="20">
        <f t="shared" si="26"/>
        <v>0</v>
      </c>
      <c r="F109" s="26">
        <f>IF(B109&lt;121,IF($D$1="konstant",$D$3,Zins!G103),0)</f>
        <v>0</v>
      </c>
      <c r="G109" s="39">
        <f t="shared" si="27"/>
        <v>1</v>
      </c>
      <c r="H109" s="11"/>
      <c r="I109" s="11"/>
      <c r="J109" s="11"/>
      <c r="K109" s="28">
        <f t="shared" si="28"/>
        <v>0</v>
      </c>
      <c r="L109" s="32">
        <f t="shared" si="19"/>
        <v>0</v>
      </c>
      <c r="M109" s="11">
        <f t="shared" si="20"/>
        <v>0</v>
      </c>
      <c r="N109" s="32">
        <f t="shared" si="32"/>
        <v>0</v>
      </c>
      <c r="O109" s="53">
        <f>O108+H110*PRODUCT($G$8:G109)^-1*PRODUCT($E$8:E108)*D109</f>
        <v>1613.5002878695082</v>
      </c>
      <c r="P109" s="53"/>
      <c r="Q109" s="52">
        <f>Q108+J109*PRODUCT($E$8:E108)*PRODUCT($G$8:G108)^-1</f>
        <v>4.7316566695024669</v>
      </c>
      <c r="R109" s="52" t="e">
        <f>((P108+O108)*PRODUCT($G$8:G108))/PRODUCT($E$8:E108)</f>
        <v>#DIV/0!</v>
      </c>
      <c r="S109" s="52" t="e">
        <f>((Q108)*PRODUCT($G$8:G108))/PRODUCT($E$8:E108)</f>
        <v>#DIV/0!</v>
      </c>
      <c r="T109" s="41">
        <f t="shared" si="33"/>
        <v>0</v>
      </c>
      <c r="U109" s="52" t="e">
        <f t="shared" si="30"/>
        <v>#DIV/0!</v>
      </c>
      <c r="V109" s="41">
        <f t="shared" si="34"/>
        <v>0</v>
      </c>
      <c r="W109" s="41">
        <f t="shared" si="35"/>
        <v>0</v>
      </c>
    </row>
    <row r="110" spans="1:23" x14ac:dyDescent="0.2">
      <c r="A110" s="11">
        <f t="shared" si="36"/>
        <v>102</v>
      </c>
      <c r="B110" s="11" t="str">
        <f t="shared" si="36"/>
        <v/>
      </c>
      <c r="C110" s="12">
        <f>IF(B110&lt;121,INDEX(Frauen!C$2:C$122,B110+1,1),0)</f>
        <v>0</v>
      </c>
      <c r="D110" s="20">
        <f t="shared" si="25"/>
        <v>0</v>
      </c>
      <c r="E110" s="20">
        <f t="shared" si="26"/>
        <v>0</v>
      </c>
      <c r="F110" s="26">
        <f>IF(B110&lt;121,IF($D$1="konstant",$D$3,Zins!G104),0)</f>
        <v>0</v>
      </c>
      <c r="G110" s="39">
        <f t="shared" si="27"/>
        <v>1</v>
      </c>
      <c r="H110" s="11"/>
      <c r="I110" s="11"/>
      <c r="J110" s="11"/>
      <c r="K110" s="28">
        <f t="shared" si="28"/>
        <v>0</v>
      </c>
      <c r="L110" s="32">
        <f t="shared" si="19"/>
        <v>0</v>
      </c>
      <c r="M110" s="11">
        <f t="shared" si="20"/>
        <v>0</v>
      </c>
      <c r="N110" s="32">
        <f t="shared" si="32"/>
        <v>0</v>
      </c>
      <c r="O110" s="53">
        <f>O109+H111*PRODUCT($G$8:G110)^-1*PRODUCT($E$8:E109)*D110</f>
        <v>1613.5002878695082</v>
      </c>
      <c r="P110" s="53"/>
      <c r="Q110" s="52">
        <f>Q109+J110*PRODUCT($E$8:E109)*PRODUCT($G$8:G109)^-1</f>
        <v>4.7316566695024669</v>
      </c>
      <c r="R110" s="52" t="e">
        <f>((P109+O109)*PRODUCT($G$8:G109))/PRODUCT($E$8:E109)</f>
        <v>#DIV/0!</v>
      </c>
      <c r="S110" s="52" t="e">
        <f>((Q109)*PRODUCT($G$8:G109))/PRODUCT($E$8:E109)</f>
        <v>#DIV/0!</v>
      </c>
      <c r="T110" s="41">
        <f t="shared" si="33"/>
        <v>0</v>
      </c>
      <c r="U110" s="52" t="e">
        <f t="shared" si="30"/>
        <v>#DIV/0!</v>
      </c>
      <c r="V110" s="41">
        <f t="shared" si="34"/>
        <v>0</v>
      </c>
      <c r="W110" s="41">
        <f t="shared" si="35"/>
        <v>0</v>
      </c>
    </row>
    <row r="111" spans="1:23" x14ac:dyDescent="0.2">
      <c r="A111" s="11">
        <f t="shared" si="36"/>
        <v>103</v>
      </c>
      <c r="B111" s="11" t="str">
        <f t="shared" si="36"/>
        <v/>
      </c>
      <c r="C111" s="12">
        <f>IF(B111&lt;121,INDEX(Frauen!C$2:C$122,B111+1,1),0)</f>
        <v>0</v>
      </c>
      <c r="D111" s="20">
        <f t="shared" si="25"/>
        <v>0</v>
      </c>
      <c r="E111" s="20">
        <f t="shared" si="26"/>
        <v>0</v>
      </c>
      <c r="F111" s="26">
        <f>IF(B111&lt;121,IF($D$1="konstant",$D$3,Zins!G105),0)</f>
        <v>0</v>
      </c>
      <c r="G111" s="39">
        <f t="shared" si="27"/>
        <v>1</v>
      </c>
      <c r="H111" s="11"/>
      <c r="I111" s="11"/>
      <c r="J111" s="11"/>
      <c r="K111" s="28">
        <f t="shared" si="28"/>
        <v>0</v>
      </c>
      <c r="L111" s="32">
        <f t="shared" si="19"/>
        <v>0</v>
      </c>
      <c r="M111" s="11">
        <f t="shared" si="20"/>
        <v>0</v>
      </c>
      <c r="N111" s="32">
        <f t="shared" si="32"/>
        <v>0</v>
      </c>
      <c r="O111" s="53">
        <f>O110+H112*PRODUCT($G$8:G111)^-1*PRODUCT($E$8:E110)*D111</f>
        <v>1613.5002878695082</v>
      </c>
      <c r="P111" s="53"/>
      <c r="Q111" s="52">
        <f>Q110+J111*PRODUCT($E$8:E110)*PRODUCT($G$8:G110)^-1</f>
        <v>4.7316566695024669</v>
      </c>
      <c r="R111" s="52" t="e">
        <f>((P110+O110)*PRODUCT($G$8:G110))/PRODUCT($E$8:E110)</f>
        <v>#DIV/0!</v>
      </c>
      <c r="S111" s="52" t="e">
        <f>((Q110)*PRODUCT($G$8:G110))/PRODUCT($E$8:E110)</f>
        <v>#DIV/0!</v>
      </c>
      <c r="T111" s="41">
        <f t="shared" si="33"/>
        <v>0</v>
      </c>
      <c r="U111" s="52" t="e">
        <f t="shared" si="30"/>
        <v>#DIV/0!</v>
      </c>
      <c r="V111" s="41">
        <f t="shared" si="34"/>
        <v>0</v>
      </c>
      <c r="W111" s="41">
        <f t="shared" si="35"/>
        <v>0</v>
      </c>
    </row>
    <row r="112" spans="1:23" x14ac:dyDescent="0.2">
      <c r="A112" s="11">
        <f t="shared" si="36"/>
        <v>104</v>
      </c>
      <c r="B112" s="11" t="str">
        <f t="shared" si="36"/>
        <v/>
      </c>
      <c r="C112" s="12">
        <f>IF(B112&lt;121,INDEX(Frauen!C$2:C$122,B112+1,1),0)</f>
        <v>0</v>
      </c>
      <c r="D112" s="20">
        <f t="shared" si="25"/>
        <v>0</v>
      </c>
      <c r="E112" s="20">
        <f t="shared" si="26"/>
        <v>0</v>
      </c>
      <c r="F112" s="26">
        <f>IF(B112&lt;121,IF($D$1="konstant",$D$3,Zins!G106),0)</f>
        <v>0</v>
      </c>
      <c r="G112" s="39">
        <f t="shared" si="27"/>
        <v>1</v>
      </c>
      <c r="H112" s="11"/>
      <c r="I112" s="11"/>
      <c r="J112" s="11"/>
      <c r="K112" s="28">
        <f t="shared" si="28"/>
        <v>0</v>
      </c>
      <c r="L112" s="32">
        <f t="shared" si="19"/>
        <v>0</v>
      </c>
      <c r="M112" s="11">
        <f t="shared" si="20"/>
        <v>0</v>
      </c>
      <c r="N112" s="32">
        <f t="shared" si="32"/>
        <v>0</v>
      </c>
      <c r="O112" s="53">
        <f>O111+H113*PRODUCT($G$8:G112)^-1*PRODUCT($E$8:E111)*D112</f>
        <v>1613.5002878695082</v>
      </c>
      <c r="P112" s="53"/>
      <c r="Q112" s="52">
        <f>Q111+J112*PRODUCT($E$8:E111)*PRODUCT($G$8:G111)^-1</f>
        <v>4.7316566695024669</v>
      </c>
      <c r="R112" s="52" t="e">
        <f>((P111+O111)*PRODUCT($G$8:G111))/PRODUCT($E$8:E111)</f>
        <v>#DIV/0!</v>
      </c>
      <c r="S112" s="52" t="e">
        <f>((Q111)*PRODUCT($G$8:G111))/PRODUCT($E$8:E111)</f>
        <v>#DIV/0!</v>
      </c>
      <c r="T112" s="41">
        <f t="shared" si="33"/>
        <v>0</v>
      </c>
      <c r="U112" s="52" t="e">
        <f t="shared" si="30"/>
        <v>#DIV/0!</v>
      </c>
      <c r="V112" s="41">
        <f t="shared" si="34"/>
        <v>0</v>
      </c>
      <c r="W112" s="41">
        <f t="shared" si="35"/>
        <v>0</v>
      </c>
    </row>
    <row r="113" spans="1:23" x14ac:dyDescent="0.2">
      <c r="A113" s="11">
        <f t="shared" si="36"/>
        <v>105</v>
      </c>
      <c r="B113" s="11" t="str">
        <f t="shared" si="36"/>
        <v/>
      </c>
      <c r="C113" s="12">
        <f>IF(B113&lt;121,INDEX(Frauen!C$2:C$122,B113+1,1),0)</f>
        <v>0</v>
      </c>
      <c r="D113" s="20">
        <f t="shared" si="25"/>
        <v>0</v>
      </c>
      <c r="E113" s="20">
        <f t="shared" si="26"/>
        <v>0</v>
      </c>
      <c r="F113" s="26">
        <f>IF(B113&lt;121,IF($D$1="konstant",$D$3,Zins!G107),0)</f>
        <v>0</v>
      </c>
      <c r="G113" s="39">
        <f t="shared" si="27"/>
        <v>1</v>
      </c>
      <c r="H113" s="11"/>
      <c r="I113" s="11"/>
      <c r="J113" s="11"/>
      <c r="K113" s="28">
        <f t="shared" si="28"/>
        <v>0</v>
      </c>
      <c r="L113" s="32">
        <f t="shared" si="19"/>
        <v>0</v>
      </c>
      <c r="M113" s="11">
        <f t="shared" si="20"/>
        <v>0</v>
      </c>
      <c r="N113" s="32">
        <f t="shared" si="32"/>
        <v>0</v>
      </c>
      <c r="O113" s="53">
        <f>O112+H114*PRODUCT($G$8:G113)^-1*PRODUCT($E$8:E112)*D113</f>
        <v>1613.5002878695082</v>
      </c>
      <c r="P113" s="53"/>
      <c r="Q113" s="52">
        <f>Q112+J113*PRODUCT($E$8:E112)*PRODUCT($G$8:G112)^-1</f>
        <v>4.7316566695024669</v>
      </c>
      <c r="R113" s="52" t="e">
        <f>((P112+O112)*PRODUCT($G$8:G112))/PRODUCT($E$8:E112)</f>
        <v>#DIV/0!</v>
      </c>
      <c r="S113" s="52" t="e">
        <f>((Q112)*PRODUCT($G$8:G112))/PRODUCT($E$8:E112)</f>
        <v>#DIV/0!</v>
      </c>
      <c r="T113" s="41">
        <f t="shared" si="33"/>
        <v>0</v>
      </c>
      <c r="U113" s="52" t="e">
        <f t="shared" si="30"/>
        <v>#DIV/0!</v>
      </c>
      <c r="V113" s="41">
        <f t="shared" si="34"/>
        <v>0</v>
      </c>
      <c r="W113" s="41">
        <f t="shared" si="35"/>
        <v>0</v>
      </c>
    </row>
    <row r="114" spans="1:23" x14ac:dyDescent="0.2">
      <c r="A114" s="11">
        <f t="shared" si="36"/>
        <v>106</v>
      </c>
      <c r="B114" s="11" t="str">
        <f t="shared" si="36"/>
        <v/>
      </c>
      <c r="C114" s="12">
        <f>IF(B114&lt;121,INDEX(Frauen!C$2:C$122,B114+1,1),0)</f>
        <v>0</v>
      </c>
      <c r="D114" s="20">
        <f t="shared" si="25"/>
        <v>0</v>
      </c>
      <c r="E114" s="20">
        <f t="shared" si="26"/>
        <v>0</v>
      </c>
      <c r="F114" s="26">
        <f>IF(B114&lt;121,IF($D$1="konstant",$D$3,Zins!G108),0)</f>
        <v>0</v>
      </c>
      <c r="G114" s="39">
        <f t="shared" si="27"/>
        <v>1</v>
      </c>
      <c r="H114" s="11"/>
      <c r="I114" s="11"/>
      <c r="J114" s="11"/>
      <c r="K114" s="28">
        <f t="shared" si="28"/>
        <v>0</v>
      </c>
      <c r="L114" s="32">
        <f t="shared" si="19"/>
        <v>0</v>
      </c>
      <c r="M114" s="11">
        <f t="shared" si="20"/>
        <v>0</v>
      </c>
      <c r="N114" s="32">
        <f t="shared" si="32"/>
        <v>0</v>
      </c>
      <c r="O114" s="53">
        <f>O113+H115*PRODUCT($G$8:G114)^-1*PRODUCT($E$8:E113)*D114</f>
        <v>1613.5002878695082</v>
      </c>
      <c r="P114" s="53"/>
      <c r="Q114" s="52">
        <f>Q113+J114*PRODUCT($E$8:E113)*PRODUCT($G$8:G113)^-1</f>
        <v>4.7316566695024669</v>
      </c>
      <c r="R114" s="52" t="e">
        <f>((P113+O113)*PRODUCT($G$8:G113))/PRODUCT($E$8:E113)</f>
        <v>#DIV/0!</v>
      </c>
      <c r="S114" s="52" t="e">
        <f>((Q113)*PRODUCT($G$8:G113))/PRODUCT($E$8:E113)</f>
        <v>#DIV/0!</v>
      </c>
      <c r="T114" s="41">
        <f t="shared" si="33"/>
        <v>0</v>
      </c>
      <c r="U114" s="52" t="e">
        <f t="shared" si="30"/>
        <v>#DIV/0!</v>
      </c>
      <c r="V114" s="41">
        <f t="shared" si="34"/>
        <v>0</v>
      </c>
      <c r="W114" s="41">
        <f t="shared" si="35"/>
        <v>0</v>
      </c>
    </row>
    <row r="115" spans="1:23" x14ac:dyDescent="0.2">
      <c r="A115" s="11">
        <f t="shared" si="36"/>
        <v>107</v>
      </c>
      <c r="B115" s="11" t="str">
        <f t="shared" si="36"/>
        <v/>
      </c>
      <c r="C115" s="12">
        <f>IF(B115&lt;121,INDEX(Frauen!C$2:C$122,B115+1,1),0)</f>
        <v>0</v>
      </c>
      <c r="D115" s="20">
        <f t="shared" si="25"/>
        <v>0</v>
      </c>
      <c r="E115" s="20">
        <f t="shared" si="26"/>
        <v>0</v>
      </c>
      <c r="F115" s="26">
        <f>IF(B115&lt;121,IF($D$1="konstant",$D$3,Zins!G109),0)</f>
        <v>0</v>
      </c>
      <c r="G115" s="39">
        <f t="shared" si="27"/>
        <v>1</v>
      </c>
      <c r="H115" s="11"/>
      <c r="I115" s="11"/>
      <c r="J115" s="11"/>
      <c r="K115" s="28">
        <f t="shared" si="28"/>
        <v>0</v>
      </c>
      <c r="L115" s="32">
        <f t="shared" si="19"/>
        <v>0</v>
      </c>
      <c r="M115" s="11">
        <f t="shared" si="20"/>
        <v>0</v>
      </c>
      <c r="N115" s="32">
        <f t="shared" si="32"/>
        <v>0</v>
      </c>
      <c r="O115" s="53">
        <f>O114+H116*PRODUCT($G$8:G115)^-1*PRODUCT($E$8:E114)*D115</f>
        <v>1613.5002878695082</v>
      </c>
      <c r="P115" s="53"/>
      <c r="Q115" s="52">
        <f>Q114+J115*PRODUCT($E$8:E114)*PRODUCT($G$8:G114)^-1</f>
        <v>4.7316566695024669</v>
      </c>
      <c r="R115" s="52" t="e">
        <f>((P114+O114)*PRODUCT($G$8:G114))/PRODUCT($E$8:E114)</f>
        <v>#DIV/0!</v>
      </c>
      <c r="S115" s="52" t="e">
        <f>((Q114)*PRODUCT($G$8:G114))/PRODUCT($E$8:E114)</f>
        <v>#DIV/0!</v>
      </c>
      <c r="T115" s="41">
        <f t="shared" si="33"/>
        <v>0</v>
      </c>
      <c r="U115" s="52" t="e">
        <f t="shared" si="30"/>
        <v>#DIV/0!</v>
      </c>
      <c r="V115" s="41">
        <f t="shared" si="34"/>
        <v>0</v>
      </c>
      <c r="W115" s="41">
        <f t="shared" si="35"/>
        <v>0</v>
      </c>
    </row>
    <row r="116" spans="1:23" x14ac:dyDescent="0.2">
      <c r="A116" s="11">
        <f t="shared" si="36"/>
        <v>108</v>
      </c>
      <c r="B116" s="11" t="str">
        <f t="shared" si="36"/>
        <v/>
      </c>
      <c r="C116" s="12">
        <f>IF(B116&lt;121,INDEX(Frauen!C$2:C$122,B116+1,1),0)</f>
        <v>0</v>
      </c>
      <c r="D116" s="20">
        <f t="shared" si="25"/>
        <v>0</v>
      </c>
      <c r="E116" s="20">
        <f t="shared" si="26"/>
        <v>0</v>
      </c>
      <c r="F116" s="26">
        <f>IF(B116&lt;121,IF($D$1="konstant",$D$3,Zins!G110),0)</f>
        <v>0</v>
      </c>
      <c r="G116" s="39">
        <f t="shared" si="27"/>
        <v>1</v>
      </c>
      <c r="H116" s="11"/>
      <c r="I116" s="11"/>
      <c r="J116" s="11"/>
      <c r="K116" s="28">
        <f t="shared" si="28"/>
        <v>0</v>
      </c>
      <c r="L116" s="32">
        <f t="shared" si="19"/>
        <v>0</v>
      </c>
      <c r="M116" s="11">
        <f t="shared" si="20"/>
        <v>0</v>
      </c>
      <c r="N116" s="32">
        <f t="shared" si="32"/>
        <v>0</v>
      </c>
      <c r="O116" s="53">
        <f>O115+H117*PRODUCT($G$8:G116)^-1*PRODUCT($E$8:E115)*D116</f>
        <v>1613.5002878695082</v>
      </c>
      <c r="P116" s="53"/>
      <c r="Q116" s="52">
        <f>Q115+J116*PRODUCT($E$8:E115)*PRODUCT($G$8:G115)^-1</f>
        <v>4.7316566695024669</v>
      </c>
      <c r="R116" s="52" t="e">
        <f>((P115+O115)*PRODUCT($G$8:G115))/PRODUCT($E$8:E115)</f>
        <v>#DIV/0!</v>
      </c>
      <c r="S116" s="52" t="e">
        <f>((Q115)*PRODUCT($G$8:G115))/PRODUCT($E$8:E115)</f>
        <v>#DIV/0!</v>
      </c>
      <c r="T116" s="41">
        <f t="shared" si="33"/>
        <v>0</v>
      </c>
      <c r="U116" s="52" t="e">
        <f t="shared" si="30"/>
        <v>#DIV/0!</v>
      </c>
      <c r="V116" s="41">
        <f t="shared" si="34"/>
        <v>0</v>
      </c>
      <c r="W116" s="41">
        <f t="shared" si="35"/>
        <v>0</v>
      </c>
    </row>
    <row r="117" spans="1:23" x14ac:dyDescent="0.2">
      <c r="A117" s="11">
        <f t="shared" si="36"/>
        <v>109</v>
      </c>
      <c r="B117" s="11" t="str">
        <f t="shared" si="36"/>
        <v/>
      </c>
      <c r="C117" s="12">
        <f>IF(B117&lt;121,INDEX(Frauen!C$2:C$122,B117+1,1),0)</f>
        <v>0</v>
      </c>
      <c r="D117" s="20">
        <f t="shared" si="25"/>
        <v>0</v>
      </c>
      <c r="E117" s="20">
        <f t="shared" si="26"/>
        <v>0</v>
      </c>
      <c r="F117" s="26">
        <f>IF(B117&lt;121,IF($D$1="konstant",$D$3,Zins!G111),0)</f>
        <v>0</v>
      </c>
      <c r="G117" s="39">
        <f t="shared" si="27"/>
        <v>1</v>
      </c>
      <c r="H117" s="11"/>
      <c r="I117" s="11"/>
      <c r="J117" s="11"/>
      <c r="K117" s="28">
        <f t="shared" si="28"/>
        <v>0</v>
      </c>
      <c r="L117" s="32">
        <f t="shared" si="19"/>
        <v>0</v>
      </c>
      <c r="M117" s="11">
        <f t="shared" si="20"/>
        <v>0</v>
      </c>
      <c r="N117" s="32">
        <f t="shared" si="32"/>
        <v>0</v>
      </c>
      <c r="O117" s="53">
        <f>O116+H118*PRODUCT($G$8:G117)^-1*PRODUCT($E$8:E116)*D117</f>
        <v>1613.5002878695082</v>
      </c>
      <c r="P117" s="53"/>
      <c r="Q117" s="52">
        <f>Q116+J117*PRODUCT($E$8:E116)*PRODUCT($G$8:G116)^-1</f>
        <v>4.7316566695024669</v>
      </c>
      <c r="R117" s="52" t="e">
        <f>((P116+O116)*PRODUCT($G$8:G116))/PRODUCT($E$8:E116)</f>
        <v>#DIV/0!</v>
      </c>
      <c r="S117" s="52" t="e">
        <f>((Q116)*PRODUCT($G$8:G116))/PRODUCT($E$8:E116)</f>
        <v>#DIV/0!</v>
      </c>
      <c r="T117" s="41">
        <f t="shared" si="33"/>
        <v>0</v>
      </c>
      <c r="U117" s="52" t="e">
        <f t="shared" si="30"/>
        <v>#DIV/0!</v>
      </c>
      <c r="V117" s="41">
        <f t="shared" si="34"/>
        <v>0</v>
      </c>
      <c r="W117" s="41">
        <f t="shared" si="35"/>
        <v>0</v>
      </c>
    </row>
    <row r="118" spans="1:23" x14ac:dyDescent="0.2">
      <c r="A118" s="11">
        <f t="shared" si="36"/>
        <v>110</v>
      </c>
      <c r="B118" s="11" t="str">
        <f t="shared" si="36"/>
        <v/>
      </c>
      <c r="C118" s="12">
        <f>IF(B118&lt;121,INDEX(Frauen!C$2:C$122,B118+1,1),0)</f>
        <v>0</v>
      </c>
      <c r="D118" s="20">
        <f t="shared" si="25"/>
        <v>0</v>
      </c>
      <c r="E118" s="20">
        <f t="shared" si="26"/>
        <v>0</v>
      </c>
      <c r="F118" s="26">
        <f>IF(B118&lt;121,IF($D$1="konstant",$D$3,Zins!G112),0)</f>
        <v>0</v>
      </c>
      <c r="G118" s="39">
        <f t="shared" si="27"/>
        <v>1</v>
      </c>
      <c r="H118" s="11"/>
      <c r="I118" s="11"/>
      <c r="J118" s="11"/>
      <c r="K118" s="28">
        <f t="shared" si="28"/>
        <v>0</v>
      </c>
      <c r="L118" s="32">
        <f t="shared" si="19"/>
        <v>0</v>
      </c>
      <c r="M118" s="11">
        <f t="shared" si="20"/>
        <v>0</v>
      </c>
      <c r="N118" s="32">
        <f t="shared" si="32"/>
        <v>0</v>
      </c>
      <c r="O118" s="53">
        <f>O117+H119*PRODUCT($G$8:G118)^-1*PRODUCT($E$8:E117)*D118</f>
        <v>1613.5002878695082</v>
      </c>
      <c r="P118" s="53"/>
      <c r="Q118" s="52">
        <f>Q117+J118*PRODUCT($E$8:E117)*PRODUCT($G$8:G117)^-1</f>
        <v>4.7316566695024669</v>
      </c>
      <c r="R118" s="52" t="e">
        <f>((P117+O117)*PRODUCT($G$8:G117))/PRODUCT($E$8:E117)</f>
        <v>#DIV/0!</v>
      </c>
      <c r="S118" s="52" t="e">
        <f>((Q117)*PRODUCT($G$8:G117))/PRODUCT($E$8:E117)</f>
        <v>#DIV/0!</v>
      </c>
      <c r="T118" s="41">
        <f t="shared" si="33"/>
        <v>0</v>
      </c>
      <c r="U118" s="52" t="e">
        <f t="shared" si="30"/>
        <v>#DIV/0!</v>
      </c>
      <c r="V118" s="41">
        <f t="shared" si="34"/>
        <v>0</v>
      </c>
      <c r="W118" s="41">
        <f t="shared" si="35"/>
        <v>0</v>
      </c>
    </row>
    <row r="119" spans="1:23" x14ac:dyDescent="0.2">
      <c r="A119" s="11">
        <f t="shared" si="36"/>
        <v>111</v>
      </c>
      <c r="B119" s="11" t="str">
        <f t="shared" si="36"/>
        <v/>
      </c>
      <c r="C119" s="12">
        <f>IF(B119&lt;121,INDEX(Frauen!C$2:C$122,B119+1,1),0)</f>
        <v>0</v>
      </c>
      <c r="D119" s="20">
        <f t="shared" si="25"/>
        <v>0</v>
      </c>
      <c r="E119" s="20">
        <f t="shared" si="26"/>
        <v>0</v>
      </c>
      <c r="F119" s="26">
        <f>IF(B119&lt;121,IF($D$1="konstant",$D$3,Zins!G113),0)</f>
        <v>0</v>
      </c>
      <c r="G119" s="39">
        <f t="shared" si="27"/>
        <v>1</v>
      </c>
      <c r="H119" s="11"/>
      <c r="I119" s="11"/>
      <c r="J119" s="11"/>
      <c r="K119" s="28">
        <f t="shared" si="28"/>
        <v>0</v>
      </c>
      <c r="L119" s="32">
        <f t="shared" si="19"/>
        <v>0</v>
      </c>
      <c r="M119" s="11">
        <f t="shared" si="20"/>
        <v>0</v>
      </c>
      <c r="N119" s="32">
        <f t="shared" si="32"/>
        <v>0</v>
      </c>
      <c r="O119" s="53">
        <f>O118+H120*PRODUCT($G$8:G119)^-1*PRODUCT($E$8:E118)*D119</f>
        <v>1613.5002878695082</v>
      </c>
      <c r="P119" s="53"/>
      <c r="Q119" s="52">
        <f>Q118+J119*PRODUCT($E$8:E118)*PRODUCT($G$8:G118)^-1</f>
        <v>4.7316566695024669</v>
      </c>
      <c r="R119" s="52" t="e">
        <f>((P118+O118)*PRODUCT($G$8:G118))/PRODUCT($E$8:E118)</f>
        <v>#DIV/0!</v>
      </c>
      <c r="S119" s="52" t="e">
        <f>((Q118)*PRODUCT($G$8:G118))/PRODUCT($E$8:E118)</f>
        <v>#DIV/0!</v>
      </c>
      <c r="T119" s="41">
        <f t="shared" si="33"/>
        <v>0</v>
      </c>
      <c r="U119" s="52" t="e">
        <f t="shared" si="30"/>
        <v>#DIV/0!</v>
      </c>
      <c r="V119" s="41">
        <f t="shared" si="34"/>
        <v>0</v>
      </c>
      <c r="W119" s="41">
        <f t="shared" si="35"/>
        <v>0</v>
      </c>
    </row>
    <row r="120" spans="1:23" x14ac:dyDescent="0.2">
      <c r="A120" s="11">
        <f t="shared" si="36"/>
        <v>112</v>
      </c>
      <c r="B120" s="11" t="str">
        <f t="shared" si="36"/>
        <v/>
      </c>
      <c r="C120" s="12">
        <f>IF(B120&lt;121,INDEX(Frauen!C$2:C$122,B120+1,1),0)</f>
        <v>0</v>
      </c>
      <c r="D120" s="20">
        <f t="shared" si="25"/>
        <v>0</v>
      </c>
      <c r="E120" s="20">
        <f t="shared" si="26"/>
        <v>0</v>
      </c>
      <c r="F120" s="26">
        <f>IF(B120&lt;121,IF($D$1="konstant",$D$3,Zins!G114),0)</f>
        <v>0</v>
      </c>
      <c r="G120" s="39">
        <f t="shared" si="27"/>
        <v>1</v>
      </c>
      <c r="H120" s="11"/>
      <c r="I120" s="11"/>
      <c r="J120" s="11"/>
      <c r="K120" s="28">
        <f t="shared" si="28"/>
        <v>0</v>
      </c>
      <c r="L120" s="32">
        <f t="shared" si="19"/>
        <v>0</v>
      </c>
      <c r="M120" s="11">
        <f t="shared" si="20"/>
        <v>0</v>
      </c>
      <c r="N120" s="32">
        <f t="shared" si="32"/>
        <v>0</v>
      </c>
      <c r="O120" s="53">
        <f>O119+H121*PRODUCT($G$8:G120)^-1*PRODUCT($E$8:E119)*D120</f>
        <v>1613.5002878695082</v>
      </c>
      <c r="P120" s="53"/>
      <c r="Q120" s="52">
        <f>Q119+J120*PRODUCT($E$8:E119)*PRODUCT($G$8:G119)^-1</f>
        <v>4.7316566695024669</v>
      </c>
      <c r="R120" s="52" t="e">
        <f>((P119+O119)*PRODUCT($G$8:G119))/PRODUCT($E$8:E119)</f>
        <v>#DIV/0!</v>
      </c>
      <c r="S120" s="52" t="e">
        <f>((Q119)*PRODUCT($G$8:G119))/PRODUCT($E$8:E119)</f>
        <v>#DIV/0!</v>
      </c>
      <c r="T120" s="41">
        <f t="shared" si="33"/>
        <v>0</v>
      </c>
      <c r="U120" s="52" t="e">
        <f t="shared" si="30"/>
        <v>#DIV/0!</v>
      </c>
      <c r="V120" s="41">
        <f t="shared" si="34"/>
        <v>0</v>
      </c>
      <c r="W120" s="41">
        <f t="shared" si="35"/>
        <v>0</v>
      </c>
    </row>
    <row r="121" spans="1:23" x14ac:dyDescent="0.2">
      <c r="A121" s="11">
        <f t="shared" si="36"/>
        <v>113</v>
      </c>
      <c r="B121" s="11" t="str">
        <f t="shared" si="36"/>
        <v/>
      </c>
      <c r="C121" s="12">
        <f>IF(B121&lt;121,INDEX(Frauen!C$2:C$122,B121+1,1),0)</f>
        <v>0</v>
      </c>
      <c r="D121" s="20">
        <f t="shared" si="25"/>
        <v>0</v>
      </c>
      <c r="E121" s="20">
        <f t="shared" si="26"/>
        <v>0</v>
      </c>
      <c r="F121" s="26">
        <f>IF(B121&lt;121,IF($D$1="konstant",$D$3,Zins!G115),0)</f>
        <v>0</v>
      </c>
      <c r="G121" s="39">
        <f t="shared" si="27"/>
        <v>1</v>
      </c>
      <c r="H121" s="11"/>
      <c r="I121" s="11"/>
      <c r="J121" s="11"/>
      <c r="K121" s="28">
        <f t="shared" si="28"/>
        <v>0</v>
      </c>
      <c r="L121" s="32">
        <f t="shared" si="19"/>
        <v>0</v>
      </c>
      <c r="M121" s="11">
        <f t="shared" si="20"/>
        <v>0</v>
      </c>
      <c r="N121" s="32">
        <f t="shared" si="32"/>
        <v>0</v>
      </c>
      <c r="O121" s="53">
        <f>O120+H122*PRODUCT($G$8:G121)^-1*PRODUCT($E$8:E120)*D121</f>
        <v>1613.5002878695082</v>
      </c>
      <c r="P121" s="53"/>
      <c r="Q121" s="52">
        <f>Q120+J121*PRODUCT($E$8:E120)*PRODUCT($G$8:G120)^-1</f>
        <v>4.7316566695024669</v>
      </c>
      <c r="R121" s="52" t="e">
        <f>((P120+O120)*PRODUCT($G$8:G120))/PRODUCT($E$8:E120)</f>
        <v>#DIV/0!</v>
      </c>
      <c r="S121" s="52" t="e">
        <f>((Q120)*PRODUCT($G$8:G120))/PRODUCT($E$8:E120)</f>
        <v>#DIV/0!</v>
      </c>
      <c r="T121" s="41">
        <f t="shared" si="33"/>
        <v>0</v>
      </c>
      <c r="U121" s="52" t="e">
        <f t="shared" si="30"/>
        <v>#DIV/0!</v>
      </c>
      <c r="V121" s="41">
        <f t="shared" si="34"/>
        <v>0</v>
      </c>
      <c r="W121" s="41">
        <f t="shared" si="35"/>
        <v>0</v>
      </c>
    </row>
    <row r="122" spans="1:23" x14ac:dyDescent="0.2">
      <c r="A122" s="11">
        <f t="shared" ref="A122:B129" si="37">IF(A121&lt;121,A121+1,"")</f>
        <v>114</v>
      </c>
      <c r="B122" s="11" t="str">
        <f t="shared" si="37"/>
        <v/>
      </c>
      <c r="C122" s="12">
        <f>IF(B122&lt;121,INDEX(Frauen!C$2:C$122,B122+1,1),0)</f>
        <v>0</v>
      </c>
      <c r="D122" s="20">
        <f t="shared" si="25"/>
        <v>0</v>
      </c>
      <c r="E122" s="20">
        <f t="shared" si="26"/>
        <v>0</v>
      </c>
      <c r="F122" s="26">
        <f>IF(B122&lt;121,IF($D$1="konstant",$D$3,Zins!G116),0)</f>
        <v>0</v>
      </c>
      <c r="G122" s="39">
        <f t="shared" si="27"/>
        <v>1</v>
      </c>
      <c r="H122" s="11"/>
      <c r="I122" s="11"/>
      <c r="J122" s="11"/>
      <c r="K122" s="28">
        <f t="shared" si="28"/>
        <v>0</v>
      </c>
      <c r="L122" s="32">
        <f t="shared" si="19"/>
        <v>0</v>
      </c>
      <c r="M122" s="11">
        <f t="shared" si="20"/>
        <v>0</v>
      </c>
      <c r="N122" s="32">
        <f t="shared" si="32"/>
        <v>0</v>
      </c>
      <c r="O122" s="53">
        <f>O121+H123*PRODUCT($G$8:G122)^-1*PRODUCT($E$8:E121)*D122</f>
        <v>1613.5002878695082</v>
      </c>
      <c r="P122" s="53"/>
      <c r="Q122" s="52">
        <f>Q121+J122*PRODUCT($E$8:E121)*PRODUCT($G$8:G121)^-1</f>
        <v>4.7316566695024669</v>
      </c>
      <c r="R122" s="52" t="e">
        <f>((P121+O121)*PRODUCT($G$8:G121))/PRODUCT($E$8:E121)</f>
        <v>#DIV/0!</v>
      </c>
      <c r="S122" s="52" t="e">
        <f>((Q121)*PRODUCT($G$8:G121))/PRODUCT($E$8:E121)</f>
        <v>#DIV/0!</v>
      </c>
      <c r="T122" s="41">
        <f t="shared" si="33"/>
        <v>0</v>
      </c>
      <c r="U122" s="52" t="e">
        <f t="shared" si="30"/>
        <v>#DIV/0!</v>
      </c>
      <c r="V122" s="41">
        <f t="shared" si="34"/>
        <v>0</v>
      </c>
      <c r="W122" s="41">
        <f t="shared" si="35"/>
        <v>0</v>
      </c>
    </row>
    <row r="123" spans="1:23" x14ac:dyDescent="0.2">
      <c r="A123" s="11">
        <f t="shared" si="37"/>
        <v>115</v>
      </c>
      <c r="B123" s="11" t="str">
        <f t="shared" si="37"/>
        <v/>
      </c>
      <c r="C123" s="12">
        <f>IF(B123&lt;121,INDEX(Frauen!C$2:C$122,B123+1,1),0)</f>
        <v>0</v>
      </c>
      <c r="D123" s="20">
        <f t="shared" si="25"/>
        <v>0</v>
      </c>
      <c r="E123" s="20">
        <f t="shared" si="26"/>
        <v>0</v>
      </c>
      <c r="F123" s="26">
        <f>IF(B123&lt;121,IF($D$1="konstant",$D$3,Zins!G117),0)</f>
        <v>0</v>
      </c>
      <c r="G123" s="39">
        <f t="shared" si="27"/>
        <v>1</v>
      </c>
      <c r="H123" s="11"/>
      <c r="I123" s="11"/>
      <c r="J123" s="11"/>
      <c r="K123" s="28">
        <f t="shared" si="28"/>
        <v>0</v>
      </c>
      <c r="L123" s="32">
        <f t="shared" si="19"/>
        <v>0</v>
      </c>
      <c r="M123" s="11">
        <f t="shared" si="20"/>
        <v>0</v>
      </c>
      <c r="N123" s="32">
        <f t="shared" si="32"/>
        <v>0</v>
      </c>
      <c r="O123" s="53">
        <f>O122+H124*PRODUCT($G$8:G123)^-1*PRODUCT($E$8:E122)*D123</f>
        <v>1613.5002878695082</v>
      </c>
      <c r="P123" s="53"/>
      <c r="Q123" s="52">
        <f>Q122+J123*PRODUCT($E$8:E122)*PRODUCT($G$8:G122)^-1</f>
        <v>4.7316566695024669</v>
      </c>
      <c r="R123" s="52" t="e">
        <f>((P122+O122)*PRODUCT($G$8:G122))/PRODUCT($E$8:E122)</f>
        <v>#DIV/0!</v>
      </c>
      <c r="S123" s="52" t="e">
        <f>((Q122)*PRODUCT($G$8:G122))/PRODUCT($E$8:E122)</f>
        <v>#DIV/0!</v>
      </c>
      <c r="T123" s="41">
        <f t="shared" si="33"/>
        <v>0</v>
      </c>
      <c r="U123" s="52" t="e">
        <f t="shared" si="30"/>
        <v>#DIV/0!</v>
      </c>
      <c r="V123" s="41">
        <f t="shared" si="34"/>
        <v>0</v>
      </c>
      <c r="W123" s="41">
        <f t="shared" si="35"/>
        <v>0</v>
      </c>
    </row>
    <row r="124" spans="1:23" x14ac:dyDescent="0.2">
      <c r="A124" s="11">
        <f t="shared" si="37"/>
        <v>116</v>
      </c>
      <c r="B124" s="11" t="str">
        <f t="shared" si="37"/>
        <v/>
      </c>
      <c r="C124" s="12">
        <f>IF(B124&lt;121,INDEX(Frauen!C$2:C$122,B124+1,1),0)</f>
        <v>0</v>
      </c>
      <c r="D124" s="20">
        <f t="shared" si="25"/>
        <v>0</v>
      </c>
      <c r="E124" s="20">
        <f t="shared" si="26"/>
        <v>0</v>
      </c>
      <c r="F124" s="26">
        <f>IF(B124&lt;121,IF($D$1="konstant",$D$3,Zins!G118),0)</f>
        <v>0</v>
      </c>
      <c r="G124" s="39">
        <f t="shared" si="27"/>
        <v>1</v>
      </c>
      <c r="H124" s="11"/>
      <c r="I124" s="11"/>
      <c r="J124" s="11"/>
      <c r="K124" s="28">
        <f t="shared" si="28"/>
        <v>0</v>
      </c>
      <c r="L124" s="32">
        <f t="shared" si="19"/>
        <v>0</v>
      </c>
      <c r="M124" s="11">
        <f t="shared" si="20"/>
        <v>0</v>
      </c>
      <c r="N124" s="32">
        <f t="shared" si="32"/>
        <v>0</v>
      </c>
      <c r="O124" s="53">
        <f>O123+H125*PRODUCT($G$8:G124)^-1*PRODUCT($E$8:E123)*D124</f>
        <v>1613.5002878695082</v>
      </c>
      <c r="P124" s="53"/>
      <c r="Q124" s="52">
        <f>Q123+J124*PRODUCT($E$8:E123)*PRODUCT($G$8:G123)^-1</f>
        <v>4.7316566695024669</v>
      </c>
      <c r="R124" s="52" t="e">
        <f>((P123+O123)*PRODUCT($G$8:G123))/PRODUCT($E$8:E123)</f>
        <v>#DIV/0!</v>
      </c>
      <c r="S124" s="52" t="e">
        <f>((Q123)*PRODUCT($G$8:G123))/PRODUCT($E$8:E123)</f>
        <v>#DIV/0!</v>
      </c>
      <c r="T124" s="41">
        <f t="shared" si="33"/>
        <v>0</v>
      </c>
      <c r="U124" s="52" t="e">
        <f t="shared" si="30"/>
        <v>#DIV/0!</v>
      </c>
      <c r="V124" s="41">
        <f t="shared" si="34"/>
        <v>0</v>
      </c>
      <c r="W124" s="41">
        <f t="shared" si="35"/>
        <v>0</v>
      </c>
    </row>
    <row r="125" spans="1:23" x14ac:dyDescent="0.2">
      <c r="A125" s="11">
        <f t="shared" si="37"/>
        <v>117</v>
      </c>
      <c r="B125" s="11" t="str">
        <f t="shared" si="37"/>
        <v/>
      </c>
      <c r="C125" s="12">
        <f>IF(B125&lt;121,INDEX(Frauen!C$2:C$122,B125+1,1),0)</f>
        <v>0</v>
      </c>
      <c r="D125" s="20">
        <f t="shared" si="25"/>
        <v>0</v>
      </c>
      <c r="E125" s="20">
        <f t="shared" si="26"/>
        <v>0</v>
      </c>
      <c r="F125" s="26">
        <f>IF(B125&lt;121,IF($D$1="konstant",$D$3,Zins!G119),0)</f>
        <v>0</v>
      </c>
      <c r="G125" s="39">
        <f t="shared" si="27"/>
        <v>1</v>
      </c>
      <c r="H125" s="11"/>
      <c r="I125" s="11"/>
      <c r="J125" s="11"/>
      <c r="K125" s="28">
        <f t="shared" si="28"/>
        <v>0</v>
      </c>
      <c r="L125" s="32">
        <f t="shared" si="19"/>
        <v>0</v>
      </c>
      <c r="M125" s="11">
        <f t="shared" si="20"/>
        <v>0</v>
      </c>
      <c r="N125" s="32">
        <f t="shared" si="32"/>
        <v>0</v>
      </c>
      <c r="O125" s="53">
        <f>O124+H126*PRODUCT($G$8:G125)^-1*PRODUCT($E$8:E124)*D125</f>
        <v>1613.5002878695082</v>
      </c>
      <c r="P125" s="53"/>
      <c r="Q125" s="52">
        <f>Q124+J125*PRODUCT($E$8:E124)*PRODUCT($G$8:G124)^-1</f>
        <v>4.7316566695024669</v>
      </c>
      <c r="R125" s="52" t="e">
        <f>((P124+O124)*PRODUCT($G$8:G124))/PRODUCT($E$8:E124)</f>
        <v>#DIV/0!</v>
      </c>
      <c r="S125" s="52" t="e">
        <f>((Q124)*PRODUCT($G$8:G124))/PRODUCT($E$8:E124)</f>
        <v>#DIV/0!</v>
      </c>
      <c r="T125" s="41">
        <f t="shared" si="33"/>
        <v>0</v>
      </c>
      <c r="U125" s="52" t="e">
        <f t="shared" si="30"/>
        <v>#DIV/0!</v>
      </c>
      <c r="V125" s="41">
        <f t="shared" si="34"/>
        <v>0</v>
      </c>
      <c r="W125" s="41">
        <f t="shared" si="35"/>
        <v>0</v>
      </c>
    </row>
    <row r="126" spans="1:23" x14ac:dyDescent="0.2">
      <c r="A126" s="11">
        <f t="shared" si="37"/>
        <v>118</v>
      </c>
      <c r="B126" s="11" t="str">
        <f t="shared" si="37"/>
        <v/>
      </c>
      <c r="C126" s="12">
        <f>IF(B126&lt;121,INDEX(Frauen!C$2:C$122,B126+1,1),0)</f>
        <v>0</v>
      </c>
      <c r="D126" s="20">
        <f t="shared" si="25"/>
        <v>0</v>
      </c>
      <c r="E126" s="20">
        <f t="shared" si="26"/>
        <v>0</v>
      </c>
      <c r="F126" s="26">
        <f>IF(B126&lt;121,IF($D$1="konstant",$D$3,Zins!G120),0)</f>
        <v>0</v>
      </c>
      <c r="G126" s="39">
        <f t="shared" si="27"/>
        <v>1</v>
      </c>
      <c r="H126" s="11"/>
      <c r="I126" s="11"/>
      <c r="J126" s="11"/>
      <c r="K126" s="28">
        <f t="shared" si="28"/>
        <v>0</v>
      </c>
      <c r="L126" s="32">
        <f t="shared" si="19"/>
        <v>0</v>
      </c>
      <c r="M126" s="11">
        <f t="shared" si="20"/>
        <v>0</v>
      </c>
      <c r="N126" s="32">
        <f t="shared" si="32"/>
        <v>0</v>
      </c>
      <c r="O126" s="53">
        <f>O125+H127*PRODUCT($G$8:G126)^-1*PRODUCT($E$8:E125)*D126</f>
        <v>1613.5002878695082</v>
      </c>
      <c r="P126" s="53"/>
      <c r="Q126" s="52">
        <f>Q125+J126*PRODUCT($E$8:E125)*PRODUCT($G$8:G125)^-1</f>
        <v>4.7316566695024669</v>
      </c>
      <c r="R126" s="52" t="e">
        <f>((P125+O125)*PRODUCT($G$8:G125))/PRODUCT($E$8:E125)</f>
        <v>#DIV/0!</v>
      </c>
      <c r="S126" s="52" t="e">
        <f>((Q125)*PRODUCT($G$8:G125))/PRODUCT($E$8:E125)</f>
        <v>#DIV/0!</v>
      </c>
      <c r="T126" s="41">
        <f t="shared" si="33"/>
        <v>0</v>
      </c>
      <c r="U126" s="52" t="e">
        <f t="shared" si="30"/>
        <v>#DIV/0!</v>
      </c>
      <c r="V126" s="41">
        <f t="shared" si="34"/>
        <v>0</v>
      </c>
      <c r="W126" s="41">
        <f t="shared" si="35"/>
        <v>0</v>
      </c>
    </row>
    <row r="127" spans="1:23" x14ac:dyDescent="0.2">
      <c r="A127" s="11">
        <f t="shared" si="37"/>
        <v>119</v>
      </c>
      <c r="B127" s="11" t="str">
        <f t="shared" si="37"/>
        <v/>
      </c>
      <c r="C127" s="12">
        <f>IF(B127&lt;121,INDEX(Frauen!C$2:C$122,B127+1,1),0)</f>
        <v>0</v>
      </c>
      <c r="D127" s="20">
        <f t="shared" si="25"/>
        <v>0</v>
      </c>
      <c r="E127" s="20">
        <f t="shared" si="26"/>
        <v>0</v>
      </c>
      <c r="F127" s="26">
        <f>IF(B127&lt;121,IF($D$1="konstant",$D$3,Zins!G121),0)</f>
        <v>0</v>
      </c>
      <c r="G127" s="39">
        <f t="shared" si="27"/>
        <v>1</v>
      </c>
      <c r="H127" s="11"/>
      <c r="I127" s="11"/>
      <c r="J127" s="11"/>
      <c r="K127" s="28">
        <f t="shared" si="28"/>
        <v>0</v>
      </c>
      <c r="L127" s="32">
        <f t="shared" si="19"/>
        <v>0</v>
      </c>
      <c r="M127" s="11">
        <f t="shared" si="20"/>
        <v>0</v>
      </c>
      <c r="N127" s="32">
        <f t="shared" si="32"/>
        <v>0</v>
      </c>
      <c r="O127" s="53">
        <f>O126+H128*PRODUCT($G$8:G127)^-1*PRODUCT($E$8:E126)*D127</f>
        <v>1613.5002878695082</v>
      </c>
      <c r="P127" s="53"/>
      <c r="Q127" s="52">
        <f>Q126+J127*PRODUCT($E$8:E126)*PRODUCT($G$8:G126)^-1</f>
        <v>4.7316566695024669</v>
      </c>
      <c r="R127" s="52" t="e">
        <f>((P126+O126)*PRODUCT($G$8:G126))/PRODUCT($E$8:E126)</f>
        <v>#DIV/0!</v>
      </c>
      <c r="S127" s="52" t="e">
        <f>((Q126)*PRODUCT($G$8:G126))/PRODUCT($E$8:E126)</f>
        <v>#DIV/0!</v>
      </c>
      <c r="T127" s="41">
        <f t="shared" si="33"/>
        <v>0</v>
      </c>
      <c r="U127" s="52" t="e">
        <f t="shared" si="30"/>
        <v>#DIV/0!</v>
      </c>
      <c r="V127" s="41">
        <f t="shared" si="34"/>
        <v>0</v>
      </c>
      <c r="W127" s="41">
        <f t="shared" si="35"/>
        <v>0</v>
      </c>
    </row>
    <row r="128" spans="1:23" x14ac:dyDescent="0.2">
      <c r="A128" s="11">
        <f t="shared" si="37"/>
        <v>120</v>
      </c>
      <c r="B128" s="11" t="str">
        <f t="shared" si="37"/>
        <v/>
      </c>
      <c r="C128" s="12">
        <f>IF(B128&lt;121,INDEX(Frauen!C$2:C$122,B128+1,1),0)</f>
        <v>0</v>
      </c>
      <c r="D128" s="20">
        <f t="shared" si="25"/>
        <v>0</v>
      </c>
      <c r="E128" s="20">
        <f t="shared" si="26"/>
        <v>0</v>
      </c>
      <c r="F128" s="26">
        <f>IF(B128&lt;121,IF($D$1="konstant",$D$3,Zins!G122),0)</f>
        <v>0</v>
      </c>
      <c r="G128" s="39">
        <f t="shared" si="27"/>
        <v>1</v>
      </c>
      <c r="H128" s="11"/>
      <c r="I128" s="11"/>
      <c r="J128" s="11"/>
      <c r="K128" s="28"/>
      <c r="M128" s="11">
        <f t="shared" si="20"/>
        <v>0</v>
      </c>
      <c r="O128" s="53">
        <f>O127+H129*PRODUCT($G$8:G128)^-1*PRODUCT($E$8:E127)*D128</f>
        <v>1613.5002878695082</v>
      </c>
      <c r="P128" s="53"/>
      <c r="Q128" s="52">
        <f>Q127+J128*PRODUCT($E$8:E127)*PRODUCT($G$8:G127)^-1</f>
        <v>4.7316566695024669</v>
      </c>
      <c r="R128" s="52" t="e">
        <f>((P127+O127)*PRODUCT($G$8:G127))/PRODUCT($E$8:E127)</f>
        <v>#DIV/0!</v>
      </c>
      <c r="S128" s="52" t="e">
        <f>((Q127)*PRODUCT($G$8:G127))/PRODUCT($E$8:E127)</f>
        <v>#DIV/0!</v>
      </c>
      <c r="T128" s="41">
        <f t="shared" si="33"/>
        <v>0</v>
      </c>
      <c r="U128" s="52" t="e">
        <f t="shared" si="30"/>
        <v>#DIV/0!</v>
      </c>
      <c r="V128" s="41">
        <f t="shared" si="34"/>
        <v>0</v>
      </c>
      <c r="W128" s="41">
        <f t="shared" si="35"/>
        <v>0</v>
      </c>
    </row>
    <row r="129" spans="1:23" x14ac:dyDescent="0.2">
      <c r="A129" s="11">
        <f t="shared" si="37"/>
        <v>121</v>
      </c>
      <c r="B129" s="11" t="str">
        <f t="shared" si="37"/>
        <v/>
      </c>
      <c r="C129" s="12">
        <f>IF(B129&lt;121,INDEX(Frauen!C$2:C$122,B129+1,1),0)</f>
        <v>0</v>
      </c>
      <c r="D129" s="20">
        <f t="shared" si="25"/>
        <v>0</v>
      </c>
      <c r="E129" s="20">
        <f t="shared" si="26"/>
        <v>0</v>
      </c>
      <c r="F129" s="26">
        <f>IF(B129&lt;121,IF($D$1="konstant",$D$3,Zins!G123),0)</f>
        <v>0</v>
      </c>
      <c r="G129" s="39">
        <f t="shared" si="27"/>
        <v>1</v>
      </c>
      <c r="H129" s="11"/>
      <c r="I129" s="11"/>
      <c r="J129" s="11"/>
      <c r="K129" s="28"/>
      <c r="M129" s="11">
        <f t="shared" si="20"/>
        <v>0</v>
      </c>
      <c r="O129" s="53">
        <f>O128+H130*PRODUCT($G$8:G129)^-1*PRODUCT($E$8:E128)*D129</f>
        <v>1613.5002878695082</v>
      </c>
      <c r="P129" s="53"/>
      <c r="Q129" s="52">
        <f>Q128+J129*PRODUCT($E$8:E128)*PRODUCT($G$8:G128)^-1</f>
        <v>4.7316566695024669</v>
      </c>
      <c r="R129" s="52" t="e">
        <f>((P128+O128)*PRODUCT($G$8:G128))/PRODUCT($E$8:E128)</f>
        <v>#DIV/0!</v>
      </c>
      <c r="S129" s="52" t="e">
        <f>((Q128)*PRODUCT($G$8:G128))/PRODUCT($E$8:E128)</f>
        <v>#DIV/0!</v>
      </c>
      <c r="T129" s="41">
        <f t="shared" si="33"/>
        <v>0</v>
      </c>
      <c r="U129" s="52" t="e">
        <f t="shared" si="30"/>
        <v>#DIV/0!</v>
      </c>
      <c r="V129" s="41">
        <f t="shared" si="34"/>
        <v>0</v>
      </c>
      <c r="W129" s="41">
        <f t="shared" si="35"/>
        <v>0</v>
      </c>
    </row>
  </sheetData>
  <dataValidations count="1">
    <dataValidation type="list" allowBlank="1" showInputMessage="1" showErrorMessage="1" sqref="D1" xr:uid="{EFAB6A45-1414-4FED-9CFF-25301D5389CF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ABF9-0BA8-4B5F-8F57-33FD84DF1D16}">
  <sheetPr>
    <pageSetUpPr fitToPage="1"/>
  </sheetPr>
  <dimension ref="A1:X129"/>
  <sheetViews>
    <sheetView topLeftCell="F1" zoomScaleNormal="100" workbookViewId="0">
      <pane ySplit="7" topLeftCell="A8" activePane="bottomLeft" state="frozen"/>
      <selection activeCell="H11" sqref="H11"/>
      <selection pane="bottomLeft"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12.88671875" style="29" bestFit="1" customWidth="1"/>
    <col min="12" max="12" width="10.5546875" style="32" bestFit="1" customWidth="1"/>
    <col min="13" max="14" width="16.77734375" style="50" bestFit="1" customWidth="1"/>
    <col min="15" max="15" width="12.5546875" style="50" bestFit="1" customWidth="1"/>
    <col min="16" max="17" width="10.5546875" style="50" customWidth="1"/>
    <col min="18" max="18" width="9.88671875" style="6" bestFit="1" customWidth="1"/>
    <col min="19" max="19" width="10" style="32" bestFit="1" customWidth="1"/>
    <col min="20" max="20" width="10.5546875" style="32" bestFit="1" customWidth="1"/>
    <col min="21" max="21" width="10.5546875" style="50" customWidth="1"/>
    <col min="22" max="23" width="10.5546875" style="32" bestFit="1" customWidth="1"/>
    <col min="24" max="24" width="11.77734375" style="6" bestFit="1" customWidth="1"/>
    <col min="25" max="16384" width="10.6640625" style="6"/>
  </cols>
  <sheetData>
    <row r="1" spans="1:24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L1" s="6"/>
      <c r="M1" s="6"/>
      <c r="N1" s="6"/>
      <c r="O1" s="6"/>
      <c r="P1" s="6"/>
      <c r="Q1" s="6"/>
      <c r="S1" s="6"/>
      <c r="T1" s="6"/>
      <c r="U1" s="6"/>
      <c r="V1" s="6"/>
      <c r="W1" s="6"/>
    </row>
    <row r="2" spans="1:24" x14ac:dyDescent="0.2">
      <c r="I2" s="6">
        <v>100000</v>
      </c>
      <c r="K2" s="34" t="s">
        <v>51</v>
      </c>
      <c r="L2" s="6"/>
      <c r="M2" s="6"/>
      <c r="N2" s="6"/>
      <c r="O2" s="6"/>
      <c r="P2" s="6"/>
      <c r="Q2" s="6"/>
      <c r="S2" s="6"/>
      <c r="T2" s="6"/>
      <c r="U2" s="6"/>
      <c r="V2" s="6"/>
      <c r="W2" s="6"/>
    </row>
    <row r="3" spans="1:24" ht="10.8" thickBot="1" x14ac:dyDescent="0.25">
      <c r="C3" s="23" t="s">
        <v>39</v>
      </c>
      <c r="D3" s="24">
        <v>7.4999999999999997E-3</v>
      </c>
      <c r="K3" s="35">
        <f>R8/S8</f>
        <v>8928.4750280672215</v>
      </c>
      <c r="L3" s="6"/>
      <c r="M3" s="6"/>
      <c r="N3" s="6"/>
      <c r="O3" s="6"/>
      <c r="P3" s="6"/>
      <c r="Q3" s="6"/>
      <c r="S3" s="6"/>
      <c r="T3" s="6"/>
      <c r="U3" s="6"/>
      <c r="V3" s="6"/>
      <c r="W3" s="6"/>
    </row>
    <row r="4" spans="1:24" x14ac:dyDescent="0.2">
      <c r="L4" s="6"/>
      <c r="M4" s="6"/>
      <c r="N4" s="6"/>
      <c r="O4" s="6"/>
      <c r="P4" s="6"/>
      <c r="Q4" s="6"/>
      <c r="S4" s="6"/>
      <c r="T4" s="6"/>
      <c r="U4" s="6"/>
      <c r="V4" s="6"/>
      <c r="W4" s="6"/>
    </row>
    <row r="5" spans="1:24" x14ac:dyDescent="0.2">
      <c r="L5" s="6"/>
      <c r="M5" s="6"/>
      <c r="N5" s="6"/>
      <c r="O5" s="6"/>
      <c r="P5" s="6"/>
      <c r="Q5" s="6"/>
      <c r="S5" s="6"/>
      <c r="T5" s="6"/>
      <c r="U5" s="6"/>
      <c r="V5" s="6"/>
      <c r="W5" s="6"/>
    </row>
    <row r="6" spans="1:24" ht="10.8" thickBot="1" x14ac:dyDescent="0.25">
      <c r="L6" s="6"/>
      <c r="M6" s="6"/>
      <c r="N6" s="6"/>
      <c r="O6" s="6"/>
      <c r="P6" s="6"/>
      <c r="Q6" s="6"/>
      <c r="S6" s="6"/>
      <c r="T6" s="6"/>
      <c r="U6" s="6"/>
      <c r="V6" s="6"/>
      <c r="W6" s="6"/>
    </row>
    <row r="7" spans="1:24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6" t="s">
        <v>47</v>
      </c>
      <c r="L7" s="47" t="s">
        <v>48</v>
      </c>
      <c r="M7" s="51" t="s">
        <v>57</v>
      </c>
      <c r="N7" s="51" t="s">
        <v>56</v>
      </c>
      <c r="O7" s="51" t="s">
        <v>59</v>
      </c>
      <c r="P7" s="51" t="s">
        <v>58</v>
      </c>
      <c r="Q7" s="51" t="s">
        <v>60</v>
      </c>
      <c r="R7" s="45" t="s">
        <v>49</v>
      </c>
      <c r="S7" s="47" t="s">
        <v>62</v>
      </c>
      <c r="T7" s="48" t="s">
        <v>52</v>
      </c>
      <c r="U7" s="51" t="s">
        <v>61</v>
      </c>
      <c r="V7" s="48" t="s">
        <v>53</v>
      </c>
      <c r="W7" s="48" t="s">
        <v>54</v>
      </c>
    </row>
    <row r="8" spans="1:24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7.4999999999999997E-3</v>
      </c>
      <c r="G8" s="39">
        <f>1+F8</f>
        <v>1.0075000000000001</v>
      </c>
      <c r="H8" s="36"/>
      <c r="I8" s="36"/>
      <c r="J8" s="36">
        <v>1</v>
      </c>
      <c r="K8" s="40">
        <f>(K9*E8+H9*D8)/(1+F8)</f>
        <v>1789.9549564457329</v>
      </c>
      <c r="L8" s="41">
        <f t="shared" ref="L8:L71" si="0">L9/(1+F8)*E8+I8</f>
        <v>84410.269462219469</v>
      </c>
      <c r="M8" s="52">
        <f>H9*G9^-1*D8</f>
        <v>30.868486352357319</v>
      </c>
      <c r="N8" s="52">
        <f>I8</f>
        <v>0</v>
      </c>
      <c r="O8" s="52">
        <f>J8</f>
        <v>1</v>
      </c>
      <c r="P8" s="52">
        <v>0</v>
      </c>
      <c r="Q8" s="52">
        <v>0</v>
      </c>
      <c r="R8" s="36">
        <f t="shared" ref="R8:R71" si="1">K8+L8</f>
        <v>86200.224418665195</v>
      </c>
      <c r="S8" s="41">
        <f>S9/(1+F8)*E8+J8</f>
        <v>9.6545293734584448</v>
      </c>
      <c r="T8" s="41">
        <f t="shared" ref="T8:T71" si="2">R8-$K$3*S8</f>
        <v>0</v>
      </c>
      <c r="U8" s="52">
        <v>0</v>
      </c>
      <c r="V8" s="41">
        <f t="shared" ref="V8:V71" si="3">I8+((1+F8)^-1)*T9-T8</f>
        <v>8900.3745582024621</v>
      </c>
      <c r="W8" s="41">
        <f t="shared" ref="W8:W71" si="4">((F8+1)^-1)*D8*(H9-T9)</f>
        <v>28.100469864756356</v>
      </c>
      <c r="X8" s="49"/>
    </row>
    <row r="9" spans="1:24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5">IF(B9&lt;121,C9/1000,0)</f>
        <v>3.2700000000000003E-4</v>
      </c>
      <c r="E9" s="20">
        <f t="shared" ref="E9:E72" si="6">IF(B9&lt;121,1-D9,0)</f>
        <v>0.99967300000000003</v>
      </c>
      <c r="F9" s="26">
        <f>IF(B9&lt;121,IF($D$1="konstant",$D$3,Zins!G3),0)</f>
        <v>7.4999999999999997E-3</v>
      </c>
      <c r="G9" s="39">
        <f t="shared" ref="G9:G72" si="7">1+F9</f>
        <v>1.0075000000000001</v>
      </c>
      <c r="H9" s="11">
        <v>100000</v>
      </c>
      <c r="I9" s="11"/>
      <c r="J9" s="11">
        <v>1</v>
      </c>
      <c r="K9" s="28">
        <f t="shared" ref="K9:K72" si="8">(K10*E9+H10*D9)/(1+F9)</f>
        <v>1772.8309690504507</v>
      </c>
      <c r="L9" s="32">
        <f t="shared" si="0"/>
        <v>85069.803191978819</v>
      </c>
      <c r="M9" s="53">
        <f>M8+H10*PRODUCT($G$8:G9)^-1*E8*D9</f>
        <v>63.073430955181053</v>
      </c>
      <c r="N9" s="53">
        <f>N8+I9*(G8^-1)*E8</f>
        <v>0</v>
      </c>
      <c r="O9" s="52">
        <f>O8+J9*(G8^-1)*E8</f>
        <v>1.9922471464019851</v>
      </c>
      <c r="P9" s="52">
        <f>((N8+M8)*G8)/E8</f>
        <v>31.109675108958886</v>
      </c>
      <c r="Q9" s="52">
        <f>((O8)*G8)/E8</f>
        <v>1.0078134299767227</v>
      </c>
      <c r="R9" s="11">
        <f t="shared" si="1"/>
        <v>86842.634161029273</v>
      </c>
      <c r="S9" s="32">
        <f t="shared" ref="S9:S72" si="9">S10/(1+F9)*E9+J9</f>
        <v>8.7221509326994529</v>
      </c>
      <c r="T9" s="41">
        <f t="shared" si="2"/>
        <v>8967.1273673889809</v>
      </c>
      <c r="U9" s="52">
        <f>Q9*$K$3-P9</f>
        <v>8967.1273673889827</v>
      </c>
      <c r="V9" s="41">
        <f t="shared" si="3"/>
        <v>8901.8616117810525</v>
      </c>
      <c r="W9" s="41">
        <f t="shared" si="4"/>
        <v>26.613416286193534</v>
      </c>
      <c r="X9" s="49"/>
    </row>
    <row r="10" spans="1:24" x14ac:dyDescent="0.2">
      <c r="A10" s="11">
        <f t="shared" ref="A10:B25" si="10">IF(A9&lt;121,A9+1,"")</f>
        <v>2</v>
      </c>
      <c r="B10" s="11">
        <f t="shared" si="10"/>
        <v>32</v>
      </c>
      <c r="C10" s="12">
        <f>IF(B10&lt;121,INDEX(Frauen!C$2:C$122,B10+1,1),0)</f>
        <v>0.35099999999999998</v>
      </c>
      <c r="D10" s="20">
        <f t="shared" si="5"/>
        <v>3.5099999999999997E-4</v>
      </c>
      <c r="E10" s="20">
        <f t="shared" si="6"/>
        <v>0.99964900000000001</v>
      </c>
      <c r="F10" s="26">
        <f>IF(B10&lt;121,IF($D$1="konstant",$D$3,Zins!G4),0)</f>
        <v>7.4999999999999997E-3</v>
      </c>
      <c r="G10" s="39">
        <f t="shared" si="7"/>
        <v>1.0075000000000001</v>
      </c>
      <c r="H10" s="11">
        <v>100000</v>
      </c>
      <c r="I10" s="11"/>
      <c r="J10" s="11">
        <v>1</v>
      </c>
      <c r="K10" s="28">
        <f t="shared" si="8"/>
        <v>1754.0007595667073</v>
      </c>
      <c r="L10" s="32">
        <f t="shared" si="0"/>
        <v>85735.862342904802</v>
      </c>
      <c r="M10" s="53">
        <f>M9+H11*PRODUCT($G$8:G10)^-1*PRODUCT($E$8:E9)*D10</f>
        <v>97.373486862070365</v>
      </c>
      <c r="N10" s="53">
        <f>N9+I10*PRODUCT($E$8:E9)*PRODUCT($G$8:G9)^-1</f>
        <v>0</v>
      </c>
      <c r="O10" s="52">
        <f>O9+J10*PRODUCT($E$8:E9)*PRODUCT($G$8:G9)^-1</f>
        <v>2.976785788173808</v>
      </c>
      <c r="P10" s="52">
        <f>((N9+M9)*PRODUCT($G$8:G9))/PRODUCT($E$8:E9)</f>
        <v>64.063946582808668</v>
      </c>
      <c r="Q10" s="52">
        <f>((O9)*PRODUCT($G$8:G9))/PRODUCT($E$8:E9)</f>
        <v>2.0235337262300255</v>
      </c>
      <c r="R10" s="11">
        <f t="shared" si="1"/>
        <v>87489.863102471514</v>
      </c>
      <c r="S10" s="32">
        <f t="shared" si="9"/>
        <v>7.7826119788117696</v>
      </c>
      <c r="T10" s="41">
        <f t="shared" si="2"/>
        <v>18003.006396513811</v>
      </c>
      <c r="U10" s="52">
        <f t="shared" ref="U10:U73" si="11">Q10*$K$3-P10</f>
        <v>18003.006396513785</v>
      </c>
      <c r="V10" s="41">
        <f t="shared" si="3"/>
        <v>8903.0803548395161</v>
      </c>
      <c r="W10" s="41">
        <f t="shared" si="4"/>
        <v>25.394673227694334</v>
      </c>
      <c r="X10" s="49"/>
    </row>
    <row r="11" spans="1:24" x14ac:dyDescent="0.2">
      <c r="A11" s="11">
        <f t="shared" si="10"/>
        <v>3</v>
      </c>
      <c r="B11" s="11">
        <f t="shared" si="10"/>
        <v>33</v>
      </c>
      <c r="C11" s="12">
        <f>IF(B11&lt;121,INDEX(Frauen!C$2:C$122,B11+1,1),0)</f>
        <v>0.38600000000000001</v>
      </c>
      <c r="D11" s="20">
        <f t="shared" si="5"/>
        <v>3.86E-4</v>
      </c>
      <c r="E11" s="20">
        <f t="shared" si="6"/>
        <v>0.999614</v>
      </c>
      <c r="F11" s="26">
        <f>IF(B11&lt;121,IF($D$1="konstant",$D$3,Zins!G5),0)</f>
        <v>7.4999999999999997E-3</v>
      </c>
      <c r="G11" s="39">
        <f t="shared" si="7"/>
        <v>1.0075000000000001</v>
      </c>
      <c r="H11" s="11">
        <v>100000</v>
      </c>
      <c r="I11" s="11"/>
      <c r="J11" s="11">
        <v>1</v>
      </c>
      <c r="K11" s="28">
        <f t="shared" si="8"/>
        <v>1732.663930302994</v>
      </c>
      <c r="L11" s="32">
        <f t="shared" si="0"/>
        <v>86409.21094351777</v>
      </c>
      <c r="M11" s="53">
        <f>M10+H12*PRODUCT($G$8:G11)^-1*PRODUCT($E$8:E10)*D11</f>
        <v>134.79983880281301</v>
      </c>
      <c r="N11" s="53">
        <f>N10+I11*PRODUCT($E$8:E10)*PRODUCT($G$8:G10)^-1</f>
        <v>0</v>
      </c>
      <c r="O11" s="52">
        <f>O10+J11*PRODUCT($E$8:E10)*PRODUCT($G$8:G10)^-1</f>
        <v>3.9536523576115856</v>
      </c>
      <c r="P11" s="52">
        <f>((N10+M10)*PRODUCT($G$8:G10))/PRODUCT($E$8:E10)</f>
        <v>99.679413656373114</v>
      </c>
      <c r="Q11" s="52">
        <f>((O10)*PRODUCT($G$8:G10))/PRODUCT($E$8:E10)</f>
        <v>3.0472798243951136</v>
      </c>
      <c r="R11" s="11">
        <f t="shared" si="1"/>
        <v>88141.874873820765</v>
      </c>
      <c r="S11" s="32">
        <f t="shared" si="9"/>
        <v>6.8358809628708261</v>
      </c>
      <c r="T11" s="41">
        <f t="shared" si="2"/>
        <v>27107.882401988478</v>
      </c>
      <c r="U11" s="52">
        <f t="shared" si="11"/>
        <v>27107.882401988467</v>
      </c>
      <c r="V11" s="41">
        <f t="shared" si="3"/>
        <v>8904.0629838993191</v>
      </c>
      <c r="W11" s="41">
        <f t="shared" si="4"/>
        <v>24.412044167895942</v>
      </c>
      <c r="X11" s="49"/>
    </row>
    <row r="12" spans="1:24" x14ac:dyDescent="0.2">
      <c r="A12" s="11">
        <f t="shared" si="10"/>
        <v>4</v>
      </c>
      <c r="B12" s="11">
        <f t="shared" si="10"/>
        <v>34</v>
      </c>
      <c r="C12" s="12">
        <f>IF(B12&lt;121,INDEX(Frauen!C$2:C$122,B12+1,1),0)</f>
        <v>0.433</v>
      </c>
      <c r="D12" s="20">
        <f t="shared" si="5"/>
        <v>4.3300000000000001E-4</v>
      </c>
      <c r="E12" s="20">
        <f t="shared" si="6"/>
        <v>0.99956699999999998</v>
      </c>
      <c r="F12" s="26">
        <f>IF(B12&lt;121,IF($D$1="konstant",$D$3,Zins!G6),0)</f>
        <v>7.4999999999999997E-3</v>
      </c>
      <c r="G12" s="39">
        <f t="shared" si="7"/>
        <v>1.0075000000000001</v>
      </c>
      <c r="H12" s="11">
        <v>100000</v>
      </c>
      <c r="I12" s="11"/>
      <c r="J12" s="11">
        <v>1</v>
      </c>
      <c r="K12" s="28">
        <f t="shared" si="8"/>
        <v>1707.7180889626063</v>
      </c>
      <c r="L12" s="32">
        <f t="shared" si="0"/>
        <v>87090.897111879342</v>
      </c>
      <c r="M12" s="53">
        <f>M11+H13*PRODUCT($G$8:G12)^-1*PRODUCT($E$8:E11)*D12</f>
        <v>176.45466857622458</v>
      </c>
      <c r="N12" s="53">
        <f>N11+I12*PRODUCT($E$8:E11)*PRODUCT($G$8:G11)^-1</f>
        <v>0</v>
      </c>
      <c r="O12" s="52">
        <f>O11+J12*PRODUCT($E$8:E11)*PRODUCT($G$8:G11)^-1</f>
        <v>4.922872703955977</v>
      </c>
      <c r="P12" s="52">
        <f>((N11+M11)*PRODUCT($G$8:G11))/PRODUCT($E$8:E11)</f>
        <v>139.08069440683698</v>
      </c>
      <c r="Q12" s="52">
        <f>((O11)*PRODUCT($G$8:G11))/PRODUCT($E$8:E11)</f>
        <v>4.07920899775121</v>
      </c>
      <c r="R12" s="11">
        <f t="shared" si="1"/>
        <v>88798.615200841945</v>
      </c>
      <c r="S12" s="32">
        <f t="shared" si="9"/>
        <v>5.8819204914020391</v>
      </c>
      <c r="T12" s="41">
        <f t="shared" si="2"/>
        <v>36282.034976281961</v>
      </c>
      <c r="U12" s="52">
        <f t="shared" si="11"/>
        <v>36282.034976281961</v>
      </c>
      <c r="V12" s="41">
        <f t="shared" si="3"/>
        <v>8905.0633741591664</v>
      </c>
      <c r="W12" s="41">
        <f t="shared" si="4"/>
        <v>23.411653908055516</v>
      </c>
      <c r="X12" s="49"/>
    </row>
    <row r="13" spans="1:24" x14ac:dyDescent="0.2">
      <c r="A13" s="11">
        <f t="shared" si="10"/>
        <v>5</v>
      </c>
      <c r="B13" s="11">
        <f t="shared" si="10"/>
        <v>35</v>
      </c>
      <c r="C13" s="12">
        <f>IF(B13&lt;121,INDEX(Frauen!C$2:C$122,B13+1,1),0)</f>
        <v>0.49</v>
      </c>
      <c r="D13" s="20">
        <f t="shared" si="5"/>
        <v>4.8999999999999998E-4</v>
      </c>
      <c r="E13" s="20">
        <f t="shared" si="6"/>
        <v>0.99951000000000001</v>
      </c>
      <c r="F13" s="26">
        <f>IF(B13&lt;121,IF($D$1="konstant",$D$3,Zins!G7),0)</f>
        <v>7.4999999999999997E-3</v>
      </c>
      <c r="G13" s="39">
        <f t="shared" si="7"/>
        <v>1.0075000000000001</v>
      </c>
      <c r="H13" s="11">
        <v>100000</v>
      </c>
      <c r="I13" s="11"/>
      <c r="J13" s="11">
        <v>1</v>
      </c>
      <c r="K13" s="28">
        <f t="shared" si="8"/>
        <v>1677.9525280744822</v>
      </c>
      <c r="L13" s="32">
        <f t="shared" si="0"/>
        <v>87782.088484532243</v>
      </c>
      <c r="M13" s="53">
        <f>M12+H14*PRODUCT($G$8:G13)^-1*PRODUCT($E$8:E12)*D13</f>
        <v>223.22176451084573</v>
      </c>
      <c r="N13" s="53">
        <f>N12+I13*PRODUCT($E$8:E12)*PRODUCT($G$8:G12)^-1</f>
        <v>0</v>
      </c>
      <c r="O13" s="52">
        <f>O12+J13*PRODUCT($E$8:E12)*PRODUCT($G$8:G12)^-1</f>
        <v>5.8844614622035447</v>
      </c>
      <c r="P13" s="52">
        <f>((N12+M12)*PRODUCT($G$8:G12))/PRODUCT($E$8:E12)</f>
        <v>183.50325652496352</v>
      </c>
      <c r="Q13" s="52">
        <f>((O12)*PRODUCT($G$8:G12))/PRODUCT($E$8:E12)</f>
        <v>5.1195198173152399</v>
      </c>
      <c r="R13" s="11">
        <f t="shared" si="1"/>
        <v>89460.041012606729</v>
      </c>
      <c r="S13" s="32">
        <f t="shared" si="9"/>
        <v>4.9206655432677895</v>
      </c>
      <c r="T13" s="41">
        <f t="shared" si="2"/>
        <v>45526.001588069441</v>
      </c>
      <c r="U13" s="52">
        <f t="shared" si="11"/>
        <v>45526.001588069419</v>
      </c>
      <c r="V13" s="41">
        <f t="shared" si="3"/>
        <v>8906.5117238580497</v>
      </c>
      <c r="W13" s="41">
        <f t="shared" si="4"/>
        <v>21.96330420916545</v>
      </c>
      <c r="X13" s="49"/>
    </row>
    <row r="14" spans="1:24" x14ac:dyDescent="0.2">
      <c r="A14" s="11">
        <f t="shared" si="10"/>
        <v>6</v>
      </c>
      <c r="B14" s="11">
        <f t="shared" si="10"/>
        <v>36</v>
      </c>
      <c r="C14" s="12">
        <f>IF(B14&lt;121,INDEX(Frauen!C$2:C$122,B14+1,1),0)</f>
        <v>0.55500000000000005</v>
      </c>
      <c r="D14" s="20">
        <f t="shared" si="5"/>
        <v>5.5500000000000005E-4</v>
      </c>
      <c r="E14" s="20">
        <f t="shared" si="6"/>
        <v>0.99944500000000003</v>
      </c>
      <c r="F14" s="26">
        <f>IF(B14&lt;121,IF($D$1="konstant",$D$3,Zins!G8),0)</f>
        <v>7.4999999999999997E-3</v>
      </c>
      <c r="G14" s="39">
        <f t="shared" si="7"/>
        <v>1.0075000000000001</v>
      </c>
      <c r="H14" s="11">
        <v>100000</v>
      </c>
      <c r="I14" s="11"/>
      <c r="J14" s="11">
        <v>1</v>
      </c>
      <c r="K14" s="28">
        <f t="shared" si="8"/>
        <v>1642.3419195756328</v>
      </c>
      <c r="L14" s="32">
        <f t="shared" si="0"/>
        <v>88483.811215661917</v>
      </c>
      <c r="M14" s="53">
        <f>M13+H15*PRODUCT($G$8:G14)^-1*PRODUCT($E$8:E13)*D14</f>
        <v>275.77257209068131</v>
      </c>
      <c r="N14" s="53">
        <f>N13+I14*PRODUCT($E$8:E13)*PRODUCT($G$8:G13)^-1</f>
        <v>0</v>
      </c>
      <c r="O14" s="52">
        <f>O13+J14*PRODUCT($E$8:E13)*PRODUCT($G$8:G13)^-1</f>
        <v>6.8384243205221811</v>
      </c>
      <c r="P14" s="52">
        <f>((N13+M13)*PRODUCT($G$8:G13))/PRODUCT($E$8:E13)</f>
        <v>233.99418810107028</v>
      </c>
      <c r="Q14" s="52">
        <f>((O13)*PRODUCT($G$8:G13))/PRODUCT($E$8:E13)</f>
        <v>6.1684387509330616</v>
      </c>
      <c r="R14" s="11">
        <f t="shared" si="1"/>
        <v>90126.153135237546</v>
      </c>
      <c r="S14" s="32">
        <f t="shared" si="9"/>
        <v>3.9520070182812557</v>
      </c>
      <c r="T14" s="41">
        <f t="shared" si="2"/>
        <v>54840.757161766953</v>
      </c>
      <c r="U14" s="52">
        <f t="shared" si="11"/>
        <v>54840.757161766938</v>
      </c>
      <c r="V14" s="41">
        <f t="shared" si="3"/>
        <v>8908.769166544218</v>
      </c>
      <c r="W14" s="41">
        <f t="shared" si="4"/>
        <v>19.705861523023028</v>
      </c>
      <c r="X14" s="49"/>
    </row>
    <row r="15" spans="1:24" x14ac:dyDescent="0.2">
      <c r="A15" s="11">
        <f t="shared" si="10"/>
        <v>7</v>
      </c>
      <c r="B15" s="11">
        <f t="shared" si="10"/>
        <v>37</v>
      </c>
      <c r="C15" s="12">
        <f>IF(B15&lt;121,INDEX(Frauen!C$2:C$122,B15+1,1),0)</f>
        <v>0.624</v>
      </c>
      <c r="D15" s="20">
        <f t="shared" si="5"/>
        <v>6.2399999999999999E-4</v>
      </c>
      <c r="E15" s="20">
        <f t="shared" si="6"/>
        <v>0.99937600000000004</v>
      </c>
      <c r="F15" s="26">
        <f>IF(B15&lt;121,IF($D$1="konstant",$D$3,Zins!G9),0)</f>
        <v>7.4999999999999997E-3</v>
      </c>
      <c r="G15" s="39">
        <f t="shared" si="7"/>
        <v>1.0075000000000001</v>
      </c>
      <c r="H15" s="11">
        <v>100000</v>
      </c>
      <c r="I15" s="11"/>
      <c r="J15" s="11">
        <v>1</v>
      </c>
      <c r="K15" s="28">
        <f t="shared" si="8"/>
        <v>1600.0475103406891</v>
      </c>
      <c r="L15" s="32">
        <f t="shared" si="0"/>
        <v>89196.944103756978</v>
      </c>
      <c r="M15" s="53">
        <f>M14+H16*PRODUCT($G$8:G15)^-1*PRODUCT($E$8:E14)*D15</f>
        <v>334.38434332737251</v>
      </c>
      <c r="N15" s="53">
        <f>N14+I15*PRODUCT($E$8:E14)*PRODUCT($G$8:G14)^-1</f>
        <v>0</v>
      </c>
      <c r="O15" s="52">
        <f>O14+J15*PRODUCT($E$8:E14)*PRODUCT($G$8:G14)^-1</f>
        <v>7.7847602102812576</v>
      </c>
      <c r="P15" s="52">
        <f>((N14+M14)*PRODUCT($G$8:G14))/PRODUCT($E$8:E14)</f>
        <v>291.41087754886797</v>
      </c>
      <c r="Q15" s="52">
        <f>((O14)*PRODUCT($G$8:G14))/PRODUCT($E$8:E14)</f>
        <v>7.2262125895522615</v>
      </c>
      <c r="R15" s="11">
        <f t="shared" si="1"/>
        <v>90796.991614097671</v>
      </c>
      <c r="S15" s="32">
        <f t="shared" si="9"/>
        <v>2.9757986391631004</v>
      </c>
      <c r="T15" s="41">
        <f t="shared" si="2"/>
        <v>64227.647775773512</v>
      </c>
      <c r="U15" s="52">
        <f t="shared" si="11"/>
        <v>64227.647775773468</v>
      </c>
      <c r="V15" s="41">
        <f t="shared" si="3"/>
        <v>8912.1787959770299</v>
      </c>
      <c r="W15" s="41">
        <f t="shared" si="4"/>
        <v>16.296232090195399</v>
      </c>
      <c r="X15" s="49"/>
    </row>
    <row r="16" spans="1:24" x14ac:dyDescent="0.2">
      <c r="A16" s="11">
        <f t="shared" si="10"/>
        <v>8</v>
      </c>
      <c r="B16" s="11">
        <f t="shared" si="10"/>
        <v>38</v>
      </c>
      <c r="C16" s="12">
        <f>IF(B16&lt;121,INDEX(Frauen!C$2:C$122,B16+1,1),0)</f>
        <v>0.70099999999999996</v>
      </c>
      <c r="D16" s="20">
        <f t="shared" si="5"/>
        <v>7.0099999999999991E-4</v>
      </c>
      <c r="E16" s="20">
        <f t="shared" si="6"/>
        <v>0.99929900000000005</v>
      </c>
      <c r="F16" s="26">
        <f>IF(B16&lt;121,IF($D$1="konstant",$D$3,Zins!G10),0)</f>
        <v>7.4999999999999997E-3</v>
      </c>
      <c r="G16" s="39">
        <f t="shared" si="7"/>
        <v>1.0075000000000001</v>
      </c>
      <c r="H16" s="11">
        <v>100000</v>
      </c>
      <c r="I16" s="11"/>
      <c r="J16" s="11">
        <v>1</v>
      </c>
      <c r="K16" s="28">
        <f t="shared" si="8"/>
        <v>1550.6154507094868</v>
      </c>
      <c r="L16" s="32">
        <f t="shared" si="0"/>
        <v>89922.032532835656</v>
      </c>
      <c r="M16" s="53">
        <f>M15+H17*PRODUCT($G$8:G16)^-1*PRODUCT($E$8:E15)*D16</f>
        <v>399.69771967384304</v>
      </c>
      <c r="N16" s="53">
        <f>N15+I16*PRODUCT($E$8:E15)*PRODUCT($G$8:G15)^-1</f>
        <v>0</v>
      </c>
      <c r="O16" s="52">
        <f>O15+J16*PRODUCT($E$8:E15)*PRODUCT($G$8:G15)^-1</f>
        <v>8.7234652982850953</v>
      </c>
      <c r="P16" s="52">
        <f>((N15+M15)*PRODUCT($G$8:G15))/PRODUCT($E$8:E15)</f>
        <v>356.21873962400986</v>
      </c>
      <c r="Q16" s="52">
        <f>((O15)*PRODUCT($G$8:G15))/PRODUCT($E$8:E15)</f>
        <v>8.2930840684326057</v>
      </c>
      <c r="R16" s="11">
        <f t="shared" si="1"/>
        <v>91472.647983545146</v>
      </c>
      <c r="S16" s="32">
        <f t="shared" si="9"/>
        <v>1.9918600496277916</v>
      </c>
      <c r="T16" s="41">
        <f t="shared" si="2"/>
        <v>73688.375271038676</v>
      </c>
      <c r="U16" s="52">
        <f t="shared" si="11"/>
        <v>73688.375271038632</v>
      </c>
      <c r="V16" s="41">
        <f t="shared" si="3"/>
        <v>8916.803094329618</v>
      </c>
      <c r="W16" s="41">
        <f t="shared" si="4"/>
        <v>11.671933737588976</v>
      </c>
      <c r="X16" s="49"/>
    </row>
    <row r="17" spans="1:24" x14ac:dyDescent="0.2">
      <c r="A17" s="11">
        <f t="shared" si="10"/>
        <v>9</v>
      </c>
      <c r="B17" s="11">
        <f t="shared" si="10"/>
        <v>39</v>
      </c>
      <c r="C17" s="12">
        <f>IF(B17&lt;121,INDEX(Frauen!C$2:C$122,B17+1,1),0)</f>
        <v>0.78300000000000003</v>
      </c>
      <c r="D17" s="20">
        <f t="shared" si="5"/>
        <v>7.8300000000000006E-4</v>
      </c>
      <c r="E17" s="20">
        <f t="shared" si="6"/>
        <v>0.99921700000000002</v>
      </c>
      <c r="F17" s="26">
        <f>IF(B17&lt;121,IF($D$1="konstant",$D$3,Zins!G11),0)</f>
        <v>7.4999999999999997E-3</v>
      </c>
      <c r="G17" s="39">
        <f t="shared" si="7"/>
        <v>1.0075000000000001</v>
      </c>
      <c r="H17" s="11">
        <v>100000</v>
      </c>
      <c r="I17" s="11"/>
      <c r="J17" s="11">
        <v>1</v>
      </c>
      <c r="K17" s="28">
        <f t="shared" si="8"/>
        <v>1493.1917940374285</v>
      </c>
      <c r="L17" s="32">
        <f t="shared" si="0"/>
        <v>90660.000437138355</v>
      </c>
      <c r="M17" s="53">
        <f>M16+H18*PRODUCT($G$8:G17)^-1*PRODUCT($E$8:E16)*D17</f>
        <v>472.05733961039203</v>
      </c>
      <c r="N17" s="53">
        <f>N16+I17*PRODUCT($E$8:E16)*PRODUCT($G$8:G16)^-1</f>
        <v>0</v>
      </c>
      <c r="O17" s="52">
        <f>O16+J17*PRODUCT($E$8:E16)*PRODUCT($G$8:G16)^-1</f>
        <v>9.654529373458443</v>
      </c>
      <c r="P17" s="52">
        <f>((N16+M16)*PRODUCT($G$8:G16))/PRODUCT($E$8:E16)</f>
        <v>429.29131338187062</v>
      </c>
      <c r="Q17" s="52">
        <f>((O16)*PRODUCT($G$8:G16))/PRODUCT($E$8:E16)</f>
        <v>9.3693501133753259</v>
      </c>
      <c r="R17" s="11">
        <f t="shared" si="1"/>
        <v>92153.192231175781</v>
      </c>
      <c r="S17" s="32">
        <f t="shared" si="9"/>
        <v>1</v>
      </c>
      <c r="T17" s="41">
        <f t="shared" si="2"/>
        <v>83224.717203108565</v>
      </c>
      <c r="U17" s="52">
        <f t="shared" si="11"/>
        <v>83224.717203108521</v>
      </c>
      <c r="V17" s="41">
        <f t="shared" si="3"/>
        <v>8922.9094981862436</v>
      </c>
      <c r="W17" s="41">
        <f t="shared" si="4"/>
        <v>5.5655298809754878</v>
      </c>
      <c r="X17" s="49"/>
    </row>
    <row r="18" spans="1:24" x14ac:dyDescent="0.2">
      <c r="A18" s="11">
        <f t="shared" si="10"/>
        <v>10</v>
      </c>
      <c r="B18" s="11">
        <f t="shared" si="10"/>
        <v>40</v>
      </c>
      <c r="C18" s="12">
        <f>IF(B18&lt;121,INDEX(Frauen!C$2:C$122,B18+1,1),0)</f>
        <v>0.872</v>
      </c>
      <c r="D18" s="20">
        <f t="shared" si="5"/>
        <v>8.7199999999999995E-4</v>
      </c>
      <c r="E18" s="20">
        <f t="shared" si="6"/>
        <v>0.99912800000000002</v>
      </c>
      <c r="F18" s="26">
        <f>IF(B18&lt;121,IF($D$1="konstant",$D$3,Zins!G12),0)</f>
        <v>7.4999999999999997E-3</v>
      </c>
      <c r="G18" s="39">
        <f t="shared" si="7"/>
        <v>1.0075000000000001</v>
      </c>
      <c r="H18" s="11">
        <v>100000</v>
      </c>
      <c r="I18" s="11"/>
      <c r="J18" s="11"/>
      <c r="K18" s="28">
        <f t="shared" si="8"/>
        <v>1427.2082365419217</v>
      </c>
      <c r="L18" s="32">
        <f t="shared" si="0"/>
        <v>91411.52566501261</v>
      </c>
      <c r="M18" s="53">
        <f>M17+H19*PRODUCT($G$8:G18)^-1*PRODUCT($E$8:E17)*D18</f>
        <v>551.97923215045262</v>
      </c>
      <c r="N18" s="53">
        <f>N17+I18*PRODUCT($E$8:E17)*PRODUCT($G$8:G17)^-1</f>
        <v>0</v>
      </c>
      <c r="O18" s="52">
        <f>O17+J18*PRODUCT($E$8:E17)*PRODUCT($G$8:G17)^-1</f>
        <v>9.654529373458443</v>
      </c>
      <c r="P18" s="52">
        <f>((N17+M17)*PRODUCT($G$8:G17))/PRODUCT($E$8:E17)</f>
        <v>511.21127666186084</v>
      </c>
      <c r="Q18" s="52">
        <f>((O17)*PRODUCT($G$8:G17))/PRODUCT($E$8:E17)</f>
        <v>10.45530674440651</v>
      </c>
      <c r="R18" s="11">
        <f t="shared" si="1"/>
        <v>92838.733901554529</v>
      </c>
      <c r="S18" s="32">
        <f t="shared" si="9"/>
        <v>0</v>
      </c>
      <c r="T18" s="41">
        <f t="shared" si="2"/>
        <v>92838.733901554529</v>
      </c>
      <c r="U18" s="52">
        <f t="shared" si="11"/>
        <v>92838.733901554457</v>
      </c>
      <c r="V18" s="41">
        <f t="shared" si="3"/>
        <v>-5.6003760521271033</v>
      </c>
      <c r="W18" s="41">
        <f t="shared" si="4"/>
        <v>5.6003760521142505</v>
      </c>
      <c r="X18" s="49"/>
    </row>
    <row r="19" spans="1:24" x14ac:dyDescent="0.2">
      <c r="A19" s="11">
        <f t="shared" si="10"/>
        <v>11</v>
      </c>
      <c r="B19" s="11">
        <f t="shared" si="10"/>
        <v>41</v>
      </c>
      <c r="C19" s="12">
        <f>IF(B19&lt;121,INDEX(Frauen!C$2:C$122,B19+1,1),0)</f>
        <v>0.97199999999999998</v>
      </c>
      <c r="D19" s="20">
        <f t="shared" si="5"/>
        <v>9.7199999999999999E-4</v>
      </c>
      <c r="E19" s="20">
        <f t="shared" si="6"/>
        <v>0.99902800000000003</v>
      </c>
      <c r="F19" s="26">
        <f>IF(B19&lt;121,IF($D$1="konstant",$D$3,Zins!G13),0)</f>
        <v>7.4999999999999997E-3</v>
      </c>
      <c r="G19" s="39">
        <f t="shared" si="7"/>
        <v>1.0075000000000001</v>
      </c>
      <c r="H19" s="11">
        <v>100000</v>
      </c>
      <c r="I19" s="11"/>
      <c r="J19" s="11"/>
      <c r="K19" s="28">
        <f t="shared" si="8"/>
        <v>1351.8911473965159</v>
      </c>
      <c r="L19" s="32">
        <f t="shared" si="0"/>
        <v>92177.490879547171</v>
      </c>
      <c r="M19" s="53">
        <f>M18+H20*PRODUCT($G$8:G19)^-1*PRODUCT($E$8:E18)*D19</f>
        <v>640.32619305328251</v>
      </c>
      <c r="N19" s="53">
        <f>N18+I19*PRODUCT($E$8:E18)*PRODUCT($G$8:G18)^-1</f>
        <v>0</v>
      </c>
      <c r="O19" s="52">
        <f>O18+J19*PRODUCT($E$8:E18)*PRODUCT($G$8:G18)^-1</f>
        <v>9.654529373458443</v>
      </c>
      <c r="P19" s="52">
        <f>((N18+M18)*PRODUCT($G$8:G18))/PRODUCT($E$8:E18)</f>
        <v>602.77097752923044</v>
      </c>
      <c r="Q19" s="52">
        <f>((O18)*PRODUCT($G$8:G18))/PRODUCT($E$8:E18)</f>
        <v>10.542914966840645</v>
      </c>
      <c r="R19" s="11">
        <f t="shared" si="1"/>
        <v>93529.382026943684</v>
      </c>
      <c r="S19" s="32">
        <f t="shared" si="9"/>
        <v>0</v>
      </c>
      <c r="T19" s="41">
        <f t="shared" si="2"/>
        <v>93529.382026943684</v>
      </c>
      <c r="U19" s="52">
        <f t="shared" si="11"/>
        <v>93529.382026943626</v>
      </c>
      <c r="V19" s="41">
        <f t="shared" si="3"/>
        <v>-5.5712827556562843</v>
      </c>
      <c r="W19" s="41">
        <f t="shared" si="4"/>
        <v>5.5712827556566769</v>
      </c>
      <c r="X19" s="49"/>
    </row>
    <row r="20" spans="1:24" x14ac:dyDescent="0.2">
      <c r="A20" s="11">
        <f t="shared" si="10"/>
        <v>12</v>
      </c>
      <c r="B20" s="11">
        <f t="shared" si="10"/>
        <v>42</v>
      </c>
      <c r="C20" s="12">
        <f>IF(B20&lt;121,INDEX(Frauen!C$2:C$122,B20+1,1),0)</f>
        <v>1.0840000000000001</v>
      </c>
      <c r="D20" s="20">
        <f t="shared" si="5"/>
        <v>1.0840000000000001E-3</v>
      </c>
      <c r="E20" s="20">
        <f t="shared" si="6"/>
        <v>0.99891600000000003</v>
      </c>
      <c r="F20" s="26">
        <f>IF(B20&lt;121,IF($D$1="konstant",$D$3,Zins!G14),0)</f>
        <v>7.4999999999999997E-3</v>
      </c>
      <c r="G20" s="39">
        <f t="shared" si="7"/>
        <v>1.0075000000000001</v>
      </c>
      <c r="H20" s="11">
        <v>100000</v>
      </c>
      <c r="I20" s="11"/>
      <c r="J20" s="11"/>
      <c r="K20" s="28">
        <f t="shared" si="8"/>
        <v>1266.060942237845</v>
      </c>
      <c r="L20" s="32">
        <f t="shared" si="0"/>
        <v>92959.178382531594</v>
      </c>
      <c r="M20" s="53">
        <f>M19+H21*PRODUCT($G$8:G20)^-1*PRODUCT($E$8:E19)*D20</f>
        <v>738.0245449408809</v>
      </c>
      <c r="N20" s="53">
        <f>N19+I20*PRODUCT($E$8:E19)*PRODUCT($G$8:G19)^-1</f>
        <v>0</v>
      </c>
      <c r="O20" s="52">
        <f>O19+J20*PRODUCT($E$8:E19)*PRODUCT($G$8:G19)^-1</f>
        <v>9.654529373458443</v>
      </c>
      <c r="P20" s="52">
        <f>((N19+M19)*PRODUCT($G$8:G19))/PRODUCT($E$8:E19)</f>
        <v>705.17719209141251</v>
      </c>
      <c r="Q20" s="52">
        <f>((O19)*PRODUCT($G$8:G19))/PRODUCT($E$8:E19)</f>
        <v>10.632321445537013</v>
      </c>
      <c r="R20" s="11">
        <f t="shared" si="1"/>
        <v>94225.239324769442</v>
      </c>
      <c r="S20" s="32">
        <f t="shared" si="9"/>
        <v>0</v>
      </c>
      <c r="T20" s="41">
        <f t="shared" si="2"/>
        <v>94225.239324769442</v>
      </c>
      <c r="U20" s="52">
        <f t="shared" si="11"/>
        <v>94225.239324769384</v>
      </c>
      <c r="V20" s="41">
        <f t="shared" si="3"/>
        <v>-5.4588100312103052</v>
      </c>
      <c r="W20" s="41">
        <f t="shared" si="4"/>
        <v>5.4588100312048971</v>
      </c>
      <c r="X20" s="49"/>
    </row>
    <row r="21" spans="1:24" x14ac:dyDescent="0.2">
      <c r="A21" s="11">
        <f t="shared" si="10"/>
        <v>13</v>
      </c>
      <c r="B21" s="11">
        <f t="shared" si="10"/>
        <v>43</v>
      </c>
      <c r="C21" s="12">
        <f>IF(B21&lt;121,INDEX(Frauen!C$2:C$122,B21+1,1),0)</f>
        <v>1.2130000000000001</v>
      </c>
      <c r="D21" s="20">
        <f t="shared" si="5"/>
        <v>1.2130000000000001E-3</v>
      </c>
      <c r="E21" s="20">
        <f t="shared" si="6"/>
        <v>0.99878699999999998</v>
      </c>
      <c r="F21" s="26">
        <f>IF(B21&lt;121,IF($D$1="konstant",$D$3,Zins!G15),0)</f>
        <v>7.4999999999999997E-3</v>
      </c>
      <c r="G21" s="39">
        <f t="shared" si="7"/>
        <v>1.0075000000000001</v>
      </c>
      <c r="H21" s="11">
        <v>100000</v>
      </c>
      <c r="I21" s="11"/>
      <c r="J21" s="11"/>
      <c r="K21" s="28">
        <f t="shared" si="8"/>
        <v>1168.4229698038962</v>
      </c>
      <c r="L21" s="32">
        <f t="shared" si="0"/>
        <v>93758.005898794872</v>
      </c>
      <c r="M21" s="53">
        <f>M20+H22*PRODUCT($G$8:G21)^-1*PRODUCT($E$8:E20)*D21</f>
        <v>846.41790292788494</v>
      </c>
      <c r="N21" s="53">
        <f>N20+I21*PRODUCT($E$8:E20)*PRODUCT($G$8:G20)^-1</f>
        <v>0</v>
      </c>
      <c r="O21" s="52">
        <f>O20+J21*PRODUCT($E$8:E20)*PRODUCT($G$8:G20)^-1</f>
        <v>9.654529373458443</v>
      </c>
      <c r="P21" s="52">
        <f>((N20+M20)*PRODUCT($G$8:G20))/PRODUCT($E$8:E20)</f>
        <v>819.75463505649941</v>
      </c>
      <c r="Q21" s="52">
        <f>((O20)*PRODUCT($G$8:G20))/PRODUCT($E$8:E20)</f>
        <v>10.723688334533175</v>
      </c>
      <c r="R21" s="11">
        <f t="shared" si="1"/>
        <v>94926.42886859877</v>
      </c>
      <c r="S21" s="32">
        <f t="shared" si="9"/>
        <v>0</v>
      </c>
      <c r="T21" s="41">
        <f t="shared" si="2"/>
        <v>94926.42886859877</v>
      </c>
      <c r="U21" s="52">
        <f t="shared" si="11"/>
        <v>94926.428868598741</v>
      </c>
      <c r="V21" s="41">
        <f t="shared" si="3"/>
        <v>-5.2576416341908043</v>
      </c>
      <c r="W21" s="41">
        <f t="shared" si="4"/>
        <v>5.2576416341981593</v>
      </c>
      <c r="X21" s="49"/>
    </row>
    <row r="22" spans="1:24" x14ac:dyDescent="0.2">
      <c r="A22" s="11">
        <f t="shared" si="10"/>
        <v>14</v>
      </c>
      <c r="B22" s="11">
        <f t="shared" si="10"/>
        <v>44</v>
      </c>
      <c r="C22" s="12">
        <f>IF(B22&lt;121,INDEX(Frauen!C$2:C$122,B22+1,1),0)</f>
        <v>1.359</v>
      </c>
      <c r="D22" s="20">
        <f t="shared" si="5"/>
        <v>1.359E-3</v>
      </c>
      <c r="E22" s="20">
        <f t="shared" si="6"/>
        <v>0.998641</v>
      </c>
      <c r="F22" s="26">
        <f>IF(B22&lt;121,IF($D$1="konstant",$D$3,Zins!G16),0)</f>
        <v>7.4999999999999997E-3</v>
      </c>
      <c r="G22" s="39">
        <f t="shared" si="7"/>
        <v>1.0075000000000001</v>
      </c>
      <c r="H22" s="11">
        <v>100000</v>
      </c>
      <c r="I22" s="11"/>
      <c r="J22" s="11"/>
      <c r="K22" s="28">
        <f t="shared" si="8"/>
        <v>1057.1684874527057</v>
      </c>
      <c r="L22" s="32">
        <f t="shared" si="0"/>
        <v>94575.911523714109</v>
      </c>
      <c r="M22" s="53">
        <f>M21+H23*PRODUCT($G$8:G22)^-1*PRODUCT($E$8:E21)*D22</f>
        <v>966.80755320593369</v>
      </c>
      <c r="N22" s="53">
        <f>N21+I22*PRODUCT($E$8:E21)*PRODUCT($G$8:G21)^-1</f>
        <v>0</v>
      </c>
      <c r="O22" s="52">
        <f>O21+J22*PRODUCT($E$8:E21)*PRODUCT($G$8:G21)^-1</f>
        <v>9.654529373458443</v>
      </c>
      <c r="P22" s="52">
        <f>((N21+M21)*PRODUCT($G$8:G21))/PRODUCT($E$8:E21)</f>
        <v>948.35314718696111</v>
      </c>
      <c r="Q22" s="52">
        <f>((O21)*PRODUCT($G$8:G21))/PRODUCT($E$8:E21)</f>
        <v>10.817237305894224</v>
      </c>
      <c r="R22" s="11">
        <f t="shared" si="1"/>
        <v>95633.080011166821</v>
      </c>
      <c r="S22" s="32">
        <f t="shared" si="9"/>
        <v>0</v>
      </c>
      <c r="T22" s="41">
        <f t="shared" si="2"/>
        <v>95633.080011166821</v>
      </c>
      <c r="U22" s="52">
        <f t="shared" si="11"/>
        <v>95633.080011166763</v>
      </c>
      <c r="V22" s="41">
        <f t="shared" si="3"/>
        <v>-4.9296811705280561</v>
      </c>
      <c r="W22" s="41">
        <f t="shared" si="4"/>
        <v>4.9296811705176609</v>
      </c>
      <c r="X22" s="49"/>
    </row>
    <row r="23" spans="1:24" x14ac:dyDescent="0.2">
      <c r="A23" s="11">
        <f t="shared" si="10"/>
        <v>15</v>
      </c>
      <c r="B23" s="11">
        <f t="shared" si="10"/>
        <v>45</v>
      </c>
      <c r="C23" s="12">
        <f>IF(B23&lt;121,INDEX(Frauen!C$2:C$122,B23+1,1),0)</f>
        <v>1.524</v>
      </c>
      <c r="D23" s="20">
        <f t="shared" si="5"/>
        <v>1.524E-3</v>
      </c>
      <c r="E23" s="20">
        <f t="shared" si="6"/>
        <v>0.99847600000000003</v>
      </c>
      <c r="F23" s="26">
        <f>IF(B23&lt;121,IF($D$1="konstant",$D$3,Zins!G17),0)</f>
        <v>7.4999999999999997E-3</v>
      </c>
      <c r="G23" s="39">
        <f t="shared" si="7"/>
        <v>1.0075000000000001</v>
      </c>
      <c r="H23" s="11">
        <v>100000</v>
      </c>
      <c r="I23" s="11"/>
      <c r="J23" s="11"/>
      <c r="K23" s="28">
        <f t="shared" si="8"/>
        <v>930.46174862498242</v>
      </c>
      <c r="L23" s="32">
        <f t="shared" si="0"/>
        <v>95414.899708846293</v>
      </c>
      <c r="M23" s="53">
        <f>M22+H24*PRODUCT($G$8:G23)^-1*PRODUCT($E$8:E22)*D23</f>
        <v>1100.6269292928032</v>
      </c>
      <c r="N23" s="53">
        <f>N22+I23*PRODUCT($E$8:E22)*PRODUCT($G$8:G22)^-1</f>
        <v>0</v>
      </c>
      <c r="O23" s="52">
        <f>O22+J23*PRODUCT($E$8:E22)*PRODUCT($G$8:G22)^-1</f>
        <v>9.654529373458443</v>
      </c>
      <c r="P23" s="52">
        <f>((N22+M22)*PRODUCT($G$8:G22))/PRODUCT($E$8:E22)</f>
        <v>1092.8509802730546</v>
      </c>
      <c r="Q23" s="52">
        <f>((O22)*PRODUCT($G$8:G22))/PRODUCT($E$8:E22)</f>
        <v>10.913197621255721</v>
      </c>
      <c r="R23" s="11">
        <f t="shared" si="1"/>
        <v>96345.36145747127</v>
      </c>
      <c r="S23" s="32">
        <f t="shared" si="9"/>
        <v>0</v>
      </c>
      <c r="T23" s="41">
        <f t="shared" si="2"/>
        <v>96345.36145747127</v>
      </c>
      <c r="U23" s="52">
        <f t="shared" si="11"/>
        <v>96345.361457471256</v>
      </c>
      <c r="V23" s="41">
        <f t="shared" si="3"/>
        <v>-4.441947351428098</v>
      </c>
      <c r="W23" s="41">
        <f t="shared" si="4"/>
        <v>4.4419473514408834</v>
      </c>
      <c r="X23" s="49"/>
    </row>
    <row r="24" spans="1:24" x14ac:dyDescent="0.2">
      <c r="A24" s="11">
        <f t="shared" si="10"/>
        <v>16</v>
      </c>
      <c r="B24" s="11">
        <f t="shared" si="10"/>
        <v>46</v>
      </c>
      <c r="C24" s="12">
        <f>IF(B24&lt;121,INDEX(Frauen!C$2:C$122,B24+1,1),0)</f>
        <v>1.706</v>
      </c>
      <c r="D24" s="20">
        <f t="shared" si="5"/>
        <v>1.7060000000000001E-3</v>
      </c>
      <c r="E24" s="20">
        <f t="shared" si="6"/>
        <v>0.99829400000000001</v>
      </c>
      <c r="F24" s="26">
        <f>IF(B24&lt;121,IF($D$1="konstant",$D$3,Zins!G18),0)</f>
        <v>7.4999999999999997E-3</v>
      </c>
      <c r="G24" s="39">
        <f t="shared" si="7"/>
        <v>1.0075000000000001</v>
      </c>
      <c r="H24" s="11">
        <v>100000</v>
      </c>
      <c r="I24" s="11"/>
      <c r="J24" s="11"/>
      <c r="K24" s="28">
        <f t="shared" si="8"/>
        <v>786.23843912089012</v>
      </c>
      <c r="L24" s="32">
        <f t="shared" si="0"/>
        <v>96277.237967324851</v>
      </c>
      <c r="M24" s="53">
        <f>M23+H25*PRODUCT($G$8:G24)^-1*PRODUCT($E$8:E23)*D24</f>
        <v>1249.0856234177445</v>
      </c>
      <c r="N24" s="53">
        <f>N23+I24*PRODUCT($E$8:E23)*PRODUCT($G$8:G23)^-1</f>
        <v>0</v>
      </c>
      <c r="O24" s="52">
        <f>O23+J24*PRODUCT($E$8:E23)*PRODUCT($G$8:G23)^-1</f>
        <v>9.654529373458443</v>
      </c>
      <c r="P24" s="52">
        <f>((N23+M23)*PRODUCT($G$8:G23))/PRODUCT($E$8:E23)</f>
        <v>1255.3605320759864</v>
      </c>
      <c r="Q24" s="52">
        <f>((O23)*PRODUCT($G$8:G23))/PRODUCT($E$8:E23)</f>
        <v>11.011828630247637</v>
      </c>
      <c r="R24" s="11">
        <f t="shared" si="1"/>
        <v>97063.476406445741</v>
      </c>
      <c r="S24" s="32">
        <f t="shared" si="9"/>
        <v>0</v>
      </c>
      <c r="T24" s="41">
        <f t="shared" si="2"/>
        <v>97063.476406445741</v>
      </c>
      <c r="U24" s="52">
        <f t="shared" si="11"/>
        <v>97063.476406445727</v>
      </c>
      <c r="V24" s="41">
        <f t="shared" si="3"/>
        <v>-3.7461249536718242</v>
      </c>
      <c r="W24" s="41">
        <f t="shared" si="4"/>
        <v>3.7461249536703041</v>
      </c>
      <c r="X24" s="49"/>
    </row>
    <row r="25" spans="1:24" x14ac:dyDescent="0.2">
      <c r="A25" s="11">
        <f t="shared" si="10"/>
        <v>17</v>
      </c>
      <c r="B25" s="11">
        <f t="shared" si="10"/>
        <v>47</v>
      </c>
      <c r="C25" s="12">
        <f>IF(B25&lt;121,INDEX(Frauen!C$2:C$122,B25+1,1),0)</f>
        <v>1.903</v>
      </c>
      <c r="D25" s="20">
        <f t="shared" si="5"/>
        <v>1.903E-3</v>
      </c>
      <c r="E25" s="20">
        <f t="shared" si="6"/>
        <v>0.99809700000000001</v>
      </c>
      <c r="F25" s="26">
        <f>IF(B25&lt;121,IF($D$1="konstant",$D$3,Zins!G19),0)</f>
        <v>7.4999999999999997E-3</v>
      </c>
      <c r="G25" s="39">
        <f t="shared" si="7"/>
        <v>1.0075000000000001</v>
      </c>
      <c r="H25" s="11">
        <v>100000</v>
      </c>
      <c r="I25" s="11"/>
      <c r="J25" s="11"/>
      <c r="K25" s="28">
        <f t="shared" si="8"/>
        <v>622.5973785420897</v>
      </c>
      <c r="L25" s="32">
        <f t="shared" si="0"/>
        <v>97165.08088006117</v>
      </c>
      <c r="M25" s="53">
        <f>M24+H26*PRODUCT($G$8:G25)^-1*PRODUCT($E$8:E24)*D25</f>
        <v>1413.1743722778644</v>
      </c>
      <c r="N25" s="53">
        <f>N24+I25*PRODUCT($E$8:E24)*PRODUCT($G$8:G24)^-1</f>
        <v>0</v>
      </c>
      <c r="O25" s="52">
        <f>O24+J25*PRODUCT($E$8:E24)*PRODUCT($G$8:G24)^-1</f>
        <v>9.654529373458443</v>
      </c>
      <c r="P25" s="52">
        <f>((N24+M24)*PRODUCT($G$8:G24))/PRODUCT($E$8:E24)</f>
        <v>1437.8286717806143</v>
      </c>
      <c r="Q25" s="52">
        <f>((O24)*PRODUCT($G$8:G24))/PRODUCT($E$8:E24)</f>
        <v>11.11337676573684</v>
      </c>
      <c r="R25" s="11">
        <f t="shared" si="1"/>
        <v>97787.678258603264</v>
      </c>
      <c r="S25" s="32">
        <f t="shared" si="9"/>
        <v>0</v>
      </c>
      <c r="T25" s="41">
        <f t="shared" si="2"/>
        <v>97787.678258603264</v>
      </c>
      <c r="U25" s="52">
        <f t="shared" si="11"/>
        <v>97787.67825860322</v>
      </c>
      <c r="V25" s="41">
        <f t="shared" si="3"/>
        <v>-2.7987489830411505</v>
      </c>
      <c r="W25" s="41">
        <f t="shared" si="4"/>
        <v>2.7987489830189993</v>
      </c>
      <c r="X25" s="49"/>
    </row>
    <row r="26" spans="1:24" x14ac:dyDescent="0.2">
      <c r="A26" s="11">
        <f t="shared" ref="A26:B41" si="12">IF(A25&lt;121,A25+1,"")</f>
        <v>18</v>
      </c>
      <c r="B26" s="11">
        <f t="shared" si="12"/>
        <v>48</v>
      </c>
      <c r="C26" s="12">
        <f>IF(B26&lt;121,INDEX(Frauen!C$2:C$122,B26+1,1),0)</f>
        <v>2.109</v>
      </c>
      <c r="D26" s="20">
        <f t="shared" si="5"/>
        <v>2.1090000000000002E-3</v>
      </c>
      <c r="E26" s="20">
        <f t="shared" si="6"/>
        <v>0.99789099999999997</v>
      </c>
      <c r="F26" s="26">
        <f>IF(B26&lt;121,IF($D$1="konstant",$D$3,Zins!G20),0)</f>
        <v>7.4999999999999997E-3</v>
      </c>
      <c r="G26" s="39">
        <f t="shared" si="7"/>
        <v>1.0075000000000001</v>
      </c>
      <c r="H26" s="11">
        <v>100000</v>
      </c>
      <c r="I26" s="11"/>
      <c r="J26" s="11"/>
      <c r="K26" s="28">
        <f t="shared" si="8"/>
        <v>437.79999226643838</v>
      </c>
      <c r="L26" s="32">
        <f t="shared" si="0"/>
        <v>98080.466113675953</v>
      </c>
      <c r="M26" s="53">
        <f>M25+H27*PRODUCT($G$8:G26)^-1*PRODUCT($E$8:E25)*D26</f>
        <v>1593.328530401408</v>
      </c>
      <c r="N26" s="53">
        <f>N25+I26*PRODUCT($E$8:E25)*PRODUCT($G$8:G25)^-1</f>
        <v>0</v>
      </c>
      <c r="O26" s="52">
        <f>O25+J26*PRODUCT($E$8:E25)*PRODUCT($G$8:G25)^-1</f>
        <v>9.654529373458443</v>
      </c>
      <c r="P26" s="52">
        <f>((N25+M25)*PRODUCT($G$8:G25))/PRODUCT($E$8:E25)</f>
        <v>1642.0371835793203</v>
      </c>
      <c r="Q26" s="52">
        <f>((O25)*PRODUCT($G$8:G25))/PRODUCT($E$8:E25)</f>
        <v>11.218075088373041</v>
      </c>
      <c r="R26" s="11">
        <f t="shared" si="1"/>
        <v>98518.266105942384</v>
      </c>
      <c r="S26" s="32">
        <f t="shared" si="9"/>
        <v>0</v>
      </c>
      <c r="T26" s="41">
        <f t="shared" si="2"/>
        <v>98518.266105942384</v>
      </c>
      <c r="U26" s="52">
        <f t="shared" si="11"/>
        <v>98518.26610594237</v>
      </c>
      <c r="V26" s="41">
        <f t="shared" si="3"/>
        <v>-1.5582880259025842</v>
      </c>
      <c r="W26" s="41">
        <f t="shared" si="4"/>
        <v>1.558288025909911</v>
      </c>
      <c r="X26" s="49"/>
    </row>
    <row r="27" spans="1:24" x14ac:dyDescent="0.2">
      <c r="A27" s="11">
        <f t="shared" si="12"/>
        <v>19</v>
      </c>
      <c r="B27" s="11">
        <f t="shared" si="12"/>
        <v>49</v>
      </c>
      <c r="C27" s="12">
        <f>IF(B27&lt;121,INDEX(Frauen!C$2:C$122,B27+1,1),0)</f>
        <v>2.3239999999999998</v>
      </c>
      <c r="D27" s="20">
        <f t="shared" si="5"/>
        <v>2.3239999999999997E-3</v>
      </c>
      <c r="E27" s="20">
        <f t="shared" si="6"/>
        <v>0.99767600000000001</v>
      </c>
      <c r="F27" s="26">
        <f>IF(B27&lt;121,IF($D$1="konstant",$D$3,Zins!G21),0)</f>
        <v>7.4999999999999997E-3</v>
      </c>
      <c r="G27" s="39">
        <f t="shared" si="7"/>
        <v>1.0075000000000001</v>
      </c>
      <c r="H27" s="11">
        <v>100000</v>
      </c>
      <c r="I27" s="11"/>
      <c r="J27" s="11"/>
      <c r="K27" s="28">
        <f t="shared" si="8"/>
        <v>230.66997518610418</v>
      </c>
      <c r="L27" s="32">
        <f t="shared" si="0"/>
        <v>99024.913151364759</v>
      </c>
      <c r="M27" s="53">
        <f>M26+H28*PRODUCT($G$8:G27)^-1*PRODUCT($E$8:E26)*D27</f>
        <v>1789.9549564457329</v>
      </c>
      <c r="N27" s="53">
        <f>N26+I27*PRODUCT($E$8:E26)*PRODUCT($G$8:G26)^-1</f>
        <v>0</v>
      </c>
      <c r="O27" s="52">
        <f>O26+J27*PRODUCT($E$8:E26)*PRODUCT($G$8:G26)^-1</f>
        <v>9.654529373458443</v>
      </c>
      <c r="P27" s="52">
        <f>((N26+M26)*PRODUCT($G$8:G26))/PRODUCT($E$8:E26)</f>
        <v>1869.1945938546048</v>
      </c>
      <c r="Q27" s="52">
        <f>((O26)*PRODUCT($G$8:G26))/PRODUCT($E$8:E26)</f>
        <v>11.326097390933318</v>
      </c>
      <c r="R27" s="11">
        <f t="shared" si="1"/>
        <v>99255.58312655086</v>
      </c>
      <c r="S27" s="32">
        <f t="shared" si="9"/>
        <v>0</v>
      </c>
      <c r="T27" s="41">
        <f t="shared" si="2"/>
        <v>99255.58312655086</v>
      </c>
      <c r="U27" s="52">
        <f t="shared" si="11"/>
        <v>99255.583126550846</v>
      </c>
      <c r="V27" s="41">
        <f t="shared" si="3"/>
        <v>0</v>
      </c>
      <c r="W27" s="41">
        <f t="shared" si="4"/>
        <v>0</v>
      </c>
      <c r="X27" s="49"/>
    </row>
    <row r="28" spans="1:24" x14ac:dyDescent="0.2">
      <c r="A28" s="11">
        <f t="shared" si="12"/>
        <v>20</v>
      </c>
      <c r="B28" s="11">
        <f t="shared" si="12"/>
        <v>50</v>
      </c>
      <c r="C28" s="12">
        <f>IF(B28&lt;121,INDEX(Frauen!C$2:C$122,B28+1,1),0)</f>
        <v>2.5459999999999998</v>
      </c>
      <c r="D28" s="20">
        <f t="shared" si="5"/>
        <v>2.5459999999999997E-3</v>
      </c>
      <c r="E28" s="20">
        <f t="shared" si="6"/>
        <v>0.99745399999999995</v>
      </c>
      <c r="F28" s="26">
        <f>IF(B28&lt;121,IF($D$1="konstant",$D$3,Zins!G22),0)</f>
        <v>7.4999999999999997E-3</v>
      </c>
      <c r="G28" s="39">
        <f t="shared" si="7"/>
        <v>1.0075000000000001</v>
      </c>
      <c r="H28" s="11">
        <v>100000</v>
      </c>
      <c r="I28" s="11">
        <v>100000</v>
      </c>
      <c r="J28" s="11"/>
      <c r="K28" s="28">
        <f t="shared" si="8"/>
        <v>0</v>
      </c>
      <c r="L28" s="32">
        <f t="shared" si="0"/>
        <v>100000</v>
      </c>
      <c r="M28" s="53">
        <f>M27+H29*PRODUCT($G$8:G28)^-1*PRODUCT($E$8:E27)*D28</f>
        <v>1789.9549564457329</v>
      </c>
      <c r="N28" s="53">
        <f>N27+I28*PRODUCT($E$8:E27)*PRODUCT($G$8:G27)^-1</f>
        <v>84410.269462219469</v>
      </c>
      <c r="O28" s="52">
        <f>O27+J28*PRODUCT($E$8:E27)*PRODUCT($G$8:G27)^-1</f>
        <v>9.654529373458443</v>
      </c>
      <c r="P28" s="52">
        <f>((N27+M27)*PRODUCT($G$8:G27))/PRODUCT($E$8:E27)</f>
        <v>2120.5416922011896</v>
      </c>
      <c r="Q28" s="52">
        <f>((O27)*PRODUCT($G$8:G27))/PRODUCT($E$8:E27)</f>
        <v>11.437624159912957</v>
      </c>
      <c r="R28" s="11">
        <f t="shared" si="1"/>
        <v>100000</v>
      </c>
      <c r="S28" s="32">
        <f t="shared" si="9"/>
        <v>0</v>
      </c>
      <c r="T28" s="41">
        <f t="shared" si="2"/>
        <v>100000</v>
      </c>
      <c r="U28" s="52">
        <f t="shared" si="11"/>
        <v>99999.999999999971</v>
      </c>
      <c r="V28" s="41">
        <f t="shared" si="3"/>
        <v>0</v>
      </c>
      <c r="W28" s="41">
        <f t="shared" si="4"/>
        <v>0</v>
      </c>
      <c r="X28" s="49"/>
    </row>
    <row r="29" spans="1:24" x14ac:dyDescent="0.2">
      <c r="A29" s="11">
        <f t="shared" si="12"/>
        <v>21</v>
      </c>
      <c r="B29" s="11">
        <f t="shared" si="12"/>
        <v>51</v>
      </c>
      <c r="C29" s="12">
        <f>IF(B29&lt;121,INDEX(Frauen!C$2:C$122,B29+1,1),0)</f>
        <v>2.782</v>
      </c>
      <c r="D29" s="20">
        <f t="shared" si="5"/>
        <v>2.7820000000000002E-3</v>
      </c>
      <c r="E29" s="20">
        <f t="shared" si="6"/>
        <v>0.99721800000000005</v>
      </c>
      <c r="F29" s="26">
        <f>IF(B29&lt;121,IF($D$1="konstant",$D$3,Zins!G23),0)</f>
        <v>7.4999999999999997E-3</v>
      </c>
      <c r="G29" s="39">
        <f t="shared" si="7"/>
        <v>1.0075000000000001</v>
      </c>
      <c r="H29" s="11"/>
      <c r="I29" s="11"/>
      <c r="J29" s="11"/>
      <c r="K29" s="28">
        <f t="shared" si="8"/>
        <v>0</v>
      </c>
      <c r="L29" s="32">
        <f t="shared" si="0"/>
        <v>0</v>
      </c>
      <c r="M29" s="53">
        <f>M28+H30*PRODUCT($G$8:G29)^-1*PRODUCT($E$8:E28)*D29</f>
        <v>1789.9549564457329</v>
      </c>
      <c r="N29" s="53"/>
      <c r="O29" s="52">
        <f>O28+J29*PRODUCT($E$8:E28)*PRODUCT($G$8:G28)^-1</f>
        <v>9.654529373458443</v>
      </c>
      <c r="P29" s="52">
        <f>((N28+M28)*PRODUCT($G$8:G28))/PRODUCT($E$8:E28)</f>
        <v>103149.06326997805</v>
      </c>
      <c r="Q29" s="52">
        <f>((O28)*PRODUCT($G$8:G28))/PRODUCT($E$8:E28)</f>
        <v>11.552819820374978</v>
      </c>
      <c r="R29" s="11">
        <f t="shared" si="1"/>
        <v>0</v>
      </c>
      <c r="S29" s="32">
        <f t="shared" si="9"/>
        <v>0</v>
      </c>
      <c r="T29" s="41">
        <f t="shared" si="2"/>
        <v>0</v>
      </c>
      <c r="U29" s="52">
        <f t="shared" si="11"/>
        <v>0</v>
      </c>
      <c r="V29" s="41">
        <f t="shared" si="3"/>
        <v>0</v>
      </c>
      <c r="W29" s="41">
        <f t="shared" si="4"/>
        <v>0</v>
      </c>
      <c r="X29" s="49"/>
    </row>
    <row r="30" spans="1:24" x14ac:dyDescent="0.2">
      <c r="A30" s="11">
        <f t="shared" si="12"/>
        <v>22</v>
      </c>
      <c r="B30" s="11">
        <f t="shared" si="12"/>
        <v>52</v>
      </c>
      <c r="C30" s="12">
        <f>IF(B30&lt;121,INDEX(Frauen!C$2:C$122,B30+1,1),0)</f>
        <v>3.0350000000000001</v>
      </c>
      <c r="D30" s="20">
        <f t="shared" si="5"/>
        <v>3.0349999999999999E-3</v>
      </c>
      <c r="E30" s="20">
        <f t="shared" si="6"/>
        <v>0.99696499999999999</v>
      </c>
      <c r="F30" s="26">
        <f>IF(B30&lt;121,IF($D$1="konstant",$D$3,Zins!G24),0)</f>
        <v>7.4999999999999997E-3</v>
      </c>
      <c r="G30" s="39">
        <f t="shared" si="7"/>
        <v>1.0075000000000001</v>
      </c>
      <c r="H30" s="11"/>
      <c r="I30" s="11"/>
      <c r="J30" s="11"/>
      <c r="K30" s="28">
        <f t="shared" si="8"/>
        <v>0</v>
      </c>
      <c r="L30" s="32">
        <f t="shared" si="0"/>
        <v>0</v>
      </c>
      <c r="M30" s="53">
        <f>M29+H31*PRODUCT($G$8:G30)^-1*PRODUCT($E$8:E29)*D30</f>
        <v>1789.9549564457329</v>
      </c>
      <c r="N30" s="53"/>
      <c r="O30" s="52">
        <f>O29+J30*PRODUCT($E$8:E29)*PRODUCT($G$8:G29)^-1</f>
        <v>9.654529373458443</v>
      </c>
      <c r="P30" s="52">
        <f>((N29+M29)*PRODUCT($G$8:G29))/PRODUCT($E$8:E29)</f>
        <v>2163.983474572558</v>
      </c>
      <c r="Q30" s="52">
        <f>((O29)*PRODUCT($G$8:G29))/PRODUCT($E$8:E29)</f>
        <v>11.671937298592477</v>
      </c>
      <c r="R30" s="11">
        <f t="shared" si="1"/>
        <v>0</v>
      </c>
      <c r="S30" s="32">
        <f t="shared" si="9"/>
        <v>0</v>
      </c>
      <c r="T30" s="41">
        <f t="shared" si="2"/>
        <v>0</v>
      </c>
      <c r="U30" s="52">
        <f t="shared" si="11"/>
        <v>102048.61722507676</v>
      </c>
      <c r="V30" s="41">
        <f t="shared" si="3"/>
        <v>0</v>
      </c>
      <c r="W30" s="41">
        <f t="shared" si="4"/>
        <v>0</v>
      </c>
      <c r="X30" s="49"/>
    </row>
    <row r="31" spans="1:24" x14ac:dyDescent="0.2">
      <c r="A31" s="11">
        <f t="shared" si="12"/>
        <v>23</v>
      </c>
      <c r="B31" s="11">
        <f t="shared" si="12"/>
        <v>53</v>
      </c>
      <c r="C31" s="12">
        <f>IF(B31&lt;121,INDEX(Frauen!C$2:C$122,B31+1,1),0)</f>
        <v>3.306</v>
      </c>
      <c r="D31" s="20">
        <f t="shared" si="5"/>
        <v>3.3059999999999999E-3</v>
      </c>
      <c r="E31" s="20">
        <f t="shared" si="6"/>
        <v>0.99669399999999997</v>
      </c>
      <c r="F31" s="26">
        <f>IF(B31&lt;121,IF($D$1="konstant",$D$3,Zins!G25),0)</f>
        <v>7.4999999999999997E-3</v>
      </c>
      <c r="G31" s="39">
        <f t="shared" si="7"/>
        <v>1.0075000000000001</v>
      </c>
      <c r="H31" s="11"/>
      <c r="I31" s="11"/>
      <c r="J31" s="11"/>
      <c r="K31" s="28">
        <f t="shared" si="8"/>
        <v>0</v>
      </c>
      <c r="L31" s="32">
        <f t="shared" si="0"/>
        <v>0</v>
      </c>
      <c r="M31" s="53">
        <f>M30+H32*PRODUCT($G$8:G31)^-1*PRODUCT($E$8:E30)*D31</f>
        <v>1789.9549564457329</v>
      </c>
      <c r="N31" s="53"/>
      <c r="O31" s="52">
        <f>O30+J31*PRODUCT($E$8:E30)*PRODUCT($G$8:G30)^-1</f>
        <v>9.654529373458443</v>
      </c>
      <c r="P31" s="52">
        <f>((N30+M30)*PRODUCT($G$8:G30))/PRODUCT($E$8:E30)</f>
        <v>2186.8504417224794</v>
      </c>
      <c r="Q31" s="52">
        <f>((O30)*PRODUCT($G$8:G30))/PRODUCT($E$8:E30)</f>
        <v>11.795275489442377</v>
      </c>
      <c r="R31" s="11">
        <f t="shared" si="1"/>
        <v>0</v>
      </c>
      <c r="S31" s="32">
        <f t="shared" si="9"/>
        <v>0</v>
      </c>
      <c r="T31" s="41">
        <f t="shared" si="2"/>
        <v>0</v>
      </c>
      <c r="U31" s="52">
        <f t="shared" si="11"/>
        <v>103126.97221493715</v>
      </c>
      <c r="V31" s="41">
        <f t="shared" si="3"/>
        <v>0</v>
      </c>
      <c r="W31" s="41">
        <f t="shared" si="4"/>
        <v>0</v>
      </c>
      <c r="X31" s="49"/>
    </row>
    <row r="32" spans="1:24" x14ac:dyDescent="0.2">
      <c r="A32" s="11">
        <f t="shared" si="12"/>
        <v>24</v>
      </c>
      <c r="B32" s="11">
        <f t="shared" si="12"/>
        <v>54</v>
      </c>
      <c r="C32" s="12">
        <f>IF(B32&lt;121,INDEX(Frauen!C$2:C$122,B32+1,1),0)</f>
        <v>3.593</v>
      </c>
      <c r="D32" s="20">
        <f t="shared" si="5"/>
        <v>3.5929999999999998E-3</v>
      </c>
      <c r="E32" s="20">
        <f t="shared" si="6"/>
        <v>0.99640700000000004</v>
      </c>
      <c r="F32" s="26">
        <f>IF(B32&lt;121,IF($D$1="konstant",$D$3,Zins!G26),0)</f>
        <v>7.4999999999999997E-3</v>
      </c>
      <c r="G32" s="39">
        <f t="shared" si="7"/>
        <v>1.0075000000000001</v>
      </c>
      <c r="H32" s="11"/>
      <c r="I32" s="11"/>
      <c r="J32" s="11"/>
      <c r="K32" s="28">
        <f t="shared" si="8"/>
        <v>0</v>
      </c>
      <c r="L32" s="32">
        <f t="shared" si="0"/>
        <v>0</v>
      </c>
      <c r="M32" s="53">
        <f>M31+H33*PRODUCT($G$8:G32)^-1*PRODUCT($E$8:E31)*D32</f>
        <v>1789.9549564457329</v>
      </c>
      <c r="N32" s="53"/>
      <c r="O32" s="52">
        <f>O31+J32*PRODUCT($E$8:E31)*PRODUCT($G$8:G31)^-1</f>
        <v>9.654529373458443</v>
      </c>
      <c r="P32" s="52">
        <f>((N31+M31)*PRODUCT($G$8:G31))/PRODUCT($E$8:E31)</f>
        <v>2210.5599311678388</v>
      </c>
      <c r="Q32" s="52">
        <f>((O31)*PRODUCT($G$8:G31))/PRODUCT($E$8:E31)</f>
        <v>11.923158016014137</v>
      </c>
      <c r="R32" s="11">
        <f t="shared" si="1"/>
        <v>0</v>
      </c>
      <c r="S32" s="32">
        <f t="shared" si="9"/>
        <v>0</v>
      </c>
      <c r="T32" s="41">
        <f t="shared" si="2"/>
        <v>0</v>
      </c>
      <c r="U32" s="52">
        <f t="shared" si="11"/>
        <v>104245.0586705139</v>
      </c>
      <c r="V32" s="41">
        <f t="shared" si="3"/>
        <v>0</v>
      </c>
      <c r="W32" s="41">
        <f t="shared" si="4"/>
        <v>0</v>
      </c>
      <c r="X32" s="49"/>
    </row>
    <row r="33" spans="1:24" x14ac:dyDescent="0.2">
      <c r="A33" s="11">
        <f t="shared" si="12"/>
        <v>25</v>
      </c>
      <c r="B33" s="11">
        <f t="shared" si="12"/>
        <v>55</v>
      </c>
      <c r="C33" s="12">
        <f>IF(B33&lt;121,INDEX(Frauen!C$2:C$122,B33+1,1),0)</f>
        <v>3.8980000000000001</v>
      </c>
      <c r="D33" s="20">
        <f t="shared" si="5"/>
        <v>3.898E-3</v>
      </c>
      <c r="E33" s="20">
        <f t="shared" si="6"/>
        <v>0.99610200000000004</v>
      </c>
      <c r="F33" s="26">
        <f>IF(B33&lt;121,IF($D$1="konstant",$D$3,Zins!G27),0)</f>
        <v>7.4999999999999997E-3</v>
      </c>
      <c r="G33" s="39">
        <f t="shared" si="7"/>
        <v>1.0075000000000001</v>
      </c>
      <c r="H33" s="11"/>
      <c r="I33" s="11"/>
      <c r="J33" s="11"/>
      <c r="K33" s="28">
        <f t="shared" si="8"/>
        <v>0</v>
      </c>
      <c r="L33" s="32">
        <f t="shared" si="0"/>
        <v>0</v>
      </c>
      <c r="M33" s="53">
        <f>M32+H34*PRODUCT($G$8:G33)^-1*PRODUCT($E$8:E32)*D33</f>
        <v>1789.9549564457329</v>
      </c>
      <c r="N33" s="53"/>
      <c r="O33" s="52">
        <f>O32+J33*PRODUCT($E$8:E32)*PRODUCT($G$8:G32)^-1</f>
        <v>9.654529373458443</v>
      </c>
      <c r="P33" s="52">
        <f>((N32+M32)*PRODUCT($G$8:G32))/PRODUCT($E$8:E32)</f>
        <v>2235.1700968094347</v>
      </c>
      <c r="Q33" s="52">
        <f>((O32)*PRODUCT($G$8:G32))/PRODUCT($E$8:E32)</f>
        <v>12.055898544605009</v>
      </c>
      <c r="R33" s="11">
        <f t="shared" si="1"/>
        <v>0</v>
      </c>
      <c r="S33" s="32">
        <f t="shared" si="9"/>
        <v>0</v>
      </c>
      <c r="T33" s="41">
        <f t="shared" si="2"/>
        <v>0</v>
      </c>
      <c r="U33" s="52">
        <f t="shared" si="11"/>
        <v>105405.61899960834</v>
      </c>
      <c r="V33" s="41">
        <f t="shared" si="3"/>
        <v>0</v>
      </c>
      <c r="W33" s="41">
        <f t="shared" si="4"/>
        <v>0</v>
      </c>
      <c r="X33" s="49"/>
    </row>
    <row r="34" spans="1:24" x14ac:dyDescent="0.2">
      <c r="A34" s="11">
        <f t="shared" si="12"/>
        <v>26</v>
      </c>
      <c r="B34" s="11">
        <f t="shared" si="12"/>
        <v>56</v>
      </c>
      <c r="C34" s="12">
        <f>IF(B34&lt;121,INDEX(Frauen!C$2:C$122,B34+1,1),0)</f>
        <v>4.2279999999999998</v>
      </c>
      <c r="D34" s="20">
        <f t="shared" si="5"/>
        <v>4.228E-3</v>
      </c>
      <c r="E34" s="20">
        <f t="shared" si="6"/>
        <v>0.99577199999999999</v>
      </c>
      <c r="F34" s="26">
        <f>IF(B34&lt;121,IF($D$1="konstant",$D$3,Zins!G28),0)</f>
        <v>7.4999999999999997E-3</v>
      </c>
      <c r="G34" s="39">
        <f t="shared" si="7"/>
        <v>1.0075000000000001</v>
      </c>
      <c r="H34" s="11"/>
      <c r="I34" s="11"/>
      <c r="J34" s="11"/>
      <c r="K34" s="28">
        <f t="shared" si="8"/>
        <v>0</v>
      </c>
      <c r="L34" s="32">
        <f t="shared" si="0"/>
        <v>0</v>
      </c>
      <c r="M34" s="53">
        <f>M33+H35*PRODUCT($G$8:G34)^-1*PRODUCT($E$8:E33)*D34</f>
        <v>1789.9549564457329</v>
      </c>
      <c r="N34" s="53"/>
      <c r="O34" s="52">
        <f>O33+J34*PRODUCT($E$8:E33)*PRODUCT($G$8:G33)^-1</f>
        <v>9.654529373458443</v>
      </c>
      <c r="P34" s="52">
        <f>((N33+M33)*PRODUCT($G$8:G33))/PRODUCT($E$8:E33)</f>
        <v>2260.7462614626866</v>
      </c>
      <c r="Q34" s="52">
        <f>((O33)*PRODUCT($G$8:G33))/PRODUCT($E$8:E33)</f>
        <v>12.193849408684599</v>
      </c>
      <c r="R34" s="11">
        <f t="shared" si="1"/>
        <v>0</v>
      </c>
      <c r="S34" s="32">
        <f t="shared" si="9"/>
        <v>0</v>
      </c>
      <c r="T34" s="41">
        <f t="shared" si="2"/>
        <v>0</v>
      </c>
      <c r="U34" s="52">
        <f t="shared" si="11"/>
        <v>106611.73367999001</v>
      </c>
      <c r="V34" s="41">
        <f t="shared" si="3"/>
        <v>0</v>
      </c>
      <c r="W34" s="41">
        <f t="shared" si="4"/>
        <v>0</v>
      </c>
      <c r="X34" s="49"/>
    </row>
    <row r="35" spans="1:24" x14ac:dyDescent="0.2">
      <c r="A35" s="11">
        <f t="shared" si="12"/>
        <v>27</v>
      </c>
      <c r="B35" s="11">
        <f t="shared" si="12"/>
        <v>57</v>
      </c>
      <c r="C35" s="12">
        <f>IF(B35&lt;121,INDEX(Frauen!C$2:C$122,B35+1,1),0)</f>
        <v>4.585</v>
      </c>
      <c r="D35" s="20">
        <f t="shared" si="5"/>
        <v>4.5849999999999997E-3</v>
      </c>
      <c r="E35" s="20">
        <f t="shared" si="6"/>
        <v>0.99541500000000005</v>
      </c>
      <c r="F35" s="26">
        <f>IF(B35&lt;121,IF($D$1="konstant",$D$3,Zins!G29),0)</f>
        <v>7.4999999999999997E-3</v>
      </c>
      <c r="G35" s="39">
        <f t="shared" si="7"/>
        <v>1.0075000000000001</v>
      </c>
      <c r="H35" s="11"/>
      <c r="I35" s="11"/>
      <c r="J35" s="11"/>
      <c r="K35" s="28">
        <f t="shared" si="8"/>
        <v>0</v>
      </c>
      <c r="L35" s="32">
        <f t="shared" si="0"/>
        <v>0</v>
      </c>
      <c r="M35" s="53">
        <f>M34+H36*PRODUCT($G$8:G35)^-1*PRODUCT($E$8:E34)*D35</f>
        <v>1789.9549564457329</v>
      </c>
      <c r="N35" s="53"/>
      <c r="O35" s="52">
        <f>O34+J35*PRODUCT($E$8:E34)*PRODUCT($G$8:G34)^-1</f>
        <v>9.654529373458443</v>
      </c>
      <c r="P35" s="52">
        <f>((N34+M34)*PRODUCT($G$8:G34))/PRODUCT($E$8:E34)</f>
        <v>2287.372870921914</v>
      </c>
      <c r="Q35" s="52">
        <f>((O34)*PRODUCT($G$8:G34))/PRODUCT($E$8:E34)</f>
        <v>12.337466085860752</v>
      </c>
      <c r="R35" s="11">
        <f t="shared" si="1"/>
        <v>0</v>
      </c>
      <c r="S35" s="32">
        <f t="shared" si="9"/>
        <v>0</v>
      </c>
      <c r="T35" s="41">
        <f t="shared" si="2"/>
        <v>0</v>
      </c>
      <c r="U35" s="52">
        <f t="shared" si="11"/>
        <v>107867.38498631206</v>
      </c>
      <c r="V35" s="41">
        <f t="shared" si="3"/>
        <v>0</v>
      </c>
      <c r="W35" s="41">
        <f t="shared" si="4"/>
        <v>0</v>
      </c>
      <c r="X35" s="49"/>
    </row>
    <row r="36" spans="1:24" x14ac:dyDescent="0.2">
      <c r="A36" s="11">
        <f t="shared" si="12"/>
        <v>28</v>
      </c>
      <c r="B36" s="11">
        <f t="shared" si="12"/>
        <v>58</v>
      </c>
      <c r="C36" s="12">
        <f>IF(B36&lt;121,INDEX(Frauen!C$2:C$122,B36+1,1),0)</f>
        <v>4.9740000000000002</v>
      </c>
      <c r="D36" s="20">
        <f t="shared" si="5"/>
        <v>4.9740000000000001E-3</v>
      </c>
      <c r="E36" s="20">
        <f t="shared" si="6"/>
        <v>0.99502599999999997</v>
      </c>
      <c r="F36" s="26">
        <f>IF(B36&lt;121,IF($D$1="konstant",$D$3,Zins!G30),0)</f>
        <v>7.4999999999999997E-3</v>
      </c>
      <c r="G36" s="39">
        <f t="shared" si="7"/>
        <v>1.0075000000000001</v>
      </c>
      <c r="H36" s="11"/>
      <c r="I36" s="11"/>
      <c r="J36" s="11"/>
      <c r="K36" s="28">
        <f t="shared" si="8"/>
        <v>0</v>
      </c>
      <c r="L36" s="32">
        <f t="shared" si="0"/>
        <v>0</v>
      </c>
      <c r="M36" s="53">
        <f>M35+H37*PRODUCT($G$8:G36)^-1*PRODUCT($E$8:E35)*D36</f>
        <v>1789.9549564457329</v>
      </c>
      <c r="N36" s="53"/>
      <c r="O36" s="52">
        <f>O35+J36*PRODUCT($E$8:E35)*PRODUCT($G$8:G35)^-1</f>
        <v>9.654529373458443</v>
      </c>
      <c r="P36" s="52">
        <f>((N35+M35)*PRODUCT($G$8:G35))/PRODUCT($E$8:E35)</f>
        <v>2315.1430985607299</v>
      </c>
      <c r="Q36" s="52">
        <f>((O35)*PRODUCT($G$8:G35))/PRODUCT($E$8:E35)</f>
        <v>12.48725112792625</v>
      </c>
      <c r="R36" s="11">
        <f t="shared" si="1"/>
        <v>0</v>
      </c>
      <c r="S36" s="32">
        <f t="shared" si="9"/>
        <v>0</v>
      </c>
      <c r="T36" s="41">
        <f t="shared" si="2"/>
        <v>0</v>
      </c>
      <c r="U36" s="52">
        <f t="shared" si="11"/>
        <v>109176.96676633303</v>
      </c>
      <c r="V36" s="41">
        <f t="shared" si="3"/>
        <v>0</v>
      </c>
      <c r="W36" s="41">
        <f t="shared" si="4"/>
        <v>0</v>
      </c>
      <c r="X36" s="49"/>
    </row>
    <row r="37" spans="1:24" x14ac:dyDescent="0.2">
      <c r="A37" s="11">
        <f t="shared" si="12"/>
        <v>29</v>
      </c>
      <c r="B37" s="11">
        <f t="shared" si="12"/>
        <v>59</v>
      </c>
      <c r="C37" s="12">
        <f>IF(B37&lt;121,INDEX(Frauen!C$2:C$122,B37+1,1),0)</f>
        <v>5.4020000000000001</v>
      </c>
      <c r="D37" s="20">
        <f t="shared" si="5"/>
        <v>5.4020000000000006E-3</v>
      </c>
      <c r="E37" s="20">
        <f t="shared" si="6"/>
        <v>0.99459799999999998</v>
      </c>
      <c r="F37" s="26">
        <f>IF(B37&lt;121,IF($D$1="konstant",$D$3,Zins!G31),0)</f>
        <v>7.4999999999999997E-3</v>
      </c>
      <c r="G37" s="39">
        <f t="shared" si="7"/>
        <v>1.0075000000000001</v>
      </c>
      <c r="H37" s="11"/>
      <c r="I37" s="11"/>
      <c r="J37" s="11"/>
      <c r="K37" s="28">
        <f t="shared" si="8"/>
        <v>0</v>
      </c>
      <c r="L37" s="32">
        <f t="shared" si="0"/>
        <v>0</v>
      </c>
      <c r="M37" s="53">
        <f>M36+H38*PRODUCT($G$8:G37)^-1*PRODUCT($E$8:E36)*D37</f>
        <v>1789.9549564457329</v>
      </c>
      <c r="N37" s="53"/>
      <c r="O37" s="52">
        <f>O36+J37*PRODUCT($E$8:E36)*PRODUCT($G$8:G36)^-1</f>
        <v>9.654529373458443</v>
      </c>
      <c r="P37" s="52">
        <f>((N36+M36)*PRODUCT($G$8:G36))/PRODUCT($E$8:E36)</f>
        <v>2344.166556250726</v>
      </c>
      <c r="Q37" s="52">
        <f>((O36)*PRODUCT($G$8:G36))/PRODUCT($E$8:E36)</f>
        <v>12.643795751453428</v>
      </c>
      <c r="R37" s="11">
        <f t="shared" si="1"/>
        <v>0</v>
      </c>
      <c r="S37" s="32">
        <f t="shared" si="9"/>
        <v>0</v>
      </c>
      <c r="T37" s="41">
        <f t="shared" si="2"/>
        <v>0</v>
      </c>
      <c r="U37" s="52">
        <f t="shared" si="11"/>
        <v>110545.64807058364</v>
      </c>
      <c r="V37" s="41">
        <f t="shared" si="3"/>
        <v>0</v>
      </c>
      <c r="W37" s="41">
        <f t="shared" si="4"/>
        <v>0</v>
      </c>
      <c r="X37" s="49"/>
    </row>
    <row r="38" spans="1:24" x14ac:dyDescent="0.2">
      <c r="A38" s="11">
        <f t="shared" si="12"/>
        <v>30</v>
      </c>
      <c r="B38" s="11">
        <f t="shared" si="12"/>
        <v>60</v>
      </c>
      <c r="C38" s="12">
        <f>IF(B38&lt;121,INDEX(Frauen!C$2:C$122,B38+1,1),0)</f>
        <v>5.8840000000000003</v>
      </c>
      <c r="D38" s="20">
        <f t="shared" si="5"/>
        <v>5.8840000000000003E-3</v>
      </c>
      <c r="E38" s="20">
        <f t="shared" si="6"/>
        <v>0.994116</v>
      </c>
      <c r="F38" s="26">
        <f>IF(B38&lt;121,IF($D$1="konstant",$D$3,Zins!G32),0)</f>
        <v>7.4999999999999997E-3</v>
      </c>
      <c r="G38" s="39">
        <f t="shared" si="7"/>
        <v>1.0075000000000001</v>
      </c>
      <c r="H38" s="11"/>
      <c r="I38" s="11"/>
      <c r="J38" s="11"/>
      <c r="K38" s="28">
        <f t="shared" si="8"/>
        <v>0</v>
      </c>
      <c r="L38" s="32">
        <f t="shared" si="0"/>
        <v>0</v>
      </c>
      <c r="M38" s="53">
        <f>M37+H39*PRODUCT($G$8:G38)^-1*PRODUCT($E$8:E37)*D38</f>
        <v>1789.9549564457329</v>
      </c>
      <c r="N38" s="53"/>
      <c r="O38" s="52">
        <f>O37+J38*PRODUCT($E$8:E37)*PRODUCT($G$8:G37)^-1</f>
        <v>9.654529373458443</v>
      </c>
      <c r="P38" s="52">
        <f>((N37+M37)*PRODUCT($G$8:G37))/PRODUCT($E$8:E37)</f>
        <v>2374.5752609824344</v>
      </c>
      <c r="Q38" s="52">
        <f>((O37)*PRODUCT($G$8:G37))/PRODUCT($E$8:E37)</f>
        <v>12.807812020122029</v>
      </c>
      <c r="R38" s="11">
        <f t="shared" si="1"/>
        <v>0</v>
      </c>
      <c r="S38" s="32">
        <f t="shared" si="9"/>
        <v>0</v>
      </c>
      <c r="T38" s="41">
        <f t="shared" si="2"/>
        <v>0</v>
      </c>
      <c r="U38" s="52">
        <f t="shared" si="11"/>
        <v>111979.65452485629</v>
      </c>
      <c r="V38" s="41">
        <f t="shared" si="3"/>
        <v>0</v>
      </c>
      <c r="W38" s="41">
        <f t="shared" si="4"/>
        <v>0</v>
      </c>
      <c r="X38" s="49"/>
    </row>
    <row r="39" spans="1:24" x14ac:dyDescent="0.2">
      <c r="A39" s="11">
        <f t="shared" si="12"/>
        <v>31</v>
      </c>
      <c r="B39" s="11">
        <f t="shared" si="12"/>
        <v>61</v>
      </c>
      <c r="C39" s="12">
        <f>IF(B39&lt;121,INDEX(Frauen!C$2:C$122,B39+1,1),0)</f>
        <v>6.4489999999999998</v>
      </c>
      <c r="D39" s="20">
        <f t="shared" si="5"/>
        <v>6.4489999999999999E-3</v>
      </c>
      <c r="E39" s="20">
        <f t="shared" si="6"/>
        <v>0.99355099999999996</v>
      </c>
      <c r="F39" s="26">
        <f>IF(B39&lt;121,IF($D$1="konstant",$D$3,Zins!G33),0)</f>
        <v>7.4999999999999997E-3</v>
      </c>
      <c r="G39" s="39">
        <f t="shared" si="7"/>
        <v>1.0075000000000001</v>
      </c>
      <c r="H39" s="11"/>
      <c r="I39" s="11"/>
      <c r="J39" s="11"/>
      <c r="K39" s="28">
        <f t="shared" si="8"/>
        <v>0</v>
      </c>
      <c r="L39" s="32">
        <f t="shared" si="0"/>
        <v>0</v>
      </c>
      <c r="M39" s="53">
        <f>M38+H40*PRODUCT($G$8:G39)^-1*PRODUCT($E$8:E38)*D39</f>
        <v>1789.9549564457329</v>
      </c>
      <c r="N39" s="53"/>
      <c r="O39" s="52">
        <f>O38+J39*PRODUCT($E$8:E38)*PRODUCT($G$8:G38)^-1</f>
        <v>9.654529373458443</v>
      </c>
      <c r="P39" s="52">
        <f>((N38+M38)*PRODUCT($G$8:G38))/PRODUCT($E$8:E38)</f>
        <v>2406.5446843625923</v>
      </c>
      <c r="Q39" s="52">
        <f>((O38)*PRODUCT($G$8:G38))/PRODUCT($E$8:E38)</f>
        <v>12.980246379972705</v>
      </c>
      <c r="R39" s="11">
        <f t="shared" si="1"/>
        <v>0</v>
      </c>
      <c r="S39" s="32">
        <f t="shared" si="9"/>
        <v>0</v>
      </c>
      <c r="T39" s="41">
        <f t="shared" si="2"/>
        <v>0</v>
      </c>
      <c r="U39" s="52">
        <f t="shared" si="11"/>
        <v>113487.26097738364</v>
      </c>
      <c r="V39" s="41">
        <f t="shared" si="3"/>
        <v>0</v>
      </c>
      <c r="W39" s="41">
        <f t="shared" si="4"/>
        <v>0</v>
      </c>
      <c r="X39" s="49"/>
    </row>
    <row r="40" spans="1:24" x14ac:dyDescent="0.2">
      <c r="A40" s="11">
        <f t="shared" si="12"/>
        <v>32</v>
      </c>
      <c r="B40" s="11">
        <f t="shared" si="12"/>
        <v>62</v>
      </c>
      <c r="C40" s="12">
        <f>IF(B40&lt;121,INDEX(Frauen!C$2:C$122,B40+1,1),0)</f>
        <v>7.1260000000000003</v>
      </c>
      <c r="D40" s="20">
        <f t="shared" si="5"/>
        <v>7.1260000000000004E-3</v>
      </c>
      <c r="E40" s="20">
        <f t="shared" si="6"/>
        <v>0.99287400000000003</v>
      </c>
      <c r="F40" s="26">
        <f>IF(B40&lt;121,IF($D$1="konstant",$D$3,Zins!G34),0)</f>
        <v>7.4999999999999997E-3</v>
      </c>
      <c r="G40" s="39">
        <f t="shared" si="7"/>
        <v>1.0075000000000001</v>
      </c>
      <c r="H40" s="11"/>
      <c r="I40" s="11"/>
      <c r="J40" s="11"/>
      <c r="K40" s="28">
        <f t="shared" si="8"/>
        <v>0</v>
      </c>
      <c r="L40" s="32">
        <f t="shared" si="0"/>
        <v>0</v>
      </c>
      <c r="M40" s="53">
        <f>M39+H41*PRODUCT($G$8:G40)^-1*PRODUCT($E$8:E39)*D40</f>
        <v>1789.9549564457329</v>
      </c>
      <c r="N40" s="53"/>
      <c r="O40" s="52">
        <f>O39+J40*PRODUCT($E$8:E39)*PRODUCT($G$8:G39)^-1</f>
        <v>9.654529373458443</v>
      </c>
      <c r="P40" s="52">
        <f>((N39+M39)*PRODUCT($G$8:G39))/PRODUCT($E$8:E39)</f>
        <v>2440.3314671268126</v>
      </c>
      <c r="Q40" s="52">
        <f>((O39)*PRODUCT($G$8:G39))/PRODUCT($E$8:E39)</f>
        <v>13.162483081213244</v>
      </c>
      <c r="R40" s="11">
        <f t="shared" si="1"/>
        <v>0</v>
      </c>
      <c r="S40" s="32">
        <f t="shared" si="9"/>
        <v>0</v>
      </c>
      <c r="T40" s="41">
        <f t="shared" si="2"/>
        <v>0</v>
      </c>
      <c r="U40" s="52">
        <f t="shared" si="11"/>
        <v>115080.57003084294</v>
      </c>
      <c r="V40" s="41">
        <f t="shared" si="3"/>
        <v>0</v>
      </c>
      <c r="W40" s="41">
        <f t="shared" si="4"/>
        <v>0</v>
      </c>
      <c r="X40" s="49"/>
    </row>
    <row r="41" spans="1:24" x14ac:dyDescent="0.2">
      <c r="A41" s="11">
        <f t="shared" si="12"/>
        <v>33</v>
      </c>
      <c r="B41" s="11">
        <f t="shared" si="12"/>
        <v>63</v>
      </c>
      <c r="C41" s="12">
        <f>IF(B41&lt;121,INDEX(Frauen!C$2:C$122,B41+1,1),0)</f>
        <v>7.9349999999999996</v>
      </c>
      <c r="D41" s="20">
        <f t="shared" si="5"/>
        <v>7.9349999999999993E-3</v>
      </c>
      <c r="E41" s="20">
        <f t="shared" si="6"/>
        <v>0.99206499999999997</v>
      </c>
      <c r="F41" s="26">
        <f>IF(B41&lt;121,IF($D$1="konstant",$D$3,Zins!G35),0)</f>
        <v>7.4999999999999997E-3</v>
      </c>
      <c r="G41" s="39">
        <f t="shared" si="7"/>
        <v>1.0075000000000001</v>
      </c>
      <c r="H41" s="11"/>
      <c r="I41" s="11"/>
      <c r="J41" s="11"/>
      <c r="K41" s="28">
        <f t="shared" si="8"/>
        <v>0</v>
      </c>
      <c r="L41" s="32">
        <f t="shared" si="0"/>
        <v>0</v>
      </c>
      <c r="M41" s="53">
        <f>M40+H42*PRODUCT($G$8:G41)^-1*PRODUCT($E$8:E40)*D41</f>
        <v>1789.9549564457329</v>
      </c>
      <c r="N41" s="53"/>
      <c r="O41" s="52">
        <f>O40+J41*PRODUCT($E$8:E40)*PRODUCT($G$8:G40)^-1</f>
        <v>9.654529373458443</v>
      </c>
      <c r="P41" s="52">
        <f>((N40+M40)*PRODUCT($G$8:G40))/PRODUCT($E$8:E40)</f>
        <v>2476.2799238677449</v>
      </c>
      <c r="Q41" s="52">
        <f>((O40)*PRODUCT($G$8:G40))/PRODUCT($E$8:E40)</f>
        <v>13.356379262950124</v>
      </c>
      <c r="R41" s="11">
        <f t="shared" si="1"/>
        <v>0</v>
      </c>
      <c r="S41" s="32">
        <f t="shared" si="9"/>
        <v>0</v>
      </c>
      <c r="T41" s="41">
        <f t="shared" si="2"/>
        <v>0</v>
      </c>
      <c r="U41" s="52">
        <f t="shared" si="11"/>
        <v>116775.81879077732</v>
      </c>
      <c r="V41" s="41">
        <f t="shared" si="3"/>
        <v>0</v>
      </c>
      <c r="W41" s="41">
        <f t="shared" si="4"/>
        <v>0</v>
      </c>
      <c r="X41" s="49"/>
    </row>
    <row r="42" spans="1:24" x14ac:dyDescent="0.2">
      <c r="A42" s="11">
        <f t="shared" ref="A42:B57" si="13">IF(A41&lt;121,A41+1,"")</f>
        <v>34</v>
      </c>
      <c r="B42" s="11">
        <f t="shared" si="13"/>
        <v>64</v>
      </c>
      <c r="C42" s="12">
        <f>IF(B42&lt;121,INDEX(Frauen!C$2:C$122,B42+1,1),0)</f>
        <v>8.8979999999999997</v>
      </c>
      <c r="D42" s="20">
        <f t="shared" si="5"/>
        <v>8.8979999999999997E-3</v>
      </c>
      <c r="E42" s="20">
        <f t="shared" si="6"/>
        <v>0.99110200000000004</v>
      </c>
      <c r="F42" s="26">
        <f>IF(B42&lt;121,IF($D$1="konstant",$D$3,Zins!G36),0)</f>
        <v>7.4999999999999997E-3</v>
      </c>
      <c r="G42" s="39">
        <f t="shared" si="7"/>
        <v>1.0075000000000001</v>
      </c>
      <c r="H42" s="11"/>
      <c r="I42" s="11"/>
      <c r="J42" s="11"/>
      <c r="K42" s="28">
        <f t="shared" si="8"/>
        <v>0</v>
      </c>
      <c r="L42" s="32">
        <f t="shared" si="0"/>
        <v>0</v>
      </c>
      <c r="M42" s="53">
        <f>M41+H43*PRODUCT($G$8:G42)^-1*PRODUCT($E$8:E41)*D42</f>
        <v>1789.9549564457329</v>
      </c>
      <c r="N42" s="53"/>
      <c r="O42" s="52">
        <f>O41+J42*PRODUCT($E$8:E41)*PRODUCT($G$8:G41)^-1</f>
        <v>9.654529373458443</v>
      </c>
      <c r="P42" s="52">
        <f>((N41+M41)*PRODUCT($G$8:G41))/PRODUCT($E$8:E41)</f>
        <v>2514.8070169764615</v>
      </c>
      <c r="Q42" s="52">
        <f>((O41)*PRODUCT($G$8:G41))/PRODUCT($E$8:E41)</f>
        <v>13.564183906722091</v>
      </c>
      <c r="R42" s="11">
        <f t="shared" si="1"/>
        <v>0</v>
      </c>
      <c r="S42" s="32">
        <f t="shared" si="9"/>
        <v>0</v>
      </c>
      <c r="T42" s="41">
        <f t="shared" si="2"/>
        <v>0</v>
      </c>
      <c r="U42" s="52">
        <f t="shared" si="11"/>
        <v>118592.670270303</v>
      </c>
      <c r="V42" s="41">
        <f t="shared" si="3"/>
        <v>0</v>
      </c>
      <c r="W42" s="41">
        <f t="shared" si="4"/>
        <v>0</v>
      </c>
      <c r="X42" s="49"/>
    </row>
    <row r="43" spans="1:24" x14ac:dyDescent="0.2">
      <c r="A43" s="11">
        <f t="shared" si="13"/>
        <v>35</v>
      </c>
      <c r="B43" s="11">
        <f t="shared" si="13"/>
        <v>65</v>
      </c>
      <c r="C43" s="12">
        <f>IF(B43&lt;121,INDEX(Frauen!C$2:C$122,B43+1,1),0)</f>
        <v>10.025</v>
      </c>
      <c r="D43" s="20">
        <f t="shared" si="5"/>
        <v>1.0025000000000001E-2</v>
      </c>
      <c r="E43" s="20">
        <f t="shared" si="6"/>
        <v>0.98997500000000005</v>
      </c>
      <c r="F43" s="26">
        <f>IF(B43&lt;121,IF($D$1="konstant",$D$3,Zins!G37),0)</f>
        <v>7.4999999999999997E-3</v>
      </c>
      <c r="G43" s="39">
        <f t="shared" si="7"/>
        <v>1.0075000000000001</v>
      </c>
      <c r="H43" s="11"/>
      <c r="I43" s="11"/>
      <c r="J43" s="11"/>
      <c r="K43" s="28">
        <f t="shared" si="8"/>
        <v>0</v>
      </c>
      <c r="L43" s="32">
        <f t="shared" si="0"/>
        <v>0</v>
      </c>
      <c r="M43" s="53">
        <f>M42+H44*PRODUCT($G$8:G43)^-1*PRODUCT($E$8:E42)*D43</f>
        <v>1789.9549564457329</v>
      </c>
      <c r="N43" s="53"/>
      <c r="O43" s="52">
        <f>O42+J43*PRODUCT($E$8:E42)*PRODUCT($G$8:G42)^-1</f>
        <v>9.654529373458443</v>
      </c>
      <c r="P43" s="52">
        <f>((N42+M42)*PRODUCT($G$8:G42))/PRODUCT($E$8:E42)</f>
        <v>2556.4150507251375</v>
      </c>
      <c r="Q43" s="52">
        <f>((O42)*PRODUCT($G$8:G42))/PRODUCT($E$8:E42)</f>
        <v>13.78860630492372</v>
      </c>
      <c r="R43" s="11">
        <f t="shared" si="1"/>
        <v>0</v>
      </c>
      <c r="S43" s="32">
        <f t="shared" si="9"/>
        <v>0</v>
      </c>
      <c r="T43" s="41">
        <f t="shared" si="2"/>
        <v>0</v>
      </c>
      <c r="U43" s="52">
        <f t="shared" si="11"/>
        <v>120554.81201463654</v>
      </c>
      <c r="V43" s="41">
        <f t="shared" si="3"/>
        <v>0</v>
      </c>
      <c r="W43" s="41">
        <f t="shared" si="4"/>
        <v>0</v>
      </c>
      <c r="X43" s="49"/>
    </row>
    <row r="44" spans="1:24" x14ac:dyDescent="0.2">
      <c r="A44" s="11">
        <f t="shared" si="13"/>
        <v>36</v>
      </c>
      <c r="B44" s="11">
        <f t="shared" si="13"/>
        <v>66</v>
      </c>
      <c r="C44" s="12">
        <f>IF(B44&lt;121,INDEX(Frauen!C$2:C$122,B44+1,1),0)</f>
        <v>11.323</v>
      </c>
      <c r="D44" s="20">
        <f t="shared" si="5"/>
        <v>1.1323E-2</v>
      </c>
      <c r="E44" s="20">
        <f t="shared" si="6"/>
        <v>0.98867700000000003</v>
      </c>
      <c r="F44" s="26">
        <f>IF(B44&lt;121,IF($D$1="konstant",$D$3,Zins!G38),0)</f>
        <v>7.4999999999999997E-3</v>
      </c>
      <c r="G44" s="39">
        <f t="shared" si="7"/>
        <v>1.0075000000000001</v>
      </c>
      <c r="H44" s="11"/>
      <c r="I44" s="11"/>
      <c r="J44" s="11"/>
      <c r="K44" s="28">
        <f t="shared" si="8"/>
        <v>0</v>
      </c>
      <c r="L44" s="32">
        <f t="shared" si="0"/>
        <v>0</v>
      </c>
      <c r="M44" s="53">
        <f>M43+H45*PRODUCT($G$8:G44)^-1*PRODUCT($E$8:E43)*D44</f>
        <v>1789.9549564457329</v>
      </c>
      <c r="N44" s="53"/>
      <c r="O44" s="52">
        <f>O43+J44*PRODUCT($E$8:E43)*PRODUCT($G$8:G43)^-1</f>
        <v>9.654529373458443</v>
      </c>
      <c r="P44" s="52">
        <f>((N43+M43)*PRODUCT($G$8:G43))/PRODUCT($E$8:E43)</f>
        <v>2601.6699043971576</v>
      </c>
      <c r="Q44" s="52">
        <f>((O43)*PRODUCT($G$8:G43))/PRODUCT($E$8:E43)</f>
        <v>14.032698656239447</v>
      </c>
      <c r="R44" s="11">
        <f t="shared" si="1"/>
        <v>0</v>
      </c>
      <c r="S44" s="32">
        <f t="shared" si="9"/>
        <v>0</v>
      </c>
      <c r="T44" s="41">
        <f t="shared" si="2"/>
        <v>0</v>
      </c>
      <c r="U44" s="52">
        <f t="shared" si="11"/>
        <v>122688.92962422919</v>
      </c>
      <c r="V44" s="41">
        <f t="shared" si="3"/>
        <v>0</v>
      </c>
      <c r="W44" s="41">
        <f t="shared" si="4"/>
        <v>0</v>
      </c>
      <c r="X44" s="49"/>
    </row>
    <row r="45" spans="1:24" x14ac:dyDescent="0.2">
      <c r="A45" s="11">
        <f t="shared" si="13"/>
        <v>37</v>
      </c>
      <c r="B45" s="11">
        <f t="shared" si="13"/>
        <v>67</v>
      </c>
      <c r="C45" s="12">
        <f>IF(B45&lt;121,INDEX(Frauen!C$2:C$122,B45+1,1),0)</f>
        <v>12.797000000000001</v>
      </c>
      <c r="D45" s="20">
        <f t="shared" si="5"/>
        <v>1.2797000000000001E-2</v>
      </c>
      <c r="E45" s="20">
        <f t="shared" si="6"/>
        <v>0.98720300000000005</v>
      </c>
      <c r="F45" s="26">
        <f>IF(B45&lt;121,IF($D$1="konstant",$D$3,Zins!G39),0)</f>
        <v>7.4999999999999997E-3</v>
      </c>
      <c r="G45" s="39">
        <f t="shared" si="7"/>
        <v>1.0075000000000001</v>
      </c>
      <c r="H45" s="11"/>
      <c r="I45" s="11"/>
      <c r="J45" s="11"/>
      <c r="K45" s="28">
        <f t="shared" si="8"/>
        <v>0</v>
      </c>
      <c r="L45" s="32">
        <f t="shared" si="0"/>
        <v>0</v>
      </c>
      <c r="M45" s="53">
        <f>M44+H46*PRODUCT($G$8:G45)^-1*PRODUCT($E$8:E44)*D45</f>
        <v>1789.9549564457329</v>
      </c>
      <c r="N45" s="53"/>
      <c r="O45" s="52">
        <f>O44+J45*PRODUCT($E$8:E44)*PRODUCT($G$8:G44)^-1</f>
        <v>9.654529373458443</v>
      </c>
      <c r="P45" s="52">
        <f>((N44+M44)*PRODUCT($G$8:G44))/PRODUCT($E$8:E44)</f>
        <v>2651.201988799311</v>
      </c>
      <c r="Q45" s="52">
        <f>((O44)*PRODUCT($G$8:G44))/PRODUCT($E$8:E44)</f>
        <v>14.299861224809765</v>
      </c>
      <c r="R45" s="11">
        <f t="shared" si="1"/>
        <v>0</v>
      </c>
      <c r="S45" s="32">
        <f t="shared" si="9"/>
        <v>0</v>
      </c>
      <c r="T45" s="41">
        <f t="shared" si="2"/>
        <v>0</v>
      </c>
      <c r="U45" s="52">
        <f t="shared" si="11"/>
        <v>125024.75186174143</v>
      </c>
      <c r="V45" s="41">
        <f t="shared" si="3"/>
        <v>0</v>
      </c>
      <c r="W45" s="41">
        <f t="shared" si="4"/>
        <v>0</v>
      </c>
      <c r="X45" s="49"/>
    </row>
    <row r="46" spans="1:24" x14ac:dyDescent="0.2">
      <c r="A46" s="11">
        <f t="shared" si="13"/>
        <v>38</v>
      </c>
      <c r="B46" s="11">
        <f t="shared" si="13"/>
        <v>68</v>
      </c>
      <c r="C46" s="12">
        <f>IF(B46&lt;121,INDEX(Frauen!C$2:C$122,B46+1,1),0)</f>
        <v>14.46</v>
      </c>
      <c r="D46" s="20">
        <f t="shared" si="5"/>
        <v>1.4460000000000001E-2</v>
      </c>
      <c r="E46" s="20">
        <f t="shared" si="6"/>
        <v>0.98553999999999997</v>
      </c>
      <c r="F46" s="26">
        <f>IF(B46&lt;121,IF($D$1="konstant",$D$3,Zins!G40),0)</f>
        <v>7.4999999999999997E-3</v>
      </c>
      <c r="G46" s="39">
        <f t="shared" si="7"/>
        <v>1.0075000000000001</v>
      </c>
      <c r="H46" s="11"/>
      <c r="I46" s="11"/>
      <c r="J46" s="11"/>
      <c r="K46" s="28">
        <f t="shared" si="8"/>
        <v>0</v>
      </c>
      <c r="L46" s="32">
        <f t="shared" si="0"/>
        <v>0</v>
      </c>
      <c r="M46" s="53">
        <f>M45+H47*PRODUCT($G$8:G46)^-1*PRODUCT($E$8:E45)*D46</f>
        <v>1789.9549564457329</v>
      </c>
      <c r="N46" s="53"/>
      <c r="O46" s="52">
        <f>O45+J46*PRODUCT($E$8:E45)*PRODUCT($G$8:G45)^-1</f>
        <v>9.654529373458443</v>
      </c>
      <c r="P46" s="52">
        <f>((N45+M45)*PRODUCT($G$8:G45))/PRODUCT($E$8:E45)</f>
        <v>2705.7109872187434</v>
      </c>
      <c r="Q46" s="52">
        <f>((O45)*PRODUCT($G$8:G45))/PRODUCT($E$8:E45)</f>
        <v>14.593867911661368</v>
      </c>
      <c r="R46" s="11">
        <f t="shared" si="1"/>
        <v>0</v>
      </c>
      <c r="S46" s="32">
        <f t="shared" si="9"/>
        <v>0</v>
      </c>
      <c r="T46" s="41">
        <f t="shared" si="2"/>
        <v>0</v>
      </c>
      <c r="U46" s="52">
        <f t="shared" si="11"/>
        <v>127595.27422496131</v>
      </c>
      <c r="V46" s="41">
        <f t="shared" si="3"/>
        <v>0</v>
      </c>
      <c r="W46" s="41">
        <f t="shared" si="4"/>
        <v>0</v>
      </c>
      <c r="X46" s="49"/>
    </row>
    <row r="47" spans="1:24" x14ac:dyDescent="0.2">
      <c r="A47" s="11">
        <f t="shared" si="13"/>
        <v>39</v>
      </c>
      <c r="B47" s="11">
        <f t="shared" si="13"/>
        <v>69</v>
      </c>
      <c r="C47" s="12">
        <f>IF(B47&lt;121,INDEX(Frauen!C$2:C$122,B47+1,1),0)</f>
        <v>16.332000000000001</v>
      </c>
      <c r="D47" s="20">
        <f t="shared" si="5"/>
        <v>1.6331999999999999E-2</v>
      </c>
      <c r="E47" s="20">
        <f t="shared" si="6"/>
        <v>0.98366799999999999</v>
      </c>
      <c r="F47" s="26">
        <f>IF(B47&lt;121,IF($D$1="konstant",$D$3,Zins!G41),0)</f>
        <v>7.4999999999999997E-3</v>
      </c>
      <c r="G47" s="39">
        <f t="shared" si="7"/>
        <v>1.0075000000000001</v>
      </c>
      <c r="H47" s="11"/>
      <c r="I47" s="11"/>
      <c r="J47" s="11"/>
      <c r="K47" s="28">
        <f t="shared" si="8"/>
        <v>0</v>
      </c>
      <c r="L47" s="32">
        <f t="shared" si="0"/>
        <v>0</v>
      </c>
      <c r="M47" s="53">
        <f>M46+H48*PRODUCT($G$8:G47)^-1*PRODUCT($E$8:E46)*D47</f>
        <v>1789.9549564457329</v>
      </c>
      <c r="N47" s="53"/>
      <c r="O47" s="52">
        <f>O46+J47*PRODUCT($E$8:E46)*PRODUCT($G$8:G46)^-1</f>
        <v>9.654529373458443</v>
      </c>
      <c r="P47" s="52">
        <f>((N46+M46)*PRODUCT($G$8:G46))/PRODUCT($E$8:E46)</f>
        <v>2766.0001822583399</v>
      </c>
      <c r="Q47" s="52">
        <f>((O46)*PRODUCT($G$8:G46))/PRODUCT($E$8:E46)</f>
        <v>14.91905140430508</v>
      </c>
      <c r="R47" s="11">
        <f t="shared" si="1"/>
        <v>0</v>
      </c>
      <c r="S47" s="32">
        <f t="shared" si="9"/>
        <v>0</v>
      </c>
      <c r="T47" s="41">
        <f t="shared" si="2"/>
        <v>0</v>
      </c>
      <c r="U47" s="52">
        <f t="shared" si="11"/>
        <v>130438.37772353078</v>
      </c>
      <c r="V47" s="41">
        <f t="shared" si="3"/>
        <v>0</v>
      </c>
      <c r="W47" s="41">
        <f t="shared" si="4"/>
        <v>0</v>
      </c>
      <c r="X47" s="49"/>
    </row>
    <row r="48" spans="1:24" x14ac:dyDescent="0.2">
      <c r="A48" s="11">
        <f t="shared" si="13"/>
        <v>40</v>
      </c>
      <c r="B48" s="11">
        <f t="shared" si="13"/>
        <v>70</v>
      </c>
      <c r="C48" s="12">
        <f>IF(B48&lt;121,INDEX(Frauen!C$2:C$122,B48+1,1),0)</f>
        <v>18.440000000000001</v>
      </c>
      <c r="D48" s="20">
        <f t="shared" si="5"/>
        <v>1.8440000000000002E-2</v>
      </c>
      <c r="E48" s="20">
        <f t="shared" si="6"/>
        <v>0.98155999999999999</v>
      </c>
      <c r="F48" s="26">
        <f>IF(B48&lt;121,IF($D$1="konstant",$D$3,Zins!G42),0)</f>
        <v>7.4999999999999997E-3</v>
      </c>
      <c r="G48" s="39">
        <f t="shared" si="7"/>
        <v>1.0075000000000001</v>
      </c>
      <c r="H48" s="11"/>
      <c r="I48" s="11"/>
      <c r="J48" s="11"/>
      <c r="K48" s="28">
        <f t="shared" si="8"/>
        <v>0</v>
      </c>
      <c r="L48" s="32">
        <f t="shared" si="0"/>
        <v>0</v>
      </c>
      <c r="M48" s="53">
        <f>M47+H49*PRODUCT($G$8:G48)^-1*PRODUCT($E$8:E47)*D48</f>
        <v>1789.9549564457329</v>
      </c>
      <c r="N48" s="53"/>
      <c r="O48" s="52">
        <f>O47+J48*PRODUCT($E$8:E47)*PRODUCT($G$8:G47)^-1</f>
        <v>9.654529373458443</v>
      </c>
      <c r="P48" s="52">
        <f>((N47+M47)*PRODUCT($G$8:G47))/PRODUCT($E$8:E47)</f>
        <v>2833.013967746514</v>
      </c>
      <c r="Q48" s="52">
        <f>((O47)*PRODUCT($G$8:G47))/PRODUCT($E$8:E47)</f>
        <v>15.280505505757398</v>
      </c>
      <c r="R48" s="11">
        <f t="shared" si="1"/>
        <v>0</v>
      </c>
      <c r="S48" s="32">
        <f t="shared" si="9"/>
        <v>0</v>
      </c>
      <c r="T48" s="41">
        <f t="shared" si="2"/>
        <v>0</v>
      </c>
      <c r="U48" s="52">
        <f t="shared" si="11"/>
        <v>133598.59785665211</v>
      </c>
      <c r="V48" s="41">
        <f t="shared" si="3"/>
        <v>0</v>
      </c>
      <c r="W48" s="41">
        <f t="shared" si="4"/>
        <v>0</v>
      </c>
      <c r="X48" s="49"/>
    </row>
    <row r="49" spans="1:24" x14ac:dyDescent="0.2">
      <c r="A49" s="11">
        <f t="shared" si="13"/>
        <v>41</v>
      </c>
      <c r="B49" s="11">
        <f t="shared" si="13"/>
        <v>71</v>
      </c>
      <c r="C49" s="12">
        <f>IF(B49&lt;121,INDEX(Frauen!C$2:C$122,B49+1,1),0)</f>
        <v>20.812999999999999</v>
      </c>
      <c r="D49" s="20">
        <f t="shared" si="5"/>
        <v>2.0812999999999998E-2</v>
      </c>
      <c r="E49" s="20">
        <f t="shared" si="6"/>
        <v>0.97918700000000003</v>
      </c>
      <c r="F49" s="26">
        <f>IF(B49&lt;121,IF($D$1="konstant",$D$3,Zins!G43),0)</f>
        <v>7.4999999999999997E-3</v>
      </c>
      <c r="G49" s="39">
        <f t="shared" si="7"/>
        <v>1.0075000000000001</v>
      </c>
      <c r="H49" s="11"/>
      <c r="I49" s="11"/>
      <c r="J49" s="11"/>
      <c r="K49" s="28">
        <f t="shared" si="8"/>
        <v>0</v>
      </c>
      <c r="L49" s="32">
        <f t="shared" si="0"/>
        <v>0</v>
      </c>
      <c r="M49" s="53">
        <f>M48+H50*PRODUCT($G$8:G49)^-1*PRODUCT($E$8:E48)*D49</f>
        <v>1789.9549564457329</v>
      </c>
      <c r="N49" s="53"/>
      <c r="O49" s="52">
        <f>O48+J49*PRODUCT($E$8:E48)*PRODUCT($G$8:G48)^-1</f>
        <v>9.654529373458443</v>
      </c>
      <c r="P49" s="52">
        <f>((N48+M48)*PRODUCT($G$8:G48))/PRODUCT($E$8:E48)</f>
        <v>2907.8829338039577</v>
      </c>
      <c r="Q49" s="52">
        <f>((O48)*PRODUCT($G$8:G48))/PRODUCT($E$8:E48)</f>
        <v>15.684328311107402</v>
      </c>
      <c r="R49" s="11">
        <f t="shared" si="1"/>
        <v>0</v>
      </c>
      <c r="S49" s="32">
        <f t="shared" si="9"/>
        <v>0</v>
      </c>
      <c r="T49" s="41">
        <f t="shared" si="2"/>
        <v>0</v>
      </c>
      <c r="U49" s="52">
        <f t="shared" si="11"/>
        <v>137129.25072392623</v>
      </c>
      <c r="V49" s="41">
        <f t="shared" si="3"/>
        <v>0</v>
      </c>
      <c r="W49" s="41">
        <f t="shared" si="4"/>
        <v>0</v>
      </c>
      <c r="X49" s="49"/>
    </row>
    <row r="50" spans="1:24" x14ac:dyDescent="0.2">
      <c r="A50" s="11">
        <f t="shared" si="13"/>
        <v>42</v>
      </c>
      <c r="B50" s="11">
        <f t="shared" si="13"/>
        <v>72</v>
      </c>
      <c r="C50" s="12">
        <f>IF(B50&lt;121,INDEX(Frauen!C$2:C$122,B50+1,1),0)</f>
        <v>23.475000000000001</v>
      </c>
      <c r="D50" s="20">
        <f t="shared" si="5"/>
        <v>2.3475000000000003E-2</v>
      </c>
      <c r="E50" s="20">
        <f t="shared" si="6"/>
        <v>0.97652499999999998</v>
      </c>
      <c r="F50" s="26">
        <f>IF(B50&lt;121,IF($D$1="konstant",$D$3,Zins!G44),0)</f>
        <v>7.4999999999999997E-3</v>
      </c>
      <c r="G50" s="39">
        <f t="shared" si="7"/>
        <v>1.0075000000000001</v>
      </c>
      <c r="H50" s="11"/>
      <c r="I50" s="11"/>
      <c r="J50" s="11"/>
      <c r="K50" s="28">
        <f t="shared" si="8"/>
        <v>0</v>
      </c>
      <c r="L50" s="32">
        <f t="shared" si="0"/>
        <v>0</v>
      </c>
      <c r="M50" s="53">
        <f>M49+H51*PRODUCT($G$8:G50)^-1*PRODUCT($E$8:E49)*D50</f>
        <v>1789.9549564457329</v>
      </c>
      <c r="N50" s="53"/>
      <c r="O50" s="52">
        <f>O49+J50*PRODUCT($E$8:E49)*PRODUCT($G$8:G49)^-1</f>
        <v>9.654529373458443</v>
      </c>
      <c r="P50" s="52">
        <f>((N49+M49)*PRODUCT($G$8:G49))/PRODUCT($E$8:E49)</f>
        <v>2991.9637983423881</v>
      </c>
      <c r="Q50" s="52">
        <f>((O49)*PRODUCT($G$8:G49))/PRODUCT($E$8:E49)</f>
        <v>16.137837587141892</v>
      </c>
      <c r="R50" s="11">
        <f t="shared" si="1"/>
        <v>0</v>
      </c>
      <c r="S50" s="32">
        <f t="shared" si="9"/>
        <v>0</v>
      </c>
      <c r="T50" s="41">
        <f t="shared" si="2"/>
        <v>0</v>
      </c>
      <c r="U50" s="52">
        <f t="shared" si="11"/>
        <v>141094.31610545857</v>
      </c>
      <c r="V50" s="41">
        <f t="shared" si="3"/>
        <v>0</v>
      </c>
      <c r="W50" s="41">
        <f t="shared" si="4"/>
        <v>0</v>
      </c>
      <c r="X50" s="49"/>
    </row>
    <row r="51" spans="1:24" x14ac:dyDescent="0.2">
      <c r="A51" s="11">
        <f t="shared" si="13"/>
        <v>43</v>
      </c>
      <c r="B51" s="11">
        <f t="shared" si="13"/>
        <v>73</v>
      </c>
      <c r="C51" s="12">
        <f>IF(B51&lt;121,INDEX(Frauen!C$2:C$122,B51+1,1),0)</f>
        <v>27.035</v>
      </c>
      <c r="D51" s="20">
        <f t="shared" si="5"/>
        <v>2.7035E-2</v>
      </c>
      <c r="E51" s="20">
        <f t="shared" si="6"/>
        <v>0.97296499999999997</v>
      </c>
      <c r="F51" s="26">
        <f>IF(B51&lt;121,IF($D$1="konstant",$D$3,Zins!G45),0)</f>
        <v>7.4999999999999997E-3</v>
      </c>
      <c r="G51" s="39">
        <f t="shared" si="7"/>
        <v>1.0075000000000001</v>
      </c>
      <c r="H51" s="11"/>
      <c r="I51" s="11"/>
      <c r="J51" s="11"/>
      <c r="K51" s="28">
        <f t="shared" si="8"/>
        <v>0</v>
      </c>
      <c r="L51" s="32">
        <f t="shared" si="0"/>
        <v>0</v>
      </c>
      <c r="M51" s="53">
        <f>M50+H52*PRODUCT($G$8:G51)^-1*PRODUCT($E$8:E50)*D51</f>
        <v>1789.9549564457329</v>
      </c>
      <c r="N51" s="53"/>
      <c r="O51" s="52">
        <f>O50+J51*PRODUCT($E$8:E50)*PRODUCT($G$8:G50)^-1</f>
        <v>9.654529373458443</v>
      </c>
      <c r="P51" s="52">
        <f>((N50+M50)*PRODUCT($G$8:G50))/PRODUCT($E$8:E50)</f>
        <v>3086.8677471953674</v>
      </c>
      <c r="Q51" s="52">
        <f>((O50)*PRODUCT($G$8:G50))/PRODUCT($E$8:E50)</f>
        <v>16.649723631289991</v>
      </c>
      <c r="R51" s="11">
        <f t="shared" si="1"/>
        <v>0</v>
      </c>
      <c r="S51" s="32">
        <f t="shared" si="9"/>
        <v>0</v>
      </c>
      <c r="T51" s="41">
        <f t="shared" si="2"/>
        <v>0</v>
      </c>
      <c r="U51" s="52">
        <f t="shared" si="11"/>
        <v>145569.77391899802</v>
      </c>
      <c r="V51" s="41">
        <f t="shared" si="3"/>
        <v>0</v>
      </c>
      <c r="W51" s="41">
        <f t="shared" si="4"/>
        <v>0</v>
      </c>
      <c r="X51" s="49"/>
    </row>
    <row r="52" spans="1:24" x14ac:dyDescent="0.2">
      <c r="A52" s="11">
        <f t="shared" si="13"/>
        <v>44</v>
      </c>
      <c r="B52" s="11">
        <f t="shared" si="13"/>
        <v>74</v>
      </c>
      <c r="C52" s="12">
        <f>IF(B52&lt;121,INDEX(Frauen!C$2:C$122,B52+1,1),0)</f>
        <v>30.413</v>
      </c>
      <c r="D52" s="20">
        <f t="shared" si="5"/>
        <v>3.0412999999999999E-2</v>
      </c>
      <c r="E52" s="20">
        <f t="shared" si="6"/>
        <v>0.96958699999999998</v>
      </c>
      <c r="F52" s="26">
        <f>IF(B52&lt;121,IF($D$1="konstant",$D$3,Zins!G46),0)</f>
        <v>7.4999999999999997E-3</v>
      </c>
      <c r="G52" s="39">
        <f t="shared" si="7"/>
        <v>1.0075000000000001</v>
      </c>
      <c r="H52" s="11"/>
      <c r="I52" s="11"/>
      <c r="J52" s="11"/>
      <c r="K52" s="28">
        <f t="shared" si="8"/>
        <v>0</v>
      </c>
      <c r="L52" s="32">
        <f t="shared" si="0"/>
        <v>0</v>
      </c>
      <c r="M52" s="53">
        <f>M51+H53*PRODUCT($G$8:G52)^-1*PRODUCT($E$8:E51)*D52</f>
        <v>1789.9549564457329</v>
      </c>
      <c r="N52" s="53"/>
      <c r="O52" s="52">
        <f>O51+J52*PRODUCT($E$8:E51)*PRODUCT($G$8:G51)^-1</f>
        <v>9.654529373458443</v>
      </c>
      <c r="P52" s="52">
        <f>((N51+M51)*PRODUCT($G$8:G51))/PRODUCT($E$8:E51)</f>
        <v>3196.4348720656276</v>
      </c>
      <c r="Q52" s="52">
        <f>((O51)*PRODUCT($G$8:G51))/PRODUCT($E$8:E51)</f>
        <v>17.240698851988167</v>
      </c>
      <c r="R52" s="11">
        <f t="shared" si="1"/>
        <v>0</v>
      </c>
      <c r="S52" s="32">
        <f t="shared" si="9"/>
        <v>0</v>
      </c>
      <c r="T52" s="41">
        <f t="shared" si="2"/>
        <v>0</v>
      </c>
      <c r="U52" s="52">
        <f t="shared" si="11"/>
        <v>150736.71429433793</v>
      </c>
      <c r="V52" s="41">
        <f t="shared" si="3"/>
        <v>0</v>
      </c>
      <c r="W52" s="41">
        <f t="shared" si="4"/>
        <v>0</v>
      </c>
      <c r="X52" s="49"/>
    </row>
    <row r="53" spans="1:24" x14ac:dyDescent="0.2">
      <c r="A53" s="11">
        <f t="shared" si="13"/>
        <v>45</v>
      </c>
      <c r="B53" s="11">
        <f t="shared" si="13"/>
        <v>75</v>
      </c>
      <c r="C53" s="12">
        <f>IF(B53&lt;121,INDEX(Frauen!C$2:C$122,B53+1,1),0)</f>
        <v>34.286999999999999</v>
      </c>
      <c r="D53" s="20">
        <f t="shared" si="5"/>
        <v>3.4286999999999998E-2</v>
      </c>
      <c r="E53" s="20">
        <f t="shared" si="6"/>
        <v>0.96571300000000004</v>
      </c>
      <c r="F53" s="26">
        <f>IF(B53&lt;121,IF($D$1="konstant",$D$3,Zins!G47),0)</f>
        <v>7.4999999999999997E-3</v>
      </c>
      <c r="G53" s="39">
        <f t="shared" si="7"/>
        <v>1.0075000000000001</v>
      </c>
      <c r="H53" s="11"/>
      <c r="I53" s="11"/>
      <c r="J53" s="11"/>
      <c r="K53" s="28">
        <f t="shared" si="8"/>
        <v>0</v>
      </c>
      <c r="L53" s="32">
        <f t="shared" si="0"/>
        <v>0</v>
      </c>
      <c r="M53" s="53">
        <f>M52+H54*PRODUCT($G$8:G53)^-1*PRODUCT($E$8:E52)*D53</f>
        <v>1789.9549564457329</v>
      </c>
      <c r="N53" s="53"/>
      <c r="O53" s="52">
        <f>O52+J53*PRODUCT($E$8:E52)*PRODUCT($G$8:G52)^-1</f>
        <v>9.654529373458443</v>
      </c>
      <c r="P53" s="52">
        <f>((N52+M52)*PRODUCT($G$8:G52))/PRODUCT($E$8:E52)</f>
        <v>3321.4225578582623</v>
      </c>
      <c r="Q53" s="52">
        <f>((O52)*PRODUCT($G$8:G52))/PRODUCT($E$8:E52)</f>
        <v>17.914848377069905</v>
      </c>
      <c r="R53" s="11">
        <f t="shared" si="1"/>
        <v>0</v>
      </c>
      <c r="S53" s="32">
        <f t="shared" si="9"/>
        <v>0</v>
      </c>
      <c r="T53" s="41">
        <f t="shared" si="2"/>
        <v>0</v>
      </c>
      <c r="U53" s="52">
        <f t="shared" si="11"/>
        <v>156630.85380842097</v>
      </c>
      <c r="V53" s="41">
        <f t="shared" si="3"/>
        <v>0</v>
      </c>
      <c r="W53" s="41">
        <f t="shared" si="4"/>
        <v>0</v>
      </c>
      <c r="X53" s="49"/>
    </row>
    <row r="54" spans="1:24" x14ac:dyDescent="0.2">
      <c r="A54" s="11">
        <f t="shared" si="13"/>
        <v>46</v>
      </c>
      <c r="B54" s="11">
        <f t="shared" si="13"/>
        <v>76</v>
      </c>
      <c r="C54" s="12">
        <f>IF(B54&lt;121,INDEX(Frauen!C$2:C$122,B54+1,1),0)</f>
        <v>38.749000000000002</v>
      </c>
      <c r="D54" s="20">
        <f t="shared" si="5"/>
        <v>3.8749000000000006E-2</v>
      </c>
      <c r="E54" s="20">
        <f t="shared" si="6"/>
        <v>0.96125099999999997</v>
      </c>
      <c r="F54" s="26">
        <f>IF(B54&lt;121,IF($D$1="konstant",$D$3,Zins!G48),0)</f>
        <v>7.4999999999999997E-3</v>
      </c>
      <c r="G54" s="39">
        <f t="shared" si="7"/>
        <v>1.0075000000000001</v>
      </c>
      <c r="H54" s="11"/>
      <c r="I54" s="11"/>
      <c r="J54" s="11"/>
      <c r="K54" s="28">
        <f t="shared" si="8"/>
        <v>0</v>
      </c>
      <c r="L54" s="32">
        <f t="shared" si="0"/>
        <v>0</v>
      </c>
      <c r="M54" s="53">
        <f>M53+H55*PRODUCT($G$8:G54)^-1*PRODUCT($E$8:E53)*D54</f>
        <v>1789.9549564457329</v>
      </c>
      <c r="N54" s="53"/>
      <c r="O54" s="52">
        <f>O53+J54*PRODUCT($E$8:E53)*PRODUCT($G$8:G53)^-1</f>
        <v>9.654529373458443</v>
      </c>
      <c r="P54" s="52">
        <f>((N53+M53)*PRODUCT($G$8:G53))/PRODUCT($E$8:E53)</f>
        <v>3465.1425703518539</v>
      </c>
      <c r="Q54" s="52">
        <f>((O53)*PRODUCT($G$8:G53))/PRODUCT($E$8:E53)</f>
        <v>18.690034968875775</v>
      </c>
      <c r="R54" s="11">
        <f t="shared" si="1"/>
        <v>0</v>
      </c>
      <c r="S54" s="32">
        <f t="shared" si="9"/>
        <v>0</v>
      </c>
      <c r="T54" s="41">
        <f t="shared" si="2"/>
        <v>0</v>
      </c>
      <c r="U54" s="52">
        <f t="shared" si="11"/>
        <v>163408.36792295863</v>
      </c>
      <c r="V54" s="41">
        <f t="shared" si="3"/>
        <v>0</v>
      </c>
      <c r="W54" s="41">
        <f t="shared" si="4"/>
        <v>0</v>
      </c>
      <c r="X54" s="49"/>
    </row>
    <row r="55" spans="1:24" x14ac:dyDescent="0.2">
      <c r="A55" s="11">
        <f t="shared" si="13"/>
        <v>47</v>
      </c>
      <c r="B55" s="11">
        <f t="shared" si="13"/>
        <v>77</v>
      </c>
      <c r="C55" s="12">
        <f>IF(B55&lt;121,INDEX(Frauen!C$2:C$122,B55+1,1),0)</f>
        <v>43.396999999999998</v>
      </c>
      <c r="D55" s="20">
        <f t="shared" si="5"/>
        <v>4.3396999999999998E-2</v>
      </c>
      <c r="E55" s="20">
        <f t="shared" si="6"/>
        <v>0.95660299999999998</v>
      </c>
      <c r="F55" s="26">
        <f>IF(B55&lt;121,IF($D$1="konstant",$D$3,Zins!G49),0)</f>
        <v>7.4999999999999997E-3</v>
      </c>
      <c r="G55" s="39">
        <f t="shared" si="7"/>
        <v>1.0075000000000001</v>
      </c>
      <c r="H55" s="11"/>
      <c r="I55" s="11"/>
      <c r="J55" s="11"/>
      <c r="K55" s="28">
        <f t="shared" si="8"/>
        <v>0</v>
      </c>
      <c r="L55" s="32">
        <f t="shared" si="0"/>
        <v>0</v>
      </c>
      <c r="M55" s="53">
        <f>M54+H56*PRODUCT($G$8:G55)^-1*PRODUCT($E$8:E54)*D55</f>
        <v>1789.9549564457329</v>
      </c>
      <c r="N55" s="53"/>
      <c r="O55" s="52">
        <f>O54+J55*PRODUCT($E$8:E54)*PRODUCT($G$8:G54)^-1</f>
        <v>9.654529373458443</v>
      </c>
      <c r="P55" s="52">
        <f>((N54+M54)*PRODUCT($G$8:G54))/PRODUCT($E$8:E54)</f>
        <v>3631.8621667280377</v>
      </c>
      <c r="Q55" s="52">
        <f>((O54)*PRODUCT($G$8:G54))/PRODUCT($E$8:E54)</f>
        <v>19.589275050057005</v>
      </c>
      <c r="R55" s="11">
        <f t="shared" si="1"/>
        <v>0</v>
      </c>
      <c r="S55" s="32">
        <f t="shared" si="9"/>
        <v>0</v>
      </c>
      <c r="T55" s="41">
        <f t="shared" si="2"/>
        <v>0</v>
      </c>
      <c r="U55" s="52">
        <f t="shared" si="11"/>
        <v>171270.4909356462</v>
      </c>
      <c r="V55" s="41">
        <f t="shared" si="3"/>
        <v>0</v>
      </c>
      <c r="W55" s="41">
        <f t="shared" si="4"/>
        <v>0</v>
      </c>
      <c r="X55" s="49"/>
    </row>
    <row r="56" spans="1:24" x14ac:dyDescent="0.2">
      <c r="A56" s="11">
        <f t="shared" si="13"/>
        <v>48</v>
      </c>
      <c r="B56" s="11">
        <f t="shared" si="13"/>
        <v>78</v>
      </c>
      <c r="C56" s="12">
        <f>IF(B56&lt;121,INDEX(Frauen!C$2:C$122,B56+1,1),0)</f>
        <v>49.993000000000002</v>
      </c>
      <c r="D56" s="20">
        <f t="shared" si="5"/>
        <v>4.9993000000000003E-2</v>
      </c>
      <c r="E56" s="20">
        <f t="shared" si="6"/>
        <v>0.95000700000000005</v>
      </c>
      <c r="F56" s="26">
        <f>IF(B56&lt;121,IF($D$1="konstant",$D$3,Zins!G50),0)</f>
        <v>7.4999999999999997E-3</v>
      </c>
      <c r="G56" s="39">
        <f t="shared" si="7"/>
        <v>1.0075000000000001</v>
      </c>
      <c r="H56" s="11"/>
      <c r="I56" s="11"/>
      <c r="J56" s="11"/>
      <c r="K56" s="28">
        <f t="shared" si="8"/>
        <v>0</v>
      </c>
      <c r="L56" s="32">
        <f t="shared" si="0"/>
        <v>0</v>
      </c>
      <c r="M56" s="53">
        <f>M55+H57*PRODUCT($G$8:G56)^-1*PRODUCT($E$8:E55)*D56</f>
        <v>1789.9549564457329</v>
      </c>
      <c r="N56" s="53"/>
      <c r="O56" s="52">
        <f>O55+J56*PRODUCT($E$8:E55)*PRODUCT($G$8:G55)^-1</f>
        <v>9.654529373458443</v>
      </c>
      <c r="P56" s="52">
        <f>((N55+M55)*PRODUCT($G$8:G55))/PRODUCT($E$8:E55)</f>
        <v>3825.0989522074451</v>
      </c>
      <c r="Q56" s="52">
        <f>((O55)*PRODUCT($G$8:G55))/PRODUCT($E$8:E55)</f>
        <v>20.631541624824962</v>
      </c>
      <c r="R56" s="11">
        <f t="shared" si="1"/>
        <v>0</v>
      </c>
      <c r="S56" s="32">
        <f t="shared" si="9"/>
        <v>0</v>
      </c>
      <c r="T56" s="41">
        <f t="shared" si="2"/>
        <v>0</v>
      </c>
      <c r="U56" s="52">
        <f t="shared" si="11"/>
        <v>180383.10523557165</v>
      </c>
      <c r="V56" s="41">
        <f t="shared" si="3"/>
        <v>0</v>
      </c>
      <c r="W56" s="41">
        <f t="shared" si="4"/>
        <v>0</v>
      </c>
      <c r="X56" s="49"/>
    </row>
    <row r="57" spans="1:24" x14ac:dyDescent="0.2">
      <c r="A57" s="11">
        <f t="shared" si="13"/>
        <v>49</v>
      </c>
      <c r="B57" s="11">
        <f t="shared" si="13"/>
        <v>79</v>
      </c>
      <c r="C57" s="12">
        <f>IF(B57&lt;121,INDEX(Frauen!C$2:C$122,B57+1,1),0)</f>
        <v>57.024000000000001</v>
      </c>
      <c r="D57" s="20">
        <f t="shared" si="5"/>
        <v>5.7023999999999998E-2</v>
      </c>
      <c r="E57" s="20">
        <f t="shared" si="6"/>
        <v>0.94297600000000004</v>
      </c>
      <c r="F57" s="26">
        <f>IF(B57&lt;121,IF($D$1="konstant",$D$3,Zins!G51),0)</f>
        <v>7.4999999999999997E-3</v>
      </c>
      <c r="G57" s="39">
        <f t="shared" si="7"/>
        <v>1.0075000000000001</v>
      </c>
      <c r="H57" s="11"/>
      <c r="I57" s="11"/>
      <c r="J57" s="11"/>
      <c r="K57" s="28">
        <f t="shared" si="8"/>
        <v>0</v>
      </c>
      <c r="L57" s="32">
        <f t="shared" si="0"/>
        <v>0</v>
      </c>
      <c r="M57" s="53">
        <f>M56+H58*PRODUCT($G$8:G57)^-1*PRODUCT($E$8:E56)*D57</f>
        <v>1789.9549564457329</v>
      </c>
      <c r="N57" s="53"/>
      <c r="O57" s="52">
        <f>O56+J57*PRODUCT($E$8:E56)*PRODUCT($G$8:G56)^-1</f>
        <v>9.654529373458443</v>
      </c>
      <c r="P57" s="52">
        <f>((N56+M56)*PRODUCT($G$8:G56))/PRODUCT($E$8:E56)</f>
        <v>4056.5882086647798</v>
      </c>
      <c r="Q57" s="52">
        <f>((O56)*PRODUCT($G$8:G56))/PRODUCT($E$8:E56)</f>
        <v>21.88013160641043</v>
      </c>
      <c r="R57" s="11">
        <f t="shared" si="1"/>
        <v>0</v>
      </c>
      <c r="S57" s="32">
        <f t="shared" si="9"/>
        <v>0</v>
      </c>
      <c r="T57" s="41">
        <f t="shared" si="2"/>
        <v>0</v>
      </c>
      <c r="U57" s="52">
        <f t="shared" si="11"/>
        <v>191299.62044999507</v>
      </c>
      <c r="V57" s="41">
        <f t="shared" si="3"/>
        <v>0</v>
      </c>
      <c r="W57" s="41">
        <f t="shared" si="4"/>
        <v>0</v>
      </c>
      <c r="X57" s="49"/>
    </row>
    <row r="58" spans="1:24" x14ac:dyDescent="0.2">
      <c r="A58" s="11">
        <f t="shared" ref="A58:B73" si="14">IF(A57&lt;121,A57+1,"")</f>
        <v>50</v>
      </c>
      <c r="B58" s="11">
        <f t="shared" si="14"/>
        <v>80</v>
      </c>
      <c r="C58" s="12">
        <f>IF(B58&lt;121,INDEX(Frauen!C$2:C$122,B58+1,1),0)</f>
        <v>65.113</v>
      </c>
      <c r="D58" s="20">
        <f t="shared" si="5"/>
        <v>6.5113000000000004E-2</v>
      </c>
      <c r="E58" s="20">
        <f t="shared" si="6"/>
        <v>0.93488700000000002</v>
      </c>
      <c r="F58" s="26">
        <f>IF(B58&lt;121,IF($D$1="konstant",$D$3,Zins!G52),0)</f>
        <v>7.4999999999999997E-3</v>
      </c>
      <c r="G58" s="39">
        <f t="shared" si="7"/>
        <v>1.0075000000000001</v>
      </c>
      <c r="H58" s="11"/>
      <c r="I58" s="11"/>
      <c r="J58" s="11"/>
      <c r="K58" s="28">
        <f t="shared" si="8"/>
        <v>0</v>
      </c>
      <c r="L58" s="32">
        <f t="shared" si="0"/>
        <v>0</v>
      </c>
      <c r="M58" s="53">
        <f>M57+H59*PRODUCT($G$8:G58)^-1*PRODUCT($E$8:E57)*D58</f>
        <v>1789.9549564457329</v>
      </c>
      <c r="N58" s="53"/>
      <c r="O58" s="52">
        <f>O57+J58*PRODUCT($E$8:E57)*PRODUCT($G$8:G57)^-1</f>
        <v>9.654529373458443</v>
      </c>
      <c r="P58" s="52">
        <f>((N57+M57)*PRODUCT($G$8:G57))/PRODUCT($E$8:E57)</f>
        <v>4334.1639874501216</v>
      </c>
      <c r="Q58" s="52">
        <f>((O57)*PRODUCT($G$8:G57))/PRODUCT($E$8:E57)</f>
        <v>23.377299733459292</v>
      </c>
      <c r="R58" s="11">
        <f t="shared" si="1"/>
        <v>0</v>
      </c>
      <c r="S58" s="32">
        <f t="shared" si="9"/>
        <v>0</v>
      </c>
      <c r="T58" s="41">
        <f t="shared" si="2"/>
        <v>0</v>
      </c>
      <c r="U58" s="52">
        <f t="shared" si="11"/>
        <v>204389.47290638369</v>
      </c>
      <c r="V58" s="41">
        <f t="shared" si="3"/>
        <v>0</v>
      </c>
      <c r="W58" s="41">
        <f t="shared" si="4"/>
        <v>0</v>
      </c>
      <c r="X58" s="49"/>
    </row>
    <row r="59" spans="1:24" x14ac:dyDescent="0.2">
      <c r="A59" s="11">
        <f t="shared" si="14"/>
        <v>51</v>
      </c>
      <c r="B59" s="11">
        <f t="shared" si="14"/>
        <v>81</v>
      </c>
      <c r="C59" s="12">
        <f>IF(B59&lt;121,INDEX(Frauen!C$2:C$122,B59+1,1),0)</f>
        <v>74.287999999999997</v>
      </c>
      <c r="D59" s="20">
        <f t="shared" si="5"/>
        <v>7.4287999999999993E-2</v>
      </c>
      <c r="E59" s="20">
        <f t="shared" si="6"/>
        <v>0.92571199999999998</v>
      </c>
      <c r="F59" s="26">
        <f>IF(B59&lt;121,IF($D$1="konstant",$D$3,Zins!G53),0)</f>
        <v>7.4999999999999997E-3</v>
      </c>
      <c r="G59" s="39">
        <f t="shared" si="7"/>
        <v>1.0075000000000001</v>
      </c>
      <c r="H59" s="11"/>
      <c r="I59" s="11"/>
      <c r="J59" s="11"/>
      <c r="K59" s="28">
        <f t="shared" si="8"/>
        <v>0</v>
      </c>
      <c r="L59" s="32">
        <f t="shared" si="0"/>
        <v>0</v>
      </c>
      <c r="M59" s="53">
        <f>M58+H60*PRODUCT($G$8:G59)^-1*PRODUCT($E$8:E58)*D59</f>
        <v>1789.9549564457329</v>
      </c>
      <c r="N59" s="53"/>
      <c r="O59" s="52">
        <f>O58+J59*PRODUCT($E$8:E58)*PRODUCT($G$8:G58)^-1</f>
        <v>9.654529373458443</v>
      </c>
      <c r="P59" s="52">
        <f>((N58+M58)*PRODUCT($G$8:G58))/PRODUCT($E$8:E58)</f>
        <v>4670.8000189926661</v>
      </c>
      <c r="Q59" s="52">
        <f>((O58)*PRODUCT($G$8:G58))/PRODUCT($E$8:E58)</f>
        <v>25.193022773297983</v>
      </c>
      <c r="R59" s="11">
        <f t="shared" si="1"/>
        <v>0</v>
      </c>
      <c r="S59" s="32">
        <f t="shared" si="9"/>
        <v>0</v>
      </c>
      <c r="T59" s="41">
        <f t="shared" si="2"/>
        <v>0</v>
      </c>
      <c r="U59" s="52">
        <f t="shared" si="11"/>
        <v>220264.47469392722</v>
      </c>
      <c r="V59" s="41">
        <f t="shared" si="3"/>
        <v>0</v>
      </c>
      <c r="W59" s="41">
        <f t="shared" si="4"/>
        <v>0</v>
      </c>
      <c r="X59" s="49"/>
    </row>
    <row r="60" spans="1:24" x14ac:dyDescent="0.2">
      <c r="A60" s="11">
        <f t="shared" si="14"/>
        <v>52</v>
      </c>
      <c r="B60" s="11">
        <f t="shared" si="14"/>
        <v>82</v>
      </c>
      <c r="C60" s="12">
        <f>IF(B60&lt;121,INDEX(Frauen!C$2:C$122,B60+1,1),0)</f>
        <v>84.59</v>
      </c>
      <c r="D60" s="20">
        <f t="shared" si="5"/>
        <v>8.4589999999999999E-2</v>
      </c>
      <c r="E60" s="20">
        <f t="shared" si="6"/>
        <v>0.91541000000000006</v>
      </c>
      <c r="F60" s="26">
        <f>IF(B60&lt;121,IF($D$1="konstant",$D$3,Zins!G54),0)</f>
        <v>7.4999999999999997E-3</v>
      </c>
      <c r="G60" s="39">
        <f t="shared" si="7"/>
        <v>1.0075000000000001</v>
      </c>
      <c r="H60" s="11"/>
      <c r="I60" s="11"/>
      <c r="J60" s="11"/>
      <c r="K60" s="28">
        <f t="shared" si="8"/>
        <v>0</v>
      </c>
      <c r="L60" s="32">
        <f t="shared" si="0"/>
        <v>0</v>
      </c>
      <c r="M60" s="53">
        <f>M59+H61*PRODUCT($G$8:G60)^-1*PRODUCT($E$8:E59)*D60</f>
        <v>1789.9549564457329</v>
      </c>
      <c r="N60" s="53"/>
      <c r="O60" s="52">
        <f>O59+J60*PRODUCT($E$8:E59)*PRODUCT($G$8:G59)^-1</f>
        <v>9.654529373458443</v>
      </c>
      <c r="P60" s="52">
        <f>((N59+M59)*PRODUCT($G$8:G59))/PRODUCT($E$8:E59)</f>
        <v>5083.4719860335745</v>
      </c>
      <c r="Q60" s="52">
        <f>((O59)*PRODUCT($G$8:G59))/PRODUCT($E$8:E59)</f>
        <v>27.418862933717744</v>
      </c>
      <c r="R60" s="11">
        <f t="shared" si="1"/>
        <v>0</v>
      </c>
      <c r="S60" s="32">
        <f t="shared" si="9"/>
        <v>0</v>
      </c>
      <c r="T60" s="41">
        <f t="shared" si="2"/>
        <v>0</v>
      </c>
      <c r="U60" s="52">
        <f t="shared" si="11"/>
        <v>239725.16101566327</v>
      </c>
      <c r="V60" s="41">
        <f t="shared" si="3"/>
        <v>0</v>
      </c>
      <c r="W60" s="41">
        <f t="shared" si="4"/>
        <v>0</v>
      </c>
      <c r="X60" s="49"/>
    </row>
    <row r="61" spans="1:24" x14ac:dyDescent="0.2">
      <c r="A61" s="11">
        <f t="shared" si="14"/>
        <v>53</v>
      </c>
      <c r="B61" s="11">
        <f t="shared" si="14"/>
        <v>83</v>
      </c>
      <c r="C61" s="12">
        <f>IF(B61&lt;121,INDEX(Frauen!C$2:C$122,B61+1,1),0)</f>
        <v>96.094999999999999</v>
      </c>
      <c r="D61" s="20">
        <f t="shared" si="5"/>
        <v>9.6095E-2</v>
      </c>
      <c r="E61" s="20">
        <f t="shared" si="6"/>
        <v>0.90390499999999996</v>
      </c>
      <c r="F61" s="26">
        <f>IF(B61&lt;121,IF($D$1="konstant",$D$3,Zins!G55),0)</f>
        <v>7.4999999999999997E-3</v>
      </c>
      <c r="G61" s="39">
        <f t="shared" si="7"/>
        <v>1.0075000000000001</v>
      </c>
      <c r="H61" s="11"/>
      <c r="I61" s="11"/>
      <c r="J61" s="11"/>
      <c r="K61" s="28">
        <f t="shared" si="8"/>
        <v>0</v>
      </c>
      <c r="L61" s="32">
        <f t="shared" si="0"/>
        <v>0</v>
      </c>
      <c r="M61" s="53">
        <f>M60+H62*PRODUCT($G$8:G61)^-1*PRODUCT($E$8:E60)*D61</f>
        <v>1789.9549564457329</v>
      </c>
      <c r="N61" s="53"/>
      <c r="O61" s="52">
        <f>O60+J61*PRODUCT($E$8:E60)*PRODUCT($G$8:G60)^-1</f>
        <v>9.654529373458443</v>
      </c>
      <c r="P61" s="52">
        <f>((N60+M60)*PRODUCT($G$8:G60))/PRODUCT($E$8:E60)</f>
        <v>5594.8679017367367</v>
      </c>
      <c r="Q61" s="52">
        <f>((O60)*PRODUCT($G$8:G60))/PRODUCT($E$8:E60)</f>
        <v>30.177193176522685</v>
      </c>
      <c r="R61" s="11">
        <f t="shared" si="1"/>
        <v>0</v>
      </c>
      <c r="S61" s="32">
        <f t="shared" si="9"/>
        <v>0</v>
      </c>
      <c r="T61" s="41">
        <f t="shared" si="2"/>
        <v>0</v>
      </c>
      <c r="U61" s="52">
        <f t="shared" si="11"/>
        <v>263841.4477920066</v>
      </c>
      <c r="V61" s="41">
        <f t="shared" si="3"/>
        <v>0</v>
      </c>
      <c r="W61" s="41">
        <f t="shared" si="4"/>
        <v>0</v>
      </c>
      <c r="X61" s="49"/>
    </row>
    <row r="62" spans="1:24" x14ac:dyDescent="0.2">
      <c r="A62" s="11">
        <f t="shared" si="14"/>
        <v>54</v>
      </c>
      <c r="B62" s="11">
        <f t="shared" si="14"/>
        <v>84</v>
      </c>
      <c r="C62" s="12">
        <f>IF(B62&lt;121,INDEX(Frauen!C$2:C$122,B62+1,1),0)</f>
        <v>109.02800000000001</v>
      </c>
      <c r="D62" s="20">
        <f t="shared" si="5"/>
        <v>0.109028</v>
      </c>
      <c r="E62" s="20">
        <f t="shared" si="6"/>
        <v>0.89097199999999999</v>
      </c>
      <c r="F62" s="26">
        <f>IF(B62&lt;121,IF($D$1="konstant",$D$3,Zins!G56),0)</f>
        <v>7.4999999999999997E-3</v>
      </c>
      <c r="G62" s="39">
        <f t="shared" si="7"/>
        <v>1.0075000000000001</v>
      </c>
      <c r="H62" s="11"/>
      <c r="I62" s="11"/>
      <c r="J62" s="11"/>
      <c r="K62" s="28">
        <f t="shared" si="8"/>
        <v>0</v>
      </c>
      <c r="L62" s="32">
        <f t="shared" si="0"/>
        <v>0</v>
      </c>
      <c r="M62" s="53">
        <f>M61+H63*PRODUCT($G$8:G62)^-1*PRODUCT($E$8:E61)*D62</f>
        <v>1789.9549564457329</v>
      </c>
      <c r="N62" s="53"/>
      <c r="O62" s="52">
        <f>O61+J62*PRODUCT($E$8:E61)*PRODUCT($G$8:G61)^-1</f>
        <v>9.654529373458443</v>
      </c>
      <c r="P62" s="52">
        <f>((N61+M61)*PRODUCT($G$8:G61))/PRODUCT($E$8:E61)</f>
        <v>6236.0861052873506</v>
      </c>
      <c r="Q62" s="52">
        <f>((O61)*PRODUCT($G$8:G61))/PRODUCT($E$8:E61)</f>
        <v>33.635749470737089</v>
      </c>
      <c r="R62" s="11">
        <f t="shared" si="1"/>
        <v>0</v>
      </c>
      <c r="S62" s="32">
        <f t="shared" si="9"/>
        <v>0</v>
      </c>
      <c r="T62" s="41">
        <f t="shared" si="2"/>
        <v>0</v>
      </c>
      <c r="U62" s="52">
        <f t="shared" si="11"/>
        <v>294079.863094514</v>
      </c>
      <c r="V62" s="41">
        <f t="shared" si="3"/>
        <v>0</v>
      </c>
      <c r="W62" s="41">
        <f t="shared" si="4"/>
        <v>0</v>
      </c>
      <c r="X62" s="49"/>
    </row>
    <row r="63" spans="1:24" x14ac:dyDescent="0.2">
      <c r="A63" s="11">
        <f t="shared" si="14"/>
        <v>55</v>
      </c>
      <c r="B63" s="11">
        <f t="shared" si="14"/>
        <v>85</v>
      </c>
      <c r="C63" s="12">
        <f>IF(B63&lt;121,INDEX(Frauen!C$2:C$122,B63+1,1),0)</f>
        <v>123.611</v>
      </c>
      <c r="D63" s="20">
        <f t="shared" si="5"/>
        <v>0.123611</v>
      </c>
      <c r="E63" s="20">
        <f t="shared" si="6"/>
        <v>0.87638899999999997</v>
      </c>
      <c r="F63" s="26">
        <f>IF(B63&lt;121,IF($D$1="konstant",$D$3,Zins!G57),0)</f>
        <v>7.4999999999999997E-3</v>
      </c>
      <c r="G63" s="39">
        <f t="shared" si="7"/>
        <v>1.0075000000000001</v>
      </c>
      <c r="H63" s="11"/>
      <c r="I63" s="11"/>
      <c r="J63" s="11"/>
      <c r="K63" s="28">
        <f t="shared" si="8"/>
        <v>0</v>
      </c>
      <c r="L63" s="32">
        <f t="shared" si="0"/>
        <v>0</v>
      </c>
      <c r="M63" s="53">
        <f>M62+H64*PRODUCT($G$8:G63)^-1*PRODUCT($E$8:E62)*D63</f>
        <v>1789.9549564457329</v>
      </c>
      <c r="N63" s="53"/>
      <c r="O63" s="52">
        <f>O62+J63*PRODUCT($E$8:E62)*PRODUCT($G$8:G62)^-1</f>
        <v>9.654529373458443</v>
      </c>
      <c r="P63" s="52">
        <f>((N62+M62)*PRODUCT($G$8:G62))/PRODUCT($E$8:E62)</f>
        <v>7051.6882136329832</v>
      </c>
      <c r="Q63" s="52">
        <f>((O62)*PRODUCT($G$8:G62))/PRODUCT($E$8:E62)</f>
        <v>38.034885037652835</v>
      </c>
      <c r="R63" s="11">
        <f t="shared" si="1"/>
        <v>0</v>
      </c>
      <c r="S63" s="32">
        <f t="shared" si="9"/>
        <v>0</v>
      </c>
      <c r="T63" s="41">
        <f t="shared" si="2"/>
        <v>0</v>
      </c>
      <c r="U63" s="52">
        <f t="shared" si="11"/>
        <v>332541.83304045798</v>
      </c>
      <c r="V63" s="41">
        <f t="shared" si="3"/>
        <v>0</v>
      </c>
      <c r="W63" s="41">
        <f t="shared" si="4"/>
        <v>0</v>
      </c>
      <c r="X63" s="49"/>
    </row>
    <row r="64" spans="1:24" x14ac:dyDescent="0.2">
      <c r="A64" s="11">
        <f t="shared" si="14"/>
        <v>56</v>
      </c>
      <c r="B64" s="11">
        <f t="shared" si="14"/>
        <v>86</v>
      </c>
      <c r="C64" s="12">
        <f>IF(B64&lt;121,INDEX(Frauen!C$2:C$122,B64+1,1),0)</f>
        <v>140.02199999999999</v>
      </c>
      <c r="D64" s="20">
        <f t="shared" si="5"/>
        <v>0.14002199999999998</v>
      </c>
      <c r="E64" s="20">
        <f t="shared" si="6"/>
        <v>0.85997800000000002</v>
      </c>
      <c r="F64" s="26">
        <f>IF(B64&lt;121,IF($D$1="konstant",$D$3,Zins!G58),0)</f>
        <v>7.4999999999999997E-3</v>
      </c>
      <c r="G64" s="39">
        <f t="shared" si="7"/>
        <v>1.0075000000000001</v>
      </c>
      <c r="H64" s="11"/>
      <c r="I64" s="11"/>
      <c r="J64" s="11"/>
      <c r="K64" s="28">
        <f t="shared" si="8"/>
        <v>0</v>
      </c>
      <c r="L64" s="32">
        <f t="shared" si="0"/>
        <v>0</v>
      </c>
      <c r="M64" s="53">
        <f>M63+H65*PRODUCT($G$8:G64)^-1*PRODUCT($E$8:E63)*D64</f>
        <v>1789.9549564457329</v>
      </c>
      <c r="N64" s="53"/>
      <c r="O64" s="52">
        <f>O63+J64*PRODUCT($E$8:E63)*PRODUCT($G$8:G63)^-1</f>
        <v>9.654529373458443</v>
      </c>
      <c r="P64" s="52">
        <f>((N63+M63)*PRODUCT($G$8:G63))/PRODUCT($E$8:E63)</f>
        <v>8106.6465636095745</v>
      </c>
      <c r="Q64" s="52">
        <f>((O63)*PRODUCT($G$8:G63))/PRODUCT($E$8:E63)</f>
        <v>43.725042960871519</v>
      </c>
      <c r="R64" s="11">
        <f t="shared" si="1"/>
        <v>0</v>
      </c>
      <c r="S64" s="32">
        <f t="shared" si="9"/>
        <v>0</v>
      </c>
      <c r="T64" s="41">
        <f t="shared" si="2"/>
        <v>0</v>
      </c>
      <c r="U64" s="52">
        <f t="shared" si="11"/>
        <v>382291.30761369818</v>
      </c>
      <c r="V64" s="41">
        <f t="shared" si="3"/>
        <v>0</v>
      </c>
      <c r="W64" s="41">
        <f t="shared" si="4"/>
        <v>0</v>
      </c>
      <c r="X64" s="49"/>
    </row>
    <row r="65" spans="1:24" x14ac:dyDescent="0.2">
      <c r="A65" s="11">
        <f t="shared" si="14"/>
        <v>57</v>
      </c>
      <c r="B65" s="11">
        <f t="shared" si="14"/>
        <v>87</v>
      </c>
      <c r="C65" s="12">
        <f>IF(B65&lt;121,INDEX(Frauen!C$2:C$122,B65+1,1),0)</f>
        <v>158.25700000000001</v>
      </c>
      <c r="D65" s="20">
        <f t="shared" si="5"/>
        <v>0.15825700000000001</v>
      </c>
      <c r="E65" s="20">
        <f t="shared" si="6"/>
        <v>0.84174300000000002</v>
      </c>
      <c r="F65" s="26">
        <f>IF(B65&lt;121,IF($D$1="konstant",$D$3,Zins!G59),0)</f>
        <v>7.4999999999999997E-3</v>
      </c>
      <c r="G65" s="39">
        <f t="shared" si="7"/>
        <v>1.0075000000000001</v>
      </c>
      <c r="H65" s="11"/>
      <c r="I65" s="11"/>
      <c r="J65" s="11"/>
      <c r="K65" s="28">
        <f t="shared" si="8"/>
        <v>0</v>
      </c>
      <c r="L65" s="32">
        <f t="shared" si="0"/>
        <v>0</v>
      </c>
      <c r="M65" s="53">
        <f>M64+H66*PRODUCT($G$8:G65)^-1*PRODUCT($E$8:E64)*D65</f>
        <v>1789.9549564457329</v>
      </c>
      <c r="N65" s="53"/>
      <c r="O65" s="52">
        <f>O64+J65*PRODUCT($E$8:E64)*PRODUCT($G$8:G64)^-1</f>
        <v>9.654529373458443</v>
      </c>
      <c r="P65" s="52">
        <f>((N64+M64)*PRODUCT($G$8:G64))/PRODUCT($E$8:E64)</f>
        <v>9497.2736661131421</v>
      </c>
      <c r="Q65" s="52">
        <f>((O64)*PRODUCT($G$8:G64))/PRODUCT($E$8:E64)</f>
        <v>51.225706684447815</v>
      </c>
      <c r="R65" s="11">
        <f t="shared" si="1"/>
        <v>0</v>
      </c>
      <c r="S65" s="32">
        <f t="shared" si="9"/>
        <v>0</v>
      </c>
      <c r="T65" s="41">
        <f t="shared" si="2"/>
        <v>0</v>
      </c>
      <c r="U65" s="52">
        <f t="shared" si="11"/>
        <v>447870.16926107532</v>
      </c>
      <c r="V65" s="41">
        <f t="shared" si="3"/>
        <v>0</v>
      </c>
      <c r="W65" s="41">
        <f t="shared" si="4"/>
        <v>0</v>
      </c>
      <c r="X65" s="49"/>
    </row>
    <row r="66" spans="1:24" x14ac:dyDescent="0.2">
      <c r="A66" s="11">
        <f t="shared" si="14"/>
        <v>58</v>
      </c>
      <c r="B66" s="11">
        <f t="shared" si="14"/>
        <v>88</v>
      </c>
      <c r="C66" s="12">
        <f>IF(B66&lt;121,INDEX(Frauen!C$2:C$122,B66+1,1),0)</f>
        <v>178.185</v>
      </c>
      <c r="D66" s="20">
        <f t="shared" si="5"/>
        <v>0.17818500000000001</v>
      </c>
      <c r="E66" s="20">
        <f t="shared" si="6"/>
        <v>0.82181499999999996</v>
      </c>
      <c r="F66" s="26">
        <f>IF(B66&lt;121,IF($D$1="konstant",$D$3,Zins!G60),0)</f>
        <v>7.4999999999999997E-3</v>
      </c>
      <c r="G66" s="39">
        <f t="shared" si="7"/>
        <v>1.0075000000000001</v>
      </c>
      <c r="H66" s="11"/>
      <c r="I66" s="11"/>
      <c r="J66" s="11"/>
      <c r="K66" s="28">
        <f t="shared" si="8"/>
        <v>0</v>
      </c>
      <c r="L66" s="32">
        <f t="shared" si="0"/>
        <v>0</v>
      </c>
      <c r="M66" s="53">
        <f>M65+H67*PRODUCT($G$8:G66)^-1*PRODUCT($E$8:E65)*D66</f>
        <v>1789.9549564457329</v>
      </c>
      <c r="N66" s="53"/>
      <c r="O66" s="52">
        <f>O65+J66*PRODUCT($E$8:E65)*PRODUCT($G$8:G65)^-1</f>
        <v>9.654529373458443</v>
      </c>
      <c r="P66" s="52">
        <f>((N65+M65)*PRODUCT($G$8:G65))/PRODUCT($E$8:E65)</f>
        <v>11367.48772322311</v>
      </c>
      <c r="Q66" s="52">
        <f>((O65)*PRODUCT($G$8:G65))/PRODUCT($E$8:E65)</f>
        <v>61.313131780818097</v>
      </c>
      <c r="R66" s="11">
        <f t="shared" si="1"/>
        <v>0</v>
      </c>
      <c r="S66" s="32">
        <f t="shared" si="9"/>
        <v>0</v>
      </c>
      <c r="T66" s="41">
        <f t="shared" si="2"/>
        <v>0</v>
      </c>
      <c r="U66" s="52">
        <f t="shared" si="11"/>
        <v>536065.27827440598</v>
      </c>
      <c r="V66" s="41">
        <f t="shared" si="3"/>
        <v>0</v>
      </c>
      <c r="W66" s="41">
        <f t="shared" si="4"/>
        <v>0</v>
      </c>
      <c r="X66" s="49"/>
    </row>
    <row r="67" spans="1:24" x14ac:dyDescent="0.2">
      <c r="A67" s="11">
        <f t="shared" si="14"/>
        <v>59</v>
      </c>
      <c r="B67" s="11">
        <f t="shared" si="14"/>
        <v>89</v>
      </c>
      <c r="C67" s="12">
        <f>IF(B67&lt;121,INDEX(Frauen!C$2:C$122,B67+1,1),0)</f>
        <v>199.66900000000001</v>
      </c>
      <c r="D67" s="20">
        <f t="shared" si="5"/>
        <v>0.19966900000000001</v>
      </c>
      <c r="E67" s="20">
        <f t="shared" si="6"/>
        <v>0.80033100000000001</v>
      </c>
      <c r="F67" s="26">
        <f>IF(B67&lt;121,IF($D$1="konstant",$D$3,Zins!G61),0)</f>
        <v>7.4999999999999997E-3</v>
      </c>
      <c r="G67" s="39">
        <f t="shared" si="7"/>
        <v>1.0075000000000001</v>
      </c>
      <c r="H67" s="11"/>
      <c r="I67" s="11"/>
      <c r="J67" s="11"/>
      <c r="K67" s="28">
        <f t="shared" si="8"/>
        <v>0</v>
      </c>
      <c r="L67" s="32">
        <f t="shared" si="0"/>
        <v>0</v>
      </c>
      <c r="M67" s="53">
        <f>M66+H68*PRODUCT($G$8:G67)^-1*PRODUCT($E$8:E66)*D67</f>
        <v>1789.9549564457329</v>
      </c>
      <c r="N67" s="53"/>
      <c r="O67" s="52">
        <f>O66+J67*PRODUCT($E$8:E66)*PRODUCT($G$8:G66)^-1</f>
        <v>9.654529373458443</v>
      </c>
      <c r="P67" s="52">
        <f>((N66+M66)*PRODUCT($G$8:G66))/PRODUCT($E$8:E66)</f>
        <v>13935.914872747862</v>
      </c>
      <c r="Q67" s="52">
        <f>((O66)*PRODUCT($G$8:G66))/PRODUCT($E$8:E66)</f>
        <v>75.1665280740486</v>
      </c>
      <c r="R67" s="11">
        <f t="shared" si="1"/>
        <v>0</v>
      </c>
      <c r="S67" s="32">
        <f t="shared" si="9"/>
        <v>0</v>
      </c>
      <c r="T67" s="41">
        <f t="shared" si="2"/>
        <v>0</v>
      </c>
      <c r="U67" s="52">
        <f t="shared" si="11"/>
        <v>657186.55398290884</v>
      </c>
      <c r="V67" s="41">
        <f t="shared" si="3"/>
        <v>0</v>
      </c>
      <c r="W67" s="41">
        <f t="shared" si="4"/>
        <v>0</v>
      </c>
      <c r="X67" s="49"/>
    </row>
    <row r="68" spans="1:24" x14ac:dyDescent="0.2">
      <c r="A68" s="11">
        <f t="shared" si="14"/>
        <v>60</v>
      </c>
      <c r="B68" s="11">
        <f t="shared" si="14"/>
        <v>90</v>
      </c>
      <c r="C68" s="12">
        <f>IF(B68&lt;121,INDEX(Frauen!C$2:C$122,B68+1,1),0)</f>
        <v>222.50399999999999</v>
      </c>
      <c r="D68" s="20">
        <f t="shared" si="5"/>
        <v>0.22250399999999998</v>
      </c>
      <c r="E68" s="20">
        <f t="shared" si="6"/>
        <v>0.77749599999999996</v>
      </c>
      <c r="F68" s="26">
        <f>IF(B68&lt;121,IF($D$1="konstant",$D$3,Zins!G62),0)</f>
        <v>7.4999999999999997E-3</v>
      </c>
      <c r="G68" s="39">
        <f t="shared" si="7"/>
        <v>1.0075000000000001</v>
      </c>
      <c r="H68" s="11"/>
      <c r="I68" s="11"/>
      <c r="J68" s="11"/>
      <c r="K68" s="28">
        <f t="shared" si="8"/>
        <v>0</v>
      </c>
      <c r="L68" s="32">
        <f t="shared" si="0"/>
        <v>0</v>
      </c>
      <c r="M68" s="53">
        <f>M67+H69*PRODUCT($G$8:G68)^-1*PRODUCT($E$8:E67)*D68</f>
        <v>1789.9549564457329</v>
      </c>
      <c r="N68" s="53"/>
      <c r="O68" s="52">
        <f>O67+J68*PRODUCT($E$8:E67)*PRODUCT($G$8:G67)^-1</f>
        <v>9.654529373458443</v>
      </c>
      <c r="P68" s="52">
        <f>((N67+M67)*PRODUCT($G$8:G67))/PRODUCT($E$8:E67)</f>
        <v>17543.284259004675</v>
      </c>
      <c r="Q68" s="52">
        <f>((O67)*PRODUCT($G$8:G67))/PRODUCT($E$8:E67)</f>
        <v>94.623695739142875</v>
      </c>
      <c r="R68" s="11">
        <f t="shared" si="1"/>
        <v>0</v>
      </c>
      <c r="S68" s="32">
        <f t="shared" si="9"/>
        <v>0</v>
      </c>
      <c r="T68" s="41">
        <f t="shared" si="2"/>
        <v>0</v>
      </c>
      <c r="U68" s="52">
        <f t="shared" si="11"/>
        <v>827302.02021136333</v>
      </c>
      <c r="V68" s="41">
        <f t="shared" si="3"/>
        <v>0</v>
      </c>
      <c r="W68" s="41">
        <f t="shared" si="4"/>
        <v>0</v>
      </c>
      <c r="X68" s="49"/>
    </row>
    <row r="69" spans="1:24" x14ac:dyDescent="0.2">
      <c r="A69" s="11">
        <f t="shared" si="14"/>
        <v>61</v>
      </c>
      <c r="B69" s="11">
        <f t="shared" si="14"/>
        <v>91</v>
      </c>
      <c r="C69" s="12">
        <f>IF(B69&lt;121,INDEX(Frauen!C$2:C$122,B69+1,1),0)</f>
        <v>246.453</v>
      </c>
      <c r="D69" s="20">
        <f t="shared" si="5"/>
        <v>0.24645300000000001</v>
      </c>
      <c r="E69" s="20">
        <f t="shared" si="6"/>
        <v>0.75354699999999997</v>
      </c>
      <c r="F69" s="26">
        <f>IF(B69&lt;121,IF($D$1="konstant",$D$3,Zins!G63),0)</f>
        <v>7.4999999999999997E-3</v>
      </c>
      <c r="G69" s="39">
        <f t="shared" si="7"/>
        <v>1.0075000000000001</v>
      </c>
      <c r="H69" s="11"/>
      <c r="I69" s="11"/>
      <c r="J69" s="11"/>
      <c r="K69" s="28">
        <f t="shared" si="8"/>
        <v>0</v>
      </c>
      <c r="L69" s="32">
        <f t="shared" si="0"/>
        <v>0</v>
      </c>
      <c r="M69" s="53">
        <f>M68+H70*PRODUCT($G$8:G69)^-1*PRODUCT($E$8:E68)*D69</f>
        <v>1789.9549564457329</v>
      </c>
      <c r="N69" s="53"/>
      <c r="O69" s="52">
        <f>O68+J69*PRODUCT($E$8:E68)*PRODUCT($G$8:G68)^-1</f>
        <v>9.654529373458443</v>
      </c>
      <c r="P69" s="52">
        <f>((N68+M68)*PRODUCT($G$8:G68))/PRODUCT($E$8:E68)</f>
        <v>22733.054434938847</v>
      </c>
      <c r="Q69" s="52">
        <f>((O68)*PRODUCT($G$8:G68))/PRODUCT($E$8:E68)</f>
        <v>122.61590214893255</v>
      </c>
      <c r="R69" s="11">
        <f t="shared" si="1"/>
        <v>0</v>
      </c>
      <c r="S69" s="32">
        <f t="shared" si="9"/>
        <v>0</v>
      </c>
      <c r="T69" s="41">
        <f t="shared" si="2"/>
        <v>0</v>
      </c>
      <c r="U69" s="52">
        <f t="shared" si="11"/>
        <v>1072039.9659457393</v>
      </c>
      <c r="V69" s="41">
        <f t="shared" si="3"/>
        <v>0</v>
      </c>
      <c r="W69" s="41">
        <f t="shared" si="4"/>
        <v>0</v>
      </c>
      <c r="X69" s="49"/>
    </row>
    <row r="70" spans="1:24" x14ac:dyDescent="0.2">
      <c r="A70" s="11">
        <f t="shared" si="14"/>
        <v>62</v>
      </c>
      <c r="B70" s="11">
        <f t="shared" si="14"/>
        <v>92</v>
      </c>
      <c r="C70" s="12">
        <f>IF(B70&lt;121,INDEX(Frauen!C$2:C$122,B70+1,1),0)</f>
        <v>271.19499999999999</v>
      </c>
      <c r="D70" s="20">
        <f t="shared" si="5"/>
        <v>0.27119500000000002</v>
      </c>
      <c r="E70" s="20">
        <f t="shared" si="6"/>
        <v>0.72880499999999993</v>
      </c>
      <c r="F70" s="26">
        <f>IF(B70&lt;121,IF($D$1="konstant",$D$3,Zins!G64),0)</f>
        <v>7.4999999999999997E-3</v>
      </c>
      <c r="G70" s="39">
        <f t="shared" si="7"/>
        <v>1.0075000000000001</v>
      </c>
      <c r="H70" s="11"/>
      <c r="I70" s="11"/>
      <c r="J70" s="11"/>
      <c r="K70" s="28">
        <f t="shared" si="8"/>
        <v>0</v>
      </c>
      <c r="L70" s="32">
        <f t="shared" si="0"/>
        <v>0</v>
      </c>
      <c r="M70" s="53">
        <f>M69+H71*PRODUCT($G$8:G70)^-1*PRODUCT($E$8:E69)*D70</f>
        <v>1789.9549564457329</v>
      </c>
      <c r="N70" s="53"/>
      <c r="O70" s="52">
        <f>O69+J70*PRODUCT($E$8:E69)*PRODUCT($G$8:G69)^-1</f>
        <v>9.654529373458443</v>
      </c>
      <c r="P70" s="52">
        <f>((N69+M69)*PRODUCT($G$8:G69))/PRODUCT($E$8:E69)</f>
        <v>30394.324897054717</v>
      </c>
      <c r="Q70" s="52">
        <f>((O69)*PRODUCT($G$8:G69))/PRODUCT($E$8:E69)</f>
        <v>163.93870775817507</v>
      </c>
      <c r="R70" s="11">
        <f t="shared" si="1"/>
        <v>0</v>
      </c>
      <c r="S70" s="32">
        <f t="shared" si="9"/>
        <v>0</v>
      </c>
      <c r="T70" s="41">
        <f t="shared" si="2"/>
        <v>0</v>
      </c>
      <c r="U70" s="52">
        <f t="shared" si="11"/>
        <v>1433328.3334554213</v>
      </c>
      <c r="V70" s="41">
        <f t="shared" si="3"/>
        <v>0</v>
      </c>
      <c r="W70" s="41">
        <f t="shared" si="4"/>
        <v>0</v>
      </c>
      <c r="X70" s="49"/>
    </row>
    <row r="71" spans="1:24" x14ac:dyDescent="0.2">
      <c r="A71" s="11">
        <f t="shared" si="14"/>
        <v>63</v>
      </c>
      <c r="B71" s="11">
        <f t="shared" si="14"/>
        <v>93</v>
      </c>
      <c r="C71" s="12">
        <f>IF(B71&lt;121,INDEX(Frauen!C$2:C$122,B71+1,1),0)</f>
        <v>295.584</v>
      </c>
      <c r="D71" s="20">
        <f t="shared" si="5"/>
        <v>0.29558400000000001</v>
      </c>
      <c r="E71" s="20">
        <f t="shared" si="6"/>
        <v>0.70441599999999993</v>
      </c>
      <c r="F71" s="26">
        <f>IF(B71&lt;121,IF($D$1="konstant",$D$3,Zins!G65),0)</f>
        <v>7.4999999999999997E-3</v>
      </c>
      <c r="G71" s="39">
        <f t="shared" si="7"/>
        <v>1.0075000000000001</v>
      </c>
      <c r="H71" s="11"/>
      <c r="I71" s="11"/>
      <c r="J71" s="11"/>
      <c r="K71" s="28">
        <f t="shared" si="8"/>
        <v>0</v>
      </c>
      <c r="L71" s="32">
        <f t="shared" si="0"/>
        <v>0</v>
      </c>
      <c r="M71" s="53">
        <f>M70+H72*PRODUCT($G$8:G71)^-1*PRODUCT($E$8:E70)*D71</f>
        <v>1789.9549564457329</v>
      </c>
      <c r="N71" s="53"/>
      <c r="O71" s="52">
        <f>O70+J71*PRODUCT($E$8:E70)*PRODUCT($G$8:G70)^-1</f>
        <v>9.654529373458443</v>
      </c>
      <c r="P71" s="52">
        <f>((N70+M70)*PRODUCT($G$8:G70))/PRODUCT($E$8:E70)</f>
        <v>42017.113403149859</v>
      </c>
      <c r="Q71" s="52">
        <f>((O70)*PRODUCT($G$8:G70))/PRODUCT($E$8:E70)</f>
        <v>226.62886240676372</v>
      </c>
      <c r="R71" s="11">
        <f t="shared" si="1"/>
        <v>0</v>
      </c>
      <c r="S71" s="32">
        <f t="shared" si="9"/>
        <v>0</v>
      </c>
      <c r="T71" s="41">
        <f t="shared" si="2"/>
        <v>0</v>
      </c>
      <c r="U71" s="52">
        <f t="shared" si="11"/>
        <v>1981433.0252349223</v>
      </c>
      <c r="V71" s="41">
        <f t="shared" si="3"/>
        <v>0</v>
      </c>
      <c r="W71" s="41">
        <f t="shared" si="4"/>
        <v>0</v>
      </c>
      <c r="X71" s="49"/>
    </row>
    <row r="72" spans="1:24" x14ac:dyDescent="0.2">
      <c r="A72" s="11">
        <f t="shared" si="14"/>
        <v>64</v>
      </c>
      <c r="B72" s="11">
        <f t="shared" si="14"/>
        <v>94</v>
      </c>
      <c r="C72" s="12">
        <f>IF(B72&lt;121,INDEX(Frauen!C$2:C$122,B72+1,1),0)</f>
        <v>319.36200000000002</v>
      </c>
      <c r="D72" s="20">
        <f t="shared" si="5"/>
        <v>0.31936200000000003</v>
      </c>
      <c r="E72" s="20">
        <f t="shared" si="6"/>
        <v>0.68063799999999997</v>
      </c>
      <c r="F72" s="26">
        <f>IF(B72&lt;121,IF($D$1="konstant",$D$3,Zins!G66),0)</f>
        <v>7.4999999999999997E-3</v>
      </c>
      <c r="G72" s="39">
        <f t="shared" si="7"/>
        <v>1.0075000000000001</v>
      </c>
      <c r="H72" s="11"/>
      <c r="I72" s="11"/>
      <c r="J72" s="11"/>
      <c r="K72" s="28">
        <f t="shared" si="8"/>
        <v>0</v>
      </c>
      <c r="L72" s="32">
        <f t="shared" ref="L72:L127" si="15">L73/(1+F72)*E72+I72</f>
        <v>0</v>
      </c>
      <c r="M72" s="53">
        <f>M71+H73*PRODUCT($G$8:G72)^-1*PRODUCT($E$8:E71)*D72</f>
        <v>1789.9549564457329</v>
      </c>
      <c r="N72" s="53"/>
      <c r="O72" s="52">
        <f>O71+J72*PRODUCT($E$8:E71)*PRODUCT($G$8:G71)^-1</f>
        <v>9.654529373458443</v>
      </c>
      <c r="P72" s="52">
        <f>((N71+M71)*PRODUCT($G$8:G71))/PRODUCT($E$8:E71)</f>
        <v>60095.514232603302</v>
      </c>
      <c r="Q72" s="52">
        <f>((O71)*PRODUCT($G$8:G71))/PRODUCT($E$8:E71)</f>
        <v>324.13883113787091</v>
      </c>
      <c r="R72" s="11">
        <f t="shared" ref="R72:R129" si="16">K72+L72</f>
        <v>0</v>
      </c>
      <c r="S72" s="32">
        <f t="shared" si="9"/>
        <v>0</v>
      </c>
      <c r="T72" s="41">
        <f t="shared" ref="T72:T129" si="17">R72-$K$3*S72</f>
        <v>0</v>
      </c>
      <c r="U72" s="52">
        <f t="shared" si="11"/>
        <v>2833969.9452087749</v>
      </c>
      <c r="V72" s="41">
        <f t="shared" ref="V72:V129" si="18">I72+((1+F72)^-1)*T73-T72</f>
        <v>0</v>
      </c>
      <c r="W72" s="41">
        <f t="shared" ref="W72:W129" si="19">((F72+1)^-1)*D72*(H73-T73)</f>
        <v>0</v>
      </c>
      <c r="X72" s="49"/>
    </row>
    <row r="73" spans="1:24" x14ac:dyDescent="0.2">
      <c r="A73" s="11">
        <f t="shared" si="14"/>
        <v>65</v>
      </c>
      <c r="B73" s="11">
        <f t="shared" si="14"/>
        <v>95</v>
      </c>
      <c r="C73" s="12">
        <f>IF(B73&lt;121,INDEX(Frauen!C$2:C$122,B73+1,1),0)</f>
        <v>343.44099999999997</v>
      </c>
      <c r="D73" s="20">
        <f t="shared" ref="D73:D129" si="20">IF(B73&lt;121,C73/1000,0)</f>
        <v>0.343441</v>
      </c>
      <c r="E73" s="20">
        <f t="shared" ref="E73:E129" si="21">IF(B73&lt;121,1-D73,0)</f>
        <v>0.656559</v>
      </c>
      <c r="F73" s="26">
        <f>IF(B73&lt;121,IF($D$1="konstant",$D$3,Zins!G67),0)</f>
        <v>7.4999999999999997E-3</v>
      </c>
      <c r="G73" s="39">
        <f t="shared" ref="G73:G129" si="22">1+F73</f>
        <v>1.0075000000000001</v>
      </c>
      <c r="H73" s="11"/>
      <c r="I73" s="11"/>
      <c r="J73" s="11"/>
      <c r="K73" s="28">
        <f t="shared" ref="K73:K127" si="23">(K74*E73+H74*D73)/(1+F73)</f>
        <v>0</v>
      </c>
      <c r="L73" s="32">
        <f t="shared" si="15"/>
        <v>0</v>
      </c>
      <c r="M73" s="53">
        <f>M72+H74*PRODUCT($G$8:G73)^-1*PRODUCT($E$8:E72)*D73</f>
        <v>1789.9549564457329</v>
      </c>
      <c r="N73" s="53"/>
      <c r="O73" s="52">
        <f>O72+J73*PRODUCT($E$8:E72)*PRODUCT($G$8:G72)^-1</f>
        <v>9.654529373458443</v>
      </c>
      <c r="P73" s="52">
        <f>((N72+M72)*PRODUCT($G$8:G72))/PRODUCT($E$8:E72)</f>
        <v>88955.113568957109</v>
      </c>
      <c r="Q73" s="52">
        <f>((O72)*PRODUCT($G$8:G72))/PRODUCT($E$8:E72)</f>
        <v>479.79964734764286</v>
      </c>
      <c r="R73" s="11">
        <f t="shared" si="16"/>
        <v>0</v>
      </c>
      <c r="S73" s="32">
        <f t="shared" ref="S73:S127" si="24">S74/(1+F73)*E73+J73</f>
        <v>0</v>
      </c>
      <c r="T73" s="41">
        <f t="shared" si="17"/>
        <v>0</v>
      </c>
      <c r="U73" s="52">
        <f t="shared" si="11"/>
        <v>4194924.0562499315</v>
      </c>
      <c r="V73" s="41">
        <f t="shared" si="18"/>
        <v>0</v>
      </c>
      <c r="W73" s="41">
        <f t="shared" si="19"/>
        <v>0</v>
      </c>
      <c r="X73" s="49"/>
    </row>
    <row r="74" spans="1:24" x14ac:dyDescent="0.2">
      <c r="A74" s="11">
        <f t="shared" ref="A74:B89" si="25">IF(A73&lt;121,A73+1,"")</f>
        <v>66</v>
      </c>
      <c r="B74" s="11">
        <f t="shared" si="25"/>
        <v>96</v>
      </c>
      <c r="C74" s="12">
        <f>IF(B74&lt;121,INDEX(Frauen!C$2:C$122,B74+1,1),0)</f>
        <v>367.81799999999998</v>
      </c>
      <c r="D74" s="20">
        <f t="shared" si="20"/>
        <v>0.36781799999999998</v>
      </c>
      <c r="E74" s="20">
        <f t="shared" si="21"/>
        <v>0.63218200000000002</v>
      </c>
      <c r="F74" s="26">
        <f>IF(B74&lt;121,IF($D$1="konstant",$D$3,Zins!G68),0)</f>
        <v>7.4999999999999997E-3</v>
      </c>
      <c r="G74" s="39">
        <f t="shared" si="22"/>
        <v>1.0075000000000001</v>
      </c>
      <c r="H74" s="11"/>
      <c r="I74" s="11"/>
      <c r="J74" s="11"/>
      <c r="K74" s="28">
        <f t="shared" si="23"/>
        <v>0</v>
      </c>
      <c r="L74" s="32">
        <f t="shared" si="15"/>
        <v>0</v>
      </c>
      <c r="M74" s="53">
        <f>M73+H75*PRODUCT($G$8:G74)^-1*PRODUCT($E$8:E73)*D74</f>
        <v>1789.9549564457329</v>
      </c>
      <c r="N74" s="53"/>
      <c r="O74" s="52">
        <f>O73+J74*PRODUCT($E$8:E73)*PRODUCT($G$8:G73)^-1</f>
        <v>9.654529373458443</v>
      </c>
      <c r="P74" s="52">
        <f>((N73+M73)*PRODUCT($G$8:G73))/PRODUCT($E$8:E73)</f>
        <v>136503.00570203789</v>
      </c>
      <c r="Q74" s="52">
        <f>((O73)*PRODUCT($G$8:G73))/PRODUCT($E$8:E73)</f>
        <v>736.2600233988876</v>
      </c>
      <c r="R74" s="11">
        <f t="shared" si="16"/>
        <v>0</v>
      </c>
      <c r="S74" s="32">
        <f t="shared" si="24"/>
        <v>0</v>
      </c>
      <c r="T74" s="41">
        <f t="shared" si="17"/>
        <v>0</v>
      </c>
      <c r="U74" s="52">
        <f t="shared" ref="U74:U129" si="26">Q74*$K$3-P74</f>
        <v>6437176.2273791181</v>
      </c>
      <c r="V74" s="41">
        <f t="shared" si="18"/>
        <v>0</v>
      </c>
      <c r="W74" s="41">
        <f t="shared" si="19"/>
        <v>0</v>
      </c>
      <c r="X74" s="49"/>
    </row>
    <row r="75" spans="1:24" x14ac:dyDescent="0.2">
      <c r="A75" s="11">
        <f t="shared" si="25"/>
        <v>67</v>
      </c>
      <c r="B75" s="11">
        <f t="shared" si="25"/>
        <v>97</v>
      </c>
      <c r="C75" s="12">
        <f>IF(B75&lt;121,INDEX(Frauen!C$2:C$122,B75+1,1),0)</f>
        <v>392.49299999999999</v>
      </c>
      <c r="D75" s="20">
        <f t="shared" si="20"/>
        <v>0.39249299999999998</v>
      </c>
      <c r="E75" s="20">
        <f t="shared" si="21"/>
        <v>0.60750700000000002</v>
      </c>
      <c r="F75" s="26">
        <f>IF(B75&lt;121,IF($D$1="konstant",$D$3,Zins!G69),0)</f>
        <v>7.4999999999999997E-3</v>
      </c>
      <c r="G75" s="39">
        <f t="shared" si="22"/>
        <v>1.0075000000000001</v>
      </c>
      <c r="H75" s="11"/>
      <c r="I75" s="11"/>
      <c r="J75" s="11"/>
      <c r="K75" s="28">
        <f t="shared" si="23"/>
        <v>0</v>
      </c>
      <c r="L75" s="32">
        <f t="shared" si="15"/>
        <v>0</v>
      </c>
      <c r="M75" s="53">
        <f>M74+H76*PRODUCT($G$8:G75)^-1*PRODUCT($E$8:E74)*D75</f>
        <v>1789.9549564457329</v>
      </c>
      <c r="N75" s="53"/>
      <c r="O75" s="52">
        <f>O74+J75*PRODUCT($E$8:E74)*PRODUCT($G$8:G74)^-1</f>
        <v>9.654529373458443</v>
      </c>
      <c r="P75" s="52">
        <f>((N74+M74)*PRODUCT($G$8:G74))/PRODUCT($E$8:E74)</f>
        <v>217543.01489887908</v>
      </c>
      <c r="Q75" s="52">
        <f>((O74)*PRODUCT($G$8:G74))/PRODUCT($E$8:E74)</f>
        <v>1173.3677541821489</v>
      </c>
      <c r="R75" s="11">
        <f t="shared" si="16"/>
        <v>0</v>
      </c>
      <c r="S75" s="32">
        <f t="shared" si="24"/>
        <v>0</v>
      </c>
      <c r="T75" s="41">
        <f t="shared" si="17"/>
        <v>0</v>
      </c>
      <c r="U75" s="52">
        <f t="shared" si="26"/>
        <v>10258841.677055756</v>
      </c>
      <c r="V75" s="41">
        <f t="shared" si="18"/>
        <v>0</v>
      </c>
      <c r="W75" s="41">
        <f t="shared" si="19"/>
        <v>0</v>
      </c>
      <c r="X75" s="49"/>
    </row>
    <row r="76" spans="1:24" x14ac:dyDescent="0.2">
      <c r="A76" s="11">
        <f t="shared" si="25"/>
        <v>68</v>
      </c>
      <c r="B76" s="11">
        <f t="shared" si="25"/>
        <v>98</v>
      </c>
      <c r="C76" s="12">
        <f>IF(B76&lt;121,INDEX(Frauen!C$2:C$122,B76+1,1),0)</f>
        <v>417.46</v>
      </c>
      <c r="D76" s="20">
        <f t="shared" si="20"/>
        <v>0.41746</v>
      </c>
      <c r="E76" s="20">
        <f t="shared" si="21"/>
        <v>0.58254000000000006</v>
      </c>
      <c r="F76" s="26">
        <f>IF(B76&lt;121,IF($D$1="konstant",$D$3,Zins!G70),0)</f>
        <v>7.4999999999999997E-3</v>
      </c>
      <c r="G76" s="39">
        <f t="shared" si="22"/>
        <v>1.0075000000000001</v>
      </c>
      <c r="H76" s="11"/>
      <c r="I76" s="11"/>
      <c r="J76" s="11"/>
      <c r="K76" s="28">
        <f t="shared" si="23"/>
        <v>0</v>
      </c>
      <c r="L76" s="32">
        <f t="shared" si="15"/>
        <v>0</v>
      </c>
      <c r="M76" s="53">
        <f>M75+H77*PRODUCT($G$8:G76)^-1*PRODUCT($E$8:E75)*D76</f>
        <v>1789.9549564457329</v>
      </c>
      <c r="N76" s="53"/>
      <c r="O76" s="52">
        <f>O75+J76*PRODUCT($E$8:E75)*PRODUCT($G$8:G75)^-1</f>
        <v>9.654529373458443</v>
      </c>
      <c r="P76" s="52">
        <f>((N75+M75)*PRODUCT($G$8:G75))/PRODUCT($E$8:E75)</f>
        <v>360777.0569073619</v>
      </c>
      <c r="Q76" s="52">
        <f>((O75)*PRODUCT($G$8:G75))/PRODUCT($E$8:E75)</f>
        <v>1945.9331535908477</v>
      </c>
      <c r="R76" s="11">
        <f t="shared" si="16"/>
        <v>0</v>
      </c>
      <c r="S76" s="32">
        <f t="shared" si="24"/>
        <v>0</v>
      </c>
      <c r="T76" s="41">
        <f t="shared" si="17"/>
        <v>0</v>
      </c>
      <c r="U76" s="52">
        <f t="shared" si="26"/>
        <v>17013438.511216618</v>
      </c>
      <c r="V76" s="41">
        <f t="shared" si="18"/>
        <v>0</v>
      </c>
      <c r="W76" s="41">
        <f t="shared" si="19"/>
        <v>0</v>
      </c>
      <c r="X76" s="49"/>
    </row>
    <row r="77" spans="1:24" x14ac:dyDescent="0.2">
      <c r="A77" s="11">
        <f t="shared" si="25"/>
        <v>69</v>
      </c>
      <c r="B77" s="11">
        <f t="shared" si="25"/>
        <v>99</v>
      </c>
      <c r="C77" s="12">
        <f>IF(B77&lt;121,INDEX(Frauen!C$2:C$122,B77+1,1),0)</f>
        <v>442.71600000000001</v>
      </c>
      <c r="D77" s="20">
        <f t="shared" si="20"/>
        <v>0.442716</v>
      </c>
      <c r="E77" s="20">
        <f t="shared" si="21"/>
        <v>0.557284</v>
      </c>
      <c r="F77" s="26">
        <f>IF(B77&lt;121,IF($D$1="konstant",$D$3,Zins!G71),0)</f>
        <v>7.4999999999999997E-3</v>
      </c>
      <c r="G77" s="39">
        <f t="shared" si="22"/>
        <v>1.0075000000000001</v>
      </c>
      <c r="H77" s="11"/>
      <c r="I77" s="11"/>
      <c r="J77" s="11"/>
      <c r="K77" s="28">
        <f t="shared" si="23"/>
        <v>0</v>
      </c>
      <c r="L77" s="32">
        <f t="shared" si="15"/>
        <v>0</v>
      </c>
      <c r="M77" s="53">
        <f>M76+H78*PRODUCT($G$8:G77)^-1*PRODUCT($E$8:E76)*D77</f>
        <v>1789.9549564457329</v>
      </c>
      <c r="N77" s="53"/>
      <c r="O77" s="52">
        <f>O76+J77*PRODUCT($E$8:E76)*PRODUCT($G$8:G76)^-1</f>
        <v>9.654529373458443</v>
      </c>
      <c r="P77" s="52">
        <f>((N76+M76)*PRODUCT($G$8:G76))/PRODUCT($E$8:E76)</f>
        <v>623962.10532180977</v>
      </c>
      <c r="Q77" s="52">
        <f>((O76)*PRODUCT($G$8:G76))/PRODUCT($E$8:E76)</f>
        <v>3365.4816016801915</v>
      </c>
      <c r="R77" s="11">
        <f t="shared" si="16"/>
        <v>0</v>
      </c>
      <c r="S77" s="32">
        <f t="shared" si="24"/>
        <v>0</v>
      </c>
      <c r="T77" s="41">
        <f t="shared" si="17"/>
        <v>0</v>
      </c>
      <c r="U77" s="52">
        <f t="shared" si="26"/>
        <v>29424656.332699455</v>
      </c>
      <c r="V77" s="41">
        <f t="shared" si="18"/>
        <v>0</v>
      </c>
      <c r="W77" s="41">
        <f t="shared" si="19"/>
        <v>0</v>
      </c>
      <c r="X77" s="49"/>
    </row>
    <row r="78" spans="1:24" x14ac:dyDescent="0.2">
      <c r="A78" s="11">
        <f t="shared" si="25"/>
        <v>70</v>
      </c>
      <c r="B78" s="11">
        <f t="shared" si="25"/>
        <v>100</v>
      </c>
      <c r="C78" s="12">
        <f>IF(B78&lt;121,INDEX(Frauen!C$2:C$122,B78+1,1),0)</f>
        <v>468.25799999999998</v>
      </c>
      <c r="D78" s="20">
        <f t="shared" si="20"/>
        <v>0.46825800000000001</v>
      </c>
      <c r="E78" s="20">
        <f t="shared" si="21"/>
        <v>0.53174199999999994</v>
      </c>
      <c r="F78" s="26">
        <f>IF(B78&lt;121,IF($D$1="konstant",$D$3,Zins!G72),0)</f>
        <v>7.4999999999999997E-3</v>
      </c>
      <c r="G78" s="39">
        <f t="shared" si="22"/>
        <v>1.0075000000000001</v>
      </c>
      <c r="H78" s="11"/>
      <c r="I78" s="11"/>
      <c r="J78" s="11"/>
      <c r="K78" s="28">
        <f t="shared" si="23"/>
        <v>0</v>
      </c>
      <c r="L78" s="32">
        <f t="shared" si="15"/>
        <v>0</v>
      </c>
      <c r="M78" s="53">
        <f>M77+H79*PRODUCT($G$8:G78)^-1*PRODUCT($E$8:E77)*D78</f>
        <v>1789.9549564457329</v>
      </c>
      <c r="N78" s="53"/>
      <c r="O78" s="52">
        <f>O77+J78*PRODUCT($E$8:E77)*PRODUCT($G$8:G77)^-1</f>
        <v>9.654529373458443</v>
      </c>
      <c r="P78" s="52">
        <f>((N77+M77)*PRODUCT($G$8:G77))/PRODUCT($E$8:E77)</f>
        <v>1128045.7022123788</v>
      </c>
      <c r="Q78" s="52">
        <f>((O77)*PRODUCT($G$8:G77))/PRODUCT($E$8:E77)</f>
        <v>6084.3711890037994</v>
      </c>
      <c r="R78" s="11">
        <f t="shared" si="16"/>
        <v>0</v>
      </c>
      <c r="S78" s="32">
        <f t="shared" si="24"/>
        <v>0</v>
      </c>
      <c r="T78" s="41">
        <f t="shared" si="17"/>
        <v>0</v>
      </c>
      <c r="U78" s="52">
        <f t="shared" si="26"/>
        <v>53196110.52029971</v>
      </c>
      <c r="V78" s="41">
        <f t="shared" si="18"/>
        <v>0</v>
      </c>
      <c r="W78" s="41">
        <f t="shared" si="19"/>
        <v>0</v>
      </c>
      <c r="X78" s="49"/>
    </row>
    <row r="79" spans="1:24" x14ac:dyDescent="0.2">
      <c r="A79" s="11">
        <f t="shared" si="25"/>
        <v>71</v>
      </c>
      <c r="B79" s="11">
        <f t="shared" si="25"/>
        <v>101</v>
      </c>
      <c r="C79" s="12">
        <f>IF(B79&lt;121,INDEX(Frauen!C$2:C$122,B79+1,1),0)</f>
        <v>494.07499999999999</v>
      </c>
      <c r="D79" s="20">
        <f t="shared" si="20"/>
        <v>0.49407499999999999</v>
      </c>
      <c r="E79" s="20">
        <f t="shared" si="21"/>
        <v>0.50592499999999996</v>
      </c>
      <c r="F79" s="26">
        <f>IF(B79&lt;121,IF($D$1="konstant",$D$3,Zins!G73),0)</f>
        <v>7.4999999999999997E-3</v>
      </c>
      <c r="G79" s="39">
        <f t="shared" si="22"/>
        <v>1.0075000000000001</v>
      </c>
      <c r="H79" s="11"/>
      <c r="I79" s="11"/>
      <c r="J79" s="11"/>
      <c r="K79" s="28">
        <f t="shared" si="23"/>
        <v>0</v>
      </c>
      <c r="L79" s="32">
        <f t="shared" si="15"/>
        <v>0</v>
      </c>
      <c r="M79" s="53">
        <f>M78+H80*PRODUCT($G$8:G79)^-1*PRODUCT($E$8:E78)*D79</f>
        <v>1789.9549564457329</v>
      </c>
      <c r="N79" s="53"/>
      <c r="O79" s="52">
        <f>O78+J79*PRODUCT($E$8:E78)*PRODUCT($G$8:G78)^-1</f>
        <v>9.654529373458443</v>
      </c>
      <c r="P79" s="52">
        <f>((N78+M78)*PRODUCT($G$8:G78))/PRODUCT($E$8:E78)</f>
        <v>2137326.0810298454</v>
      </c>
      <c r="Q79" s="52">
        <f>((O78)*PRODUCT($G$8:G78))/PRODUCT($E$8:E78)</f>
        <v>11528.15458045693</v>
      </c>
      <c r="R79" s="11">
        <f t="shared" si="16"/>
        <v>0</v>
      </c>
      <c r="S79" s="32">
        <f t="shared" si="24"/>
        <v>0</v>
      </c>
      <c r="T79" s="41">
        <f t="shared" si="17"/>
        <v>0</v>
      </c>
      <c r="U79" s="52">
        <f t="shared" si="26"/>
        <v>100791514.21027862</v>
      </c>
      <c r="V79" s="41">
        <f t="shared" si="18"/>
        <v>0</v>
      </c>
      <c r="W79" s="41">
        <f t="shared" si="19"/>
        <v>0</v>
      </c>
      <c r="X79" s="49"/>
    </row>
    <row r="80" spans="1:24" x14ac:dyDescent="0.2">
      <c r="A80" s="11">
        <f t="shared" si="25"/>
        <v>72</v>
      </c>
      <c r="B80" s="11">
        <f t="shared" si="25"/>
        <v>102</v>
      </c>
      <c r="C80" s="12">
        <f>IF(B80&lt;121,INDEX(Frauen!C$2:C$122,B80+1,1),0)</f>
        <v>520.16399999999999</v>
      </c>
      <c r="D80" s="20">
        <f t="shared" si="20"/>
        <v>0.52016399999999996</v>
      </c>
      <c r="E80" s="20">
        <f t="shared" si="21"/>
        <v>0.47983600000000004</v>
      </c>
      <c r="F80" s="26">
        <f>IF(B80&lt;121,IF($D$1="konstant",$D$3,Zins!G74),0)</f>
        <v>7.4999999999999997E-3</v>
      </c>
      <c r="G80" s="39">
        <f t="shared" si="22"/>
        <v>1.0075000000000001</v>
      </c>
      <c r="H80" s="11"/>
      <c r="I80" s="11"/>
      <c r="J80" s="11"/>
      <c r="K80" s="28">
        <f t="shared" si="23"/>
        <v>0</v>
      </c>
      <c r="L80" s="32">
        <f t="shared" si="15"/>
        <v>0</v>
      </c>
      <c r="M80" s="53">
        <f>M79+H81*PRODUCT($G$8:G80)^-1*PRODUCT($E$8:E79)*D80</f>
        <v>1789.9549564457329</v>
      </c>
      <c r="N80" s="53"/>
      <c r="O80" s="52">
        <f>O79+J80*PRODUCT($E$8:E79)*PRODUCT($G$8:G79)^-1</f>
        <v>9.654529373458443</v>
      </c>
      <c r="P80" s="52">
        <f>((N79+M79)*PRODUCT($G$8:G79))/PRODUCT($E$8:E79)</f>
        <v>4256275.1922470117</v>
      </c>
      <c r="Q80" s="52">
        <f>((O79)*PRODUCT($G$8:G79))/PRODUCT($E$8:E79)</f>
        <v>22957.188792430421</v>
      </c>
      <c r="R80" s="11">
        <f t="shared" si="16"/>
        <v>0</v>
      </c>
      <c r="S80" s="32">
        <f t="shared" si="24"/>
        <v>0</v>
      </c>
      <c r="T80" s="41">
        <f t="shared" si="17"/>
        <v>0</v>
      </c>
      <c r="U80" s="52">
        <f t="shared" si="26"/>
        <v>200716411.65559271</v>
      </c>
      <c r="V80" s="41">
        <f t="shared" si="18"/>
        <v>0</v>
      </c>
      <c r="W80" s="41">
        <f t="shared" si="19"/>
        <v>0</v>
      </c>
      <c r="X80" s="49"/>
    </row>
    <row r="81" spans="1:24" x14ac:dyDescent="0.2">
      <c r="A81" s="11">
        <f t="shared" si="25"/>
        <v>73</v>
      </c>
      <c r="B81" s="11">
        <f t="shared" si="25"/>
        <v>103</v>
      </c>
      <c r="C81" s="12">
        <f>IF(B81&lt;121,INDEX(Frauen!C$2:C$122,B81+1,1),0)</f>
        <v>546.51400000000001</v>
      </c>
      <c r="D81" s="20">
        <f t="shared" si="20"/>
        <v>0.54651400000000006</v>
      </c>
      <c r="E81" s="20">
        <f t="shared" si="21"/>
        <v>0.45348599999999994</v>
      </c>
      <c r="F81" s="26">
        <f>IF(B81&lt;121,IF($D$1="konstant",$D$3,Zins!G75),0)</f>
        <v>7.4999999999999997E-3</v>
      </c>
      <c r="G81" s="39">
        <f t="shared" si="22"/>
        <v>1.0075000000000001</v>
      </c>
      <c r="H81" s="11"/>
      <c r="I81" s="11"/>
      <c r="J81" s="11"/>
      <c r="K81" s="28">
        <f t="shared" si="23"/>
        <v>0</v>
      </c>
      <c r="L81" s="32">
        <f t="shared" si="15"/>
        <v>0</v>
      </c>
      <c r="M81" s="53">
        <f>M80+H82*PRODUCT($G$8:G81)^-1*PRODUCT($E$8:E80)*D81</f>
        <v>1789.9549564457329</v>
      </c>
      <c r="N81" s="53"/>
      <c r="O81" s="52">
        <f>O80+J81*PRODUCT($E$8:E80)*PRODUCT($G$8:G80)^-1</f>
        <v>9.654529373458443</v>
      </c>
      <c r="P81" s="52">
        <f>((N80+M80)*PRODUCT($G$8:G80))/PRODUCT($E$8:E80)</f>
        <v>8936797.6896040831</v>
      </c>
      <c r="Q81" s="52">
        <f>((O80)*PRODUCT($G$8:G80))/PRODUCT($E$8:E80)</f>
        <v>48202.651965199875</v>
      </c>
      <c r="R81" s="11">
        <f t="shared" si="16"/>
        <v>0</v>
      </c>
      <c r="S81" s="32">
        <f t="shared" si="24"/>
        <v>0</v>
      </c>
      <c r="T81" s="41">
        <f t="shared" si="17"/>
        <v>0</v>
      </c>
      <c r="U81" s="52">
        <f t="shared" si="26"/>
        <v>421439376.66829836</v>
      </c>
      <c r="V81" s="41">
        <f t="shared" si="18"/>
        <v>0</v>
      </c>
      <c r="W81" s="41">
        <f t="shared" si="19"/>
        <v>0</v>
      </c>
      <c r="X81" s="49"/>
    </row>
    <row r="82" spans="1:24" x14ac:dyDescent="0.2">
      <c r="A82" s="11">
        <f t="shared" si="25"/>
        <v>74</v>
      </c>
      <c r="B82" s="11">
        <f t="shared" si="25"/>
        <v>104</v>
      </c>
      <c r="C82" s="12">
        <f>IF(B82&lt;121,INDEX(Frauen!C$2:C$122,B82+1,1),0)</f>
        <v>573.11400000000003</v>
      </c>
      <c r="D82" s="20">
        <f t="shared" si="20"/>
        <v>0.57311400000000001</v>
      </c>
      <c r="E82" s="20">
        <f t="shared" si="21"/>
        <v>0.42688599999999999</v>
      </c>
      <c r="F82" s="26">
        <f>IF(B82&lt;121,IF($D$1="konstant",$D$3,Zins!G76),0)</f>
        <v>7.4999999999999997E-3</v>
      </c>
      <c r="G82" s="39">
        <f t="shared" si="22"/>
        <v>1.0075000000000001</v>
      </c>
      <c r="H82" s="11"/>
      <c r="I82" s="11"/>
      <c r="J82" s="11"/>
      <c r="K82" s="28">
        <f t="shared" si="23"/>
        <v>0</v>
      </c>
      <c r="L82" s="32">
        <f t="shared" si="15"/>
        <v>0</v>
      </c>
      <c r="M82" s="53">
        <f>M81+H83*PRODUCT($G$8:G82)^-1*PRODUCT($E$8:E81)*D82</f>
        <v>1789.9549564457329</v>
      </c>
      <c r="N82" s="53"/>
      <c r="O82" s="52">
        <f>O81+J82*PRODUCT($E$8:E81)*PRODUCT($G$8:G81)^-1</f>
        <v>9.654529373458443</v>
      </c>
      <c r="P82" s="52">
        <f>((N81+M81)*PRODUCT($G$8:G81))/PRODUCT($E$8:E81)</f>
        <v>19854689.389035415</v>
      </c>
      <c r="Q82" s="52">
        <f>((O81)*PRODUCT($G$8:G81))/PRODUCT($E$8:E81)</f>
        <v>107090.78528320362</v>
      </c>
      <c r="R82" s="11">
        <f t="shared" si="16"/>
        <v>0</v>
      </c>
      <c r="S82" s="32">
        <f t="shared" si="24"/>
        <v>0</v>
      </c>
      <c r="T82" s="41">
        <f t="shared" si="17"/>
        <v>0</v>
      </c>
      <c r="U82" s="52">
        <f t="shared" si="26"/>
        <v>936302712.74815667</v>
      </c>
      <c r="V82" s="41">
        <f t="shared" si="18"/>
        <v>0</v>
      </c>
      <c r="W82" s="41">
        <f t="shared" si="19"/>
        <v>0</v>
      </c>
      <c r="X82" s="49"/>
    </row>
    <row r="83" spans="1:24" x14ac:dyDescent="0.2">
      <c r="A83" s="11">
        <f t="shared" si="25"/>
        <v>75</v>
      </c>
      <c r="B83" s="11">
        <f t="shared" si="25"/>
        <v>105</v>
      </c>
      <c r="C83" s="12">
        <f>IF(B83&lt;121,INDEX(Frauen!C$2:C$122,B83+1,1),0)</f>
        <v>599.95299999999997</v>
      </c>
      <c r="D83" s="20">
        <f t="shared" si="20"/>
        <v>0.59995299999999996</v>
      </c>
      <c r="E83" s="20">
        <f t="shared" si="21"/>
        <v>0.40004700000000004</v>
      </c>
      <c r="F83" s="26">
        <f>IF(B83&lt;121,IF($D$1="konstant",$D$3,Zins!G77),0)</f>
        <v>7.4999999999999997E-3</v>
      </c>
      <c r="G83" s="39">
        <f t="shared" si="22"/>
        <v>1.0075000000000001</v>
      </c>
      <c r="H83" s="11"/>
      <c r="I83" s="11"/>
      <c r="J83" s="11"/>
      <c r="K83" s="28">
        <f t="shared" si="23"/>
        <v>0</v>
      </c>
      <c r="L83" s="32">
        <f t="shared" si="15"/>
        <v>0</v>
      </c>
      <c r="M83" s="53">
        <f>M82+H84*PRODUCT($G$8:G83)^-1*PRODUCT($E$8:E82)*D83</f>
        <v>1789.9549564457329</v>
      </c>
      <c r="N83" s="53"/>
      <c r="O83" s="52">
        <f>O82+J83*PRODUCT($E$8:E82)*PRODUCT($G$8:G82)^-1</f>
        <v>9.654529373458443</v>
      </c>
      <c r="P83" s="52">
        <f>((N82+M82)*PRODUCT($G$8:G82))/PRODUCT($E$8:E82)</f>
        <v>46859347.833972499</v>
      </c>
      <c r="Q83" s="52">
        <f>((O82)*PRODUCT($G$8:G82))/PRODUCT($E$8:E82)</f>
        <v>252746.55569127979</v>
      </c>
      <c r="R83" s="11">
        <f t="shared" si="16"/>
        <v>0</v>
      </c>
      <c r="S83" s="32">
        <f t="shared" si="24"/>
        <v>0</v>
      </c>
      <c r="T83" s="41">
        <f t="shared" si="17"/>
        <v>0</v>
      </c>
      <c r="U83" s="52">
        <f t="shared" si="26"/>
        <v>2209781963.0856204</v>
      </c>
      <c r="V83" s="41">
        <f t="shared" si="18"/>
        <v>0</v>
      </c>
      <c r="W83" s="41">
        <f t="shared" si="19"/>
        <v>0</v>
      </c>
      <c r="X83" s="49"/>
    </row>
    <row r="84" spans="1:24" x14ac:dyDescent="0.2">
      <c r="A84" s="11">
        <f t="shared" si="25"/>
        <v>76</v>
      </c>
      <c r="B84" s="11">
        <f t="shared" si="25"/>
        <v>106</v>
      </c>
      <c r="C84" s="12">
        <f>IF(B84&lt;121,INDEX(Frauen!C$2:C$122,B84+1,1),0)</f>
        <v>627.01400000000001</v>
      </c>
      <c r="D84" s="20">
        <f t="shared" si="20"/>
        <v>0.62701399999999996</v>
      </c>
      <c r="E84" s="20">
        <f t="shared" si="21"/>
        <v>0.37298600000000004</v>
      </c>
      <c r="F84" s="26">
        <f>IF(B84&lt;121,IF($D$1="konstant",$D$3,Zins!G78),0)</f>
        <v>7.4999999999999997E-3</v>
      </c>
      <c r="G84" s="39">
        <f t="shared" si="22"/>
        <v>1.0075000000000001</v>
      </c>
      <c r="H84" s="11"/>
      <c r="I84" s="11"/>
      <c r="J84" s="11"/>
      <c r="K84" s="28">
        <f t="shared" si="23"/>
        <v>0</v>
      </c>
      <c r="L84" s="32">
        <f t="shared" si="15"/>
        <v>0</v>
      </c>
      <c r="M84" s="53">
        <f>M83+H85*PRODUCT($G$8:G84)^-1*PRODUCT($E$8:E83)*D84</f>
        <v>1789.9549564457329</v>
      </c>
      <c r="N84" s="53"/>
      <c r="O84" s="52">
        <f>O83+J84*PRODUCT($E$8:E83)*PRODUCT($G$8:G83)^-1</f>
        <v>9.654529373458443</v>
      </c>
      <c r="P84" s="52">
        <f>((N83+M83)*PRODUCT($G$8:G83))/PRODUCT($E$8:E83)</f>
        <v>118013115.81570989</v>
      </c>
      <c r="Q84" s="52">
        <f>((O83)*PRODUCT($G$8:G83))/PRODUCT($E$8:E83)</f>
        <v>636530.59480252175</v>
      </c>
      <c r="R84" s="11">
        <f t="shared" si="16"/>
        <v>0</v>
      </c>
      <c r="S84" s="32">
        <f t="shared" si="24"/>
        <v>0</v>
      </c>
      <c r="T84" s="41">
        <f t="shared" si="17"/>
        <v>0</v>
      </c>
      <c r="U84" s="52">
        <f t="shared" si="26"/>
        <v>5565234404.4793806</v>
      </c>
      <c r="V84" s="41">
        <f t="shared" si="18"/>
        <v>0</v>
      </c>
      <c r="W84" s="41">
        <f t="shared" si="19"/>
        <v>0</v>
      </c>
      <c r="X84" s="49"/>
    </row>
    <row r="85" spans="1:24" x14ac:dyDescent="0.2">
      <c r="A85" s="11">
        <f t="shared" si="25"/>
        <v>77</v>
      </c>
      <c r="B85" s="11">
        <f t="shared" si="25"/>
        <v>107</v>
      </c>
      <c r="C85" s="12">
        <f>IF(B85&lt;121,INDEX(Frauen!C$2:C$122,B85+1,1),0)</f>
        <v>654.28300000000002</v>
      </c>
      <c r="D85" s="20">
        <f t="shared" si="20"/>
        <v>0.65428300000000006</v>
      </c>
      <c r="E85" s="20">
        <f t="shared" si="21"/>
        <v>0.34571699999999994</v>
      </c>
      <c r="F85" s="26">
        <f>IF(B85&lt;121,IF($D$1="konstant",$D$3,Zins!G79),0)</f>
        <v>7.4999999999999997E-3</v>
      </c>
      <c r="G85" s="39">
        <f t="shared" si="22"/>
        <v>1.0075000000000001</v>
      </c>
      <c r="H85" s="11"/>
      <c r="I85" s="11"/>
      <c r="J85" s="11"/>
      <c r="K85" s="28">
        <f t="shared" si="23"/>
        <v>0</v>
      </c>
      <c r="L85" s="32">
        <f t="shared" si="15"/>
        <v>0</v>
      </c>
      <c r="M85" s="53">
        <f>M84+H86*PRODUCT($G$8:G85)^-1*PRODUCT($E$8:E84)*D85</f>
        <v>1789.9549564457329</v>
      </c>
      <c r="N85" s="53"/>
      <c r="O85" s="52">
        <f>O84+J85*PRODUCT($E$8:E84)*PRODUCT($G$8:G84)^-1</f>
        <v>9.654529373458443</v>
      </c>
      <c r="P85" s="52">
        <f>((N84+M84)*PRODUCT($G$8:G84))/PRODUCT($E$8:E84)</f>
        <v>318773933.02785552</v>
      </c>
      <c r="Q85" s="52">
        <f>((O84)*PRODUCT($G$8:G84))/PRODUCT($E$8:E84)</f>
        <v>1719379.7468632623</v>
      </c>
      <c r="R85" s="11">
        <f t="shared" si="16"/>
        <v>0</v>
      </c>
      <c r="S85" s="32">
        <f t="shared" si="24"/>
        <v>0</v>
      </c>
      <c r="T85" s="41">
        <f t="shared" si="17"/>
        <v>0</v>
      </c>
      <c r="U85" s="52">
        <f t="shared" si="26"/>
        <v>15032665200.605322</v>
      </c>
      <c r="V85" s="41">
        <f t="shared" si="18"/>
        <v>0</v>
      </c>
      <c r="W85" s="41">
        <f t="shared" si="19"/>
        <v>0</v>
      </c>
      <c r="X85" s="49"/>
    </row>
    <row r="86" spans="1:24" x14ac:dyDescent="0.2">
      <c r="A86" s="11">
        <f t="shared" si="25"/>
        <v>78</v>
      </c>
      <c r="B86" s="11">
        <f t="shared" si="25"/>
        <v>108</v>
      </c>
      <c r="C86" s="12">
        <f>IF(B86&lt;121,INDEX(Frauen!C$2:C$122,B86+1,1),0)</f>
        <v>681.74099999999999</v>
      </c>
      <c r="D86" s="20">
        <f t="shared" si="20"/>
        <v>0.68174099999999993</v>
      </c>
      <c r="E86" s="20">
        <f t="shared" si="21"/>
        <v>0.31825900000000007</v>
      </c>
      <c r="F86" s="26">
        <f>IF(B86&lt;121,IF($D$1="konstant",$D$3,Zins!G80),0)</f>
        <v>7.4999999999999997E-3</v>
      </c>
      <c r="G86" s="39">
        <f t="shared" si="22"/>
        <v>1.0075000000000001</v>
      </c>
      <c r="H86" s="11"/>
      <c r="I86" s="11"/>
      <c r="J86" s="11"/>
      <c r="K86" s="28">
        <f t="shared" si="23"/>
        <v>0</v>
      </c>
      <c r="L86" s="32">
        <f t="shared" si="15"/>
        <v>0</v>
      </c>
      <c r="M86" s="53">
        <f>M85+H87*PRODUCT($G$8:G86)^-1*PRODUCT($E$8:E85)*D86</f>
        <v>1789.9549564457329</v>
      </c>
      <c r="N86" s="53"/>
      <c r="O86" s="52">
        <f>O85+J86*PRODUCT($E$8:E85)*PRODUCT($G$8:G85)^-1</f>
        <v>9.654529373458443</v>
      </c>
      <c r="P86" s="52">
        <f>((N85+M85)*PRODUCT($G$8:G85))/PRODUCT($E$8:E85)</f>
        <v>928981616.54059386</v>
      </c>
      <c r="Q86" s="52">
        <f>((O85)*PRODUCT($G$8:G85))/PRODUCT($E$8:E85)</f>
        <v>5010673.7446082691</v>
      </c>
      <c r="R86" s="11">
        <f t="shared" si="16"/>
        <v>0</v>
      </c>
      <c r="S86" s="32">
        <f t="shared" si="24"/>
        <v>0</v>
      </c>
      <c r="T86" s="41">
        <f t="shared" si="17"/>
        <v>0</v>
      </c>
      <c r="U86" s="52">
        <f t="shared" si="26"/>
        <v>43808693785.986412</v>
      </c>
      <c r="V86" s="41">
        <f t="shared" si="18"/>
        <v>0</v>
      </c>
      <c r="W86" s="41">
        <f t="shared" si="19"/>
        <v>0</v>
      </c>
      <c r="X86" s="49"/>
    </row>
    <row r="87" spans="1:24" x14ac:dyDescent="0.2">
      <c r="A87" s="11">
        <f t="shared" si="25"/>
        <v>79</v>
      </c>
      <c r="B87" s="11">
        <f t="shared" si="25"/>
        <v>109</v>
      </c>
      <c r="C87" s="12">
        <f>IF(B87&lt;121,INDEX(Frauen!C$2:C$122,B87+1,1),0)</f>
        <v>709.36400000000003</v>
      </c>
      <c r="D87" s="20">
        <f t="shared" si="20"/>
        <v>0.70936399999999999</v>
      </c>
      <c r="E87" s="20">
        <f t="shared" si="21"/>
        <v>0.29063600000000001</v>
      </c>
      <c r="F87" s="26">
        <f>IF(B87&lt;121,IF($D$1="konstant",$D$3,Zins!G81),0)</f>
        <v>7.4999999999999997E-3</v>
      </c>
      <c r="G87" s="39">
        <f t="shared" si="22"/>
        <v>1.0075000000000001</v>
      </c>
      <c r="H87" s="11"/>
      <c r="I87" s="11"/>
      <c r="J87" s="11"/>
      <c r="K87" s="28">
        <f t="shared" si="23"/>
        <v>0</v>
      </c>
      <c r="L87" s="32">
        <f t="shared" si="15"/>
        <v>0</v>
      </c>
      <c r="M87" s="53">
        <f>M86+H88*PRODUCT($G$8:G87)^-1*PRODUCT($E$8:E86)*D87</f>
        <v>1789.9549564457329</v>
      </c>
      <c r="N87" s="53"/>
      <c r="O87" s="52">
        <f>O86+J87*PRODUCT($E$8:E86)*PRODUCT($G$8:G86)^-1</f>
        <v>9.654529373458443</v>
      </c>
      <c r="P87" s="52">
        <f>((N86+M86)*PRODUCT($G$8:G86))/PRODUCT($E$8:E86)</f>
        <v>2940840569.0480022</v>
      </c>
      <c r="Q87" s="52">
        <f>((O86)*PRODUCT($G$8:G86))/PRODUCT($E$8:E86)</f>
        <v>15862092.816519974</v>
      </c>
      <c r="R87" s="11">
        <f t="shared" si="16"/>
        <v>0</v>
      </c>
      <c r="S87" s="32">
        <f t="shared" si="24"/>
        <v>0</v>
      </c>
      <c r="T87" s="41">
        <f t="shared" si="17"/>
        <v>0</v>
      </c>
      <c r="U87" s="52">
        <f t="shared" si="26"/>
        <v>138683459036.13504</v>
      </c>
      <c r="V87" s="41">
        <f t="shared" si="18"/>
        <v>0</v>
      </c>
      <c r="W87" s="41">
        <f t="shared" si="19"/>
        <v>0</v>
      </c>
      <c r="X87" s="49"/>
    </row>
    <row r="88" spans="1:24" x14ac:dyDescent="0.2">
      <c r="A88" s="11">
        <f t="shared" si="25"/>
        <v>80</v>
      </c>
      <c r="B88" s="11">
        <f t="shared" si="25"/>
        <v>110</v>
      </c>
      <c r="C88" s="12">
        <f>IF(B88&lt;121,INDEX(Frauen!C$2:C$122,B88+1,1),0)</f>
        <v>737.13</v>
      </c>
      <c r="D88" s="20">
        <f t="shared" si="20"/>
        <v>0.73712999999999995</v>
      </c>
      <c r="E88" s="20">
        <f t="shared" si="21"/>
        <v>0.26287000000000005</v>
      </c>
      <c r="F88" s="26">
        <f>IF(B88&lt;121,IF($D$1="konstant",$D$3,Zins!G82),0)</f>
        <v>7.4999999999999997E-3</v>
      </c>
      <c r="G88" s="39">
        <f t="shared" si="22"/>
        <v>1.0075000000000001</v>
      </c>
      <c r="H88" s="11"/>
      <c r="I88" s="11"/>
      <c r="J88" s="11"/>
      <c r="K88" s="28">
        <f t="shared" si="23"/>
        <v>0</v>
      </c>
      <c r="L88" s="32">
        <f t="shared" si="15"/>
        <v>0</v>
      </c>
      <c r="M88" s="53">
        <f>M87+H89*PRODUCT($G$8:G88)^-1*PRODUCT($E$8:E87)*D88</f>
        <v>1789.9549564457329</v>
      </c>
      <c r="N88" s="53"/>
      <c r="O88" s="52">
        <f>O87+J88*PRODUCT($E$8:E87)*PRODUCT($G$8:G87)^-1</f>
        <v>9.654529373458443</v>
      </c>
      <c r="P88" s="52">
        <f>((N87+M87)*PRODUCT($G$8:G87))/PRODUCT($E$8:E87)</f>
        <v>10194528115.291508</v>
      </c>
      <c r="Q88" s="52">
        <f>((O87)*PRODUCT($G$8:G87))/PRODUCT($E$8:E87)</f>
        <v>54986507.220866911</v>
      </c>
      <c r="R88" s="11">
        <f t="shared" si="16"/>
        <v>0</v>
      </c>
      <c r="S88" s="32">
        <f t="shared" si="24"/>
        <v>0</v>
      </c>
      <c r="T88" s="41">
        <f t="shared" si="17"/>
        <v>0</v>
      </c>
      <c r="U88" s="52">
        <f t="shared" si="26"/>
        <v>480751128486.85669</v>
      </c>
      <c r="V88" s="41">
        <f t="shared" si="18"/>
        <v>0</v>
      </c>
      <c r="W88" s="41">
        <f t="shared" si="19"/>
        <v>0</v>
      </c>
      <c r="X88" s="49"/>
    </row>
    <row r="89" spans="1:24" x14ac:dyDescent="0.2">
      <c r="A89" s="11">
        <f t="shared" si="25"/>
        <v>81</v>
      </c>
      <c r="B89" s="11">
        <f t="shared" si="25"/>
        <v>111</v>
      </c>
      <c r="C89" s="12">
        <f>IF(B89&lt;121,INDEX(Frauen!C$2:C$122,B89+1,1),0)</f>
        <v>765.01099999999997</v>
      </c>
      <c r="D89" s="20">
        <f t="shared" si="20"/>
        <v>0.765011</v>
      </c>
      <c r="E89" s="20">
        <f t="shared" si="21"/>
        <v>0.234989</v>
      </c>
      <c r="F89" s="26">
        <f>IF(B89&lt;121,IF($D$1="konstant",$D$3,Zins!G83),0)</f>
        <v>7.4999999999999997E-3</v>
      </c>
      <c r="G89" s="39">
        <f t="shared" si="22"/>
        <v>1.0075000000000001</v>
      </c>
      <c r="H89" s="11"/>
      <c r="I89" s="11"/>
      <c r="J89" s="11"/>
      <c r="K89" s="28">
        <f t="shared" si="23"/>
        <v>0</v>
      </c>
      <c r="L89" s="32">
        <f t="shared" si="15"/>
        <v>0</v>
      </c>
      <c r="M89" s="53">
        <f>M88+H90*PRODUCT($G$8:G89)^-1*PRODUCT($E$8:E88)*D89</f>
        <v>1789.9549564457329</v>
      </c>
      <c r="N89" s="53"/>
      <c r="O89" s="52">
        <f>O88+J89*PRODUCT($E$8:E88)*PRODUCT($G$8:G88)^-1</f>
        <v>9.654529373458443</v>
      </c>
      <c r="P89" s="52">
        <f>((N88+M88)*PRODUCT($G$8:G88))/PRODUCT($E$8:E88)</f>
        <v>39072496200.236595</v>
      </c>
      <c r="Q89" s="52">
        <f>((O88)*PRODUCT($G$8:G88))/PRODUCT($E$8:E88)</f>
        <v>210746399.45609391</v>
      </c>
      <c r="R89" s="11">
        <f t="shared" si="16"/>
        <v>0</v>
      </c>
      <c r="S89" s="32">
        <f t="shared" si="24"/>
        <v>0</v>
      </c>
      <c r="T89" s="41">
        <f t="shared" si="17"/>
        <v>0</v>
      </c>
      <c r="U89" s="52">
        <f t="shared" si="26"/>
        <v>1842571468598.5774</v>
      </c>
      <c r="V89" s="41">
        <f t="shared" si="18"/>
        <v>0</v>
      </c>
      <c r="W89" s="41">
        <f t="shared" si="19"/>
        <v>0</v>
      </c>
      <c r="X89" s="49"/>
    </row>
    <row r="90" spans="1:24" x14ac:dyDescent="0.2">
      <c r="A90" s="11">
        <f t="shared" ref="A90:B105" si="27">IF(A89&lt;121,A89+1,"")</f>
        <v>82</v>
      </c>
      <c r="B90" s="11">
        <f t="shared" si="27"/>
        <v>112</v>
      </c>
      <c r="C90" s="12">
        <f>IF(B90&lt;121,INDEX(Frauen!C$2:C$122,B90+1,1),0)</f>
        <v>792.97400000000005</v>
      </c>
      <c r="D90" s="20">
        <f t="shared" si="20"/>
        <v>0.79297400000000007</v>
      </c>
      <c r="E90" s="20">
        <f t="shared" si="21"/>
        <v>0.20702599999999993</v>
      </c>
      <c r="F90" s="26">
        <f>IF(B90&lt;121,IF($D$1="konstant",$D$3,Zins!G84),0)</f>
        <v>7.4999999999999997E-3</v>
      </c>
      <c r="G90" s="39">
        <f t="shared" si="22"/>
        <v>1.0075000000000001</v>
      </c>
      <c r="H90" s="11"/>
      <c r="I90" s="11"/>
      <c r="J90" s="11"/>
      <c r="K90" s="28">
        <f t="shared" si="23"/>
        <v>0</v>
      </c>
      <c r="L90" s="32">
        <f t="shared" si="15"/>
        <v>0</v>
      </c>
      <c r="M90" s="53">
        <f>M89+H91*PRODUCT($G$8:G90)^-1*PRODUCT($E$8:E89)*D90</f>
        <v>1789.9549564457329</v>
      </c>
      <c r="N90" s="53"/>
      <c r="O90" s="52">
        <f>O89+J90*PRODUCT($E$8:E89)*PRODUCT($G$8:G89)^-1</f>
        <v>9.654529373458443</v>
      </c>
      <c r="P90" s="52">
        <f>((N89+M89)*PRODUCT($G$8:G89))/PRODUCT($E$8:E89)</f>
        <v>167520777235.26788</v>
      </c>
      <c r="Q90" s="52">
        <f>((O89)*PRODUCT($G$8:G89))/PRODUCT($E$8:E89)</f>
        <v>903561432.45860279</v>
      </c>
      <c r="R90" s="11">
        <f t="shared" si="16"/>
        <v>0</v>
      </c>
      <c r="S90" s="32">
        <f t="shared" si="24"/>
        <v>0</v>
      </c>
      <c r="T90" s="41">
        <f t="shared" si="17"/>
        <v>0</v>
      </c>
      <c r="U90" s="52">
        <f t="shared" si="26"/>
        <v>7899904908796.0146</v>
      </c>
      <c r="V90" s="41">
        <f t="shared" si="18"/>
        <v>0</v>
      </c>
      <c r="W90" s="41">
        <f t="shared" si="19"/>
        <v>0</v>
      </c>
      <c r="X90" s="49"/>
    </row>
    <row r="91" spans="1:24" x14ac:dyDescent="0.2">
      <c r="A91" s="11">
        <f t="shared" si="27"/>
        <v>83</v>
      </c>
      <c r="B91" s="11">
        <f t="shared" si="27"/>
        <v>113</v>
      </c>
      <c r="C91" s="12">
        <f>IF(B91&lt;121,INDEX(Frauen!C$2:C$122,B91+1,1),0)</f>
        <v>820.98699999999997</v>
      </c>
      <c r="D91" s="20">
        <f t="shared" si="20"/>
        <v>0.82098699999999991</v>
      </c>
      <c r="E91" s="20">
        <f t="shared" si="21"/>
        <v>0.17901300000000009</v>
      </c>
      <c r="F91" s="26">
        <f>IF(B91&lt;121,IF($D$1="konstant",$D$3,Zins!G85),0)</f>
        <v>7.4999999999999997E-3</v>
      </c>
      <c r="G91" s="39">
        <f t="shared" si="22"/>
        <v>1.0075000000000001</v>
      </c>
      <c r="H91" s="11"/>
      <c r="I91" s="11"/>
      <c r="J91" s="11"/>
      <c r="K91" s="28">
        <f t="shared" si="23"/>
        <v>0</v>
      </c>
      <c r="L91" s="32">
        <f t="shared" si="15"/>
        <v>0</v>
      </c>
      <c r="M91" s="53">
        <f>M90+H92*PRODUCT($G$8:G91)^-1*PRODUCT($E$8:E90)*D91</f>
        <v>1789.9549564457329</v>
      </c>
      <c r="N91" s="53"/>
      <c r="O91" s="52">
        <f>O90+J91*PRODUCT($E$8:E90)*PRODUCT($G$8:G90)^-1</f>
        <v>9.654529373458443</v>
      </c>
      <c r="P91" s="52">
        <f>((N90+M90)*PRODUCT($G$8:G90))/PRODUCT($E$8:E90)</f>
        <v>815246312369.13477</v>
      </c>
      <c r="Q91" s="52">
        <f>((O90)*PRODUCT($G$8:G90))/PRODUCT($E$8:E90)</f>
        <v>4397216500.3528185</v>
      </c>
      <c r="R91" s="11">
        <f t="shared" si="16"/>
        <v>0</v>
      </c>
      <c r="S91" s="32">
        <f t="shared" si="24"/>
        <v>0</v>
      </c>
      <c r="T91" s="41">
        <f t="shared" si="17"/>
        <v>0</v>
      </c>
      <c r="U91" s="52">
        <f t="shared" si="26"/>
        <v>38445191404036.148</v>
      </c>
      <c r="V91" s="41">
        <f t="shared" si="18"/>
        <v>0</v>
      </c>
      <c r="W91" s="41">
        <f t="shared" si="19"/>
        <v>0</v>
      </c>
      <c r="X91" s="49"/>
    </row>
    <row r="92" spans="1:24" x14ac:dyDescent="0.2">
      <c r="A92" s="11">
        <f t="shared" si="27"/>
        <v>84</v>
      </c>
      <c r="B92" s="11">
        <f t="shared" si="27"/>
        <v>114</v>
      </c>
      <c r="C92" s="12">
        <f>IF(B92&lt;121,INDEX(Frauen!C$2:C$122,B92+1,1),0)</f>
        <v>849.00900000000001</v>
      </c>
      <c r="D92" s="20">
        <f t="shared" si="20"/>
        <v>0.84900900000000001</v>
      </c>
      <c r="E92" s="20">
        <f t="shared" si="21"/>
        <v>0.15099099999999999</v>
      </c>
      <c r="F92" s="26">
        <f>IF(B92&lt;121,IF($D$1="konstant",$D$3,Zins!G86),0)</f>
        <v>7.4999999999999997E-3</v>
      </c>
      <c r="G92" s="39">
        <f t="shared" si="22"/>
        <v>1.0075000000000001</v>
      </c>
      <c r="H92" s="11"/>
      <c r="I92" s="11"/>
      <c r="J92" s="11"/>
      <c r="K92" s="28">
        <f t="shared" si="23"/>
        <v>0</v>
      </c>
      <c r="L92" s="32">
        <f t="shared" si="15"/>
        <v>0</v>
      </c>
      <c r="M92" s="53">
        <f>M91+H93*PRODUCT($G$8:G92)^-1*PRODUCT($E$8:E91)*D92</f>
        <v>1789.9549564457329</v>
      </c>
      <c r="N92" s="53"/>
      <c r="O92" s="52">
        <f>O91+J92*PRODUCT($E$8:E91)*PRODUCT($G$8:G91)^-1</f>
        <v>9.654529373458443</v>
      </c>
      <c r="P92" s="52">
        <f>((N91+M91)*PRODUCT($G$8:G91))/PRODUCT($E$8:E91)</f>
        <v>4588273810907.0459</v>
      </c>
      <c r="Q92" s="52">
        <f>((O91)*PRODUCT($G$8:G91))/PRODUCT($E$8:E91)</f>
        <v>24747898890.613884</v>
      </c>
      <c r="R92" s="11">
        <f t="shared" si="16"/>
        <v>0</v>
      </c>
      <c r="S92" s="32">
        <f t="shared" si="24"/>
        <v>0</v>
      </c>
      <c r="T92" s="41">
        <f t="shared" si="17"/>
        <v>0</v>
      </c>
      <c r="U92" s="52">
        <f t="shared" si="26"/>
        <v>216372723431071.53</v>
      </c>
      <c r="V92" s="41">
        <f t="shared" si="18"/>
        <v>0</v>
      </c>
      <c r="W92" s="41">
        <f t="shared" si="19"/>
        <v>0</v>
      </c>
      <c r="X92" s="49"/>
    </row>
    <row r="93" spans="1:24" x14ac:dyDescent="0.2">
      <c r="A93" s="11">
        <f t="shared" si="27"/>
        <v>85</v>
      </c>
      <c r="B93" s="11">
        <f t="shared" si="27"/>
        <v>115</v>
      </c>
      <c r="C93" s="12">
        <f>IF(B93&lt;121,INDEX(Frauen!C$2:C$122,B93+1,1),0)</f>
        <v>876.99800000000005</v>
      </c>
      <c r="D93" s="20">
        <f t="shared" si="20"/>
        <v>0.87699800000000006</v>
      </c>
      <c r="E93" s="20">
        <f t="shared" si="21"/>
        <v>0.12300199999999994</v>
      </c>
      <c r="F93" s="26">
        <f>IF(B93&lt;121,IF($D$1="konstant",$D$3,Zins!G87),0)</f>
        <v>7.4999999999999997E-3</v>
      </c>
      <c r="G93" s="39">
        <f t="shared" si="22"/>
        <v>1.0075000000000001</v>
      </c>
      <c r="H93" s="11"/>
      <c r="I93" s="11"/>
      <c r="J93" s="11"/>
      <c r="K93" s="28">
        <f t="shared" si="23"/>
        <v>0</v>
      </c>
      <c r="L93" s="32">
        <f t="shared" si="15"/>
        <v>0</v>
      </c>
      <c r="M93" s="53">
        <f>M92+H94*PRODUCT($G$8:G93)^-1*PRODUCT($E$8:E92)*D93</f>
        <v>1789.9549564457329</v>
      </c>
      <c r="N93" s="53"/>
      <c r="O93" s="52">
        <f>O92+J93*PRODUCT($E$8:E92)*PRODUCT($G$8:G92)^-1</f>
        <v>9.654529373458443</v>
      </c>
      <c r="P93" s="52">
        <f>((N92+M92)*PRODUCT($G$8:G92))/PRODUCT($E$8:E92)</f>
        <v>30615638445263.953</v>
      </c>
      <c r="Q93" s="52">
        <f>((O92)*PRODUCT($G$8:G92))/PRODUCT($E$8:E92)</f>
        <v>165132412741.77597</v>
      </c>
      <c r="R93" s="11">
        <f t="shared" si="16"/>
        <v>0</v>
      </c>
      <c r="S93" s="32">
        <f t="shared" si="24"/>
        <v>0</v>
      </c>
      <c r="T93" s="41">
        <f t="shared" si="17"/>
        <v>0</v>
      </c>
      <c r="U93" s="52">
        <f t="shared" si="26"/>
        <v>1443764985044172.3</v>
      </c>
      <c r="V93" s="41">
        <f t="shared" si="18"/>
        <v>0</v>
      </c>
      <c r="W93" s="41">
        <f t="shared" si="19"/>
        <v>0</v>
      </c>
      <c r="X93" s="49"/>
    </row>
    <row r="94" spans="1:24" x14ac:dyDescent="0.2">
      <c r="A94" s="11">
        <f t="shared" si="27"/>
        <v>86</v>
      </c>
      <c r="B94" s="11">
        <f t="shared" si="27"/>
        <v>116</v>
      </c>
      <c r="C94" s="12">
        <f>IF(B94&lt;121,INDEX(Frauen!C$2:C$122,B94+1,1),0)</f>
        <v>904.90499999999997</v>
      </c>
      <c r="D94" s="20">
        <f t="shared" si="20"/>
        <v>0.90490499999999996</v>
      </c>
      <c r="E94" s="20">
        <f t="shared" si="21"/>
        <v>9.5095000000000041E-2</v>
      </c>
      <c r="F94" s="26">
        <f>IF(B94&lt;121,IF($D$1="konstant",$D$3,Zins!G88),0)</f>
        <v>7.4999999999999997E-3</v>
      </c>
      <c r="G94" s="39">
        <f t="shared" si="22"/>
        <v>1.0075000000000001</v>
      </c>
      <c r="H94" s="11"/>
      <c r="I94" s="11"/>
      <c r="J94" s="11"/>
      <c r="K94" s="28">
        <f t="shared" si="23"/>
        <v>0</v>
      </c>
      <c r="L94" s="32">
        <f t="shared" si="15"/>
        <v>0</v>
      </c>
      <c r="M94" s="53">
        <f>M93+H95*PRODUCT($G$8:G94)^-1*PRODUCT($E$8:E93)*D94</f>
        <v>1789.9549564457329</v>
      </c>
      <c r="N94" s="53"/>
      <c r="O94" s="52">
        <f>O93+J94*PRODUCT($E$8:E93)*PRODUCT($G$8:G93)^-1</f>
        <v>9.654529373458443</v>
      </c>
      <c r="P94" s="52">
        <f>((N93+M93)*PRODUCT($G$8:G93))/PRODUCT($E$8:E93)</f>
        <v>250770359291746.84</v>
      </c>
      <c r="Q94" s="52">
        <f>((O93)*PRODUCT($G$8:G93))/PRODUCT($E$8:E93)</f>
        <v>1352586997262.9661</v>
      </c>
      <c r="R94" s="11">
        <f t="shared" si="16"/>
        <v>0</v>
      </c>
      <c r="S94" s="32">
        <f t="shared" si="24"/>
        <v>0</v>
      </c>
      <c r="T94" s="41">
        <f t="shared" si="17"/>
        <v>0</v>
      </c>
      <c r="U94" s="52">
        <f t="shared" si="26"/>
        <v>1.1825768869059074E+16</v>
      </c>
      <c r="V94" s="41">
        <f t="shared" si="18"/>
        <v>0</v>
      </c>
      <c r="W94" s="41">
        <f t="shared" si="19"/>
        <v>0</v>
      </c>
      <c r="X94" s="49"/>
    </row>
    <row r="95" spans="1:24" x14ac:dyDescent="0.2">
      <c r="A95" s="11">
        <f t="shared" si="27"/>
        <v>87</v>
      </c>
      <c r="B95" s="11">
        <f t="shared" si="27"/>
        <v>117</v>
      </c>
      <c r="C95" s="12">
        <f>IF(B95&lt;121,INDEX(Frauen!C$2:C$122,B95+1,1),0)</f>
        <v>932.67499999999995</v>
      </c>
      <c r="D95" s="20">
        <f t="shared" si="20"/>
        <v>0.93267499999999992</v>
      </c>
      <c r="E95" s="20">
        <f t="shared" si="21"/>
        <v>6.7325000000000079E-2</v>
      </c>
      <c r="F95" s="26">
        <f>IF(B95&lt;121,IF($D$1="konstant",$D$3,Zins!G89),0)</f>
        <v>7.4999999999999997E-3</v>
      </c>
      <c r="G95" s="39">
        <f t="shared" si="22"/>
        <v>1.0075000000000001</v>
      </c>
      <c r="H95" s="11"/>
      <c r="I95" s="11"/>
      <c r="J95" s="11"/>
      <c r="K95" s="28">
        <f t="shared" si="23"/>
        <v>0</v>
      </c>
      <c r="L95" s="32">
        <f t="shared" si="15"/>
        <v>0</v>
      </c>
      <c r="M95" s="53">
        <f>M94+H96*PRODUCT($G$8:G95)^-1*PRODUCT($E$8:E94)*D95</f>
        <v>1789.9549564457329</v>
      </c>
      <c r="N95" s="53"/>
      <c r="O95" s="52">
        <f>O94+J95*PRODUCT($E$8:E94)*PRODUCT($G$8:G94)^-1</f>
        <v>9.654529373458443</v>
      </c>
      <c r="P95" s="52">
        <f>((N94+M94)*PRODUCT($G$8:G94))/PRODUCT($E$8:E94)</f>
        <v>2656828823665123</v>
      </c>
      <c r="Q95" s="52">
        <f>((O94)*PRODUCT($G$8:G94))/PRODUCT($E$8:E94)</f>
        <v>14330210839081.318</v>
      </c>
      <c r="R95" s="11">
        <f t="shared" si="16"/>
        <v>0</v>
      </c>
      <c r="S95" s="32">
        <f t="shared" si="24"/>
        <v>0</v>
      </c>
      <c r="T95" s="41">
        <f t="shared" si="17"/>
        <v>0</v>
      </c>
      <c r="U95" s="52">
        <f t="shared" si="26"/>
        <v>1.2529010080001066E+17</v>
      </c>
      <c r="V95" s="41">
        <f t="shared" si="18"/>
        <v>0</v>
      </c>
      <c r="W95" s="41">
        <f t="shared" si="19"/>
        <v>0</v>
      </c>
      <c r="X95" s="49"/>
    </row>
    <row r="96" spans="1:24" x14ac:dyDescent="0.2">
      <c r="A96" s="11">
        <f t="shared" si="27"/>
        <v>88</v>
      </c>
      <c r="B96" s="11">
        <f t="shared" si="27"/>
        <v>118</v>
      </c>
      <c r="C96" s="12">
        <f>IF(B96&lt;121,INDEX(Frauen!C$2:C$122,B96+1,1),0)</f>
        <v>960.24900000000002</v>
      </c>
      <c r="D96" s="20">
        <f t="shared" si="20"/>
        <v>0.96024900000000002</v>
      </c>
      <c r="E96" s="20">
        <f t="shared" si="21"/>
        <v>3.9750999999999981E-2</v>
      </c>
      <c r="F96" s="26">
        <f>IF(B96&lt;121,IF($D$1="konstant",$D$3,Zins!G90),0)</f>
        <v>7.4999999999999997E-3</v>
      </c>
      <c r="G96" s="39">
        <f t="shared" si="22"/>
        <v>1.0075000000000001</v>
      </c>
      <c r="H96" s="11"/>
      <c r="I96" s="11"/>
      <c r="J96" s="11"/>
      <c r="K96" s="28">
        <f t="shared" si="23"/>
        <v>0</v>
      </c>
      <c r="L96" s="32">
        <f t="shared" si="15"/>
        <v>0</v>
      </c>
      <c r="M96" s="53">
        <f>M95+H97*PRODUCT($G$8:G96)^-1*PRODUCT($E$8:E95)*D96</f>
        <v>1789.9549564457329</v>
      </c>
      <c r="N96" s="53"/>
      <c r="O96" s="52">
        <f>O95+J96*PRODUCT($E$8:E95)*PRODUCT($G$8:G95)^-1</f>
        <v>9.654529373458443</v>
      </c>
      <c r="P96" s="52">
        <f>((N95+M95)*PRODUCT($G$8:G95))/PRODUCT($E$8:E95)</f>
        <v>3.975870835265664E+16</v>
      </c>
      <c r="Q96" s="52">
        <f>((O95)*PRODUCT($G$8:G95))/PRODUCT($E$8:E95)</f>
        <v>214447640852200.66</v>
      </c>
      <c r="R96" s="11">
        <f t="shared" si="16"/>
        <v>0</v>
      </c>
      <c r="S96" s="32">
        <f t="shared" si="24"/>
        <v>0</v>
      </c>
      <c r="T96" s="41">
        <f t="shared" si="17"/>
        <v>0</v>
      </c>
      <c r="U96" s="52">
        <f t="shared" si="26"/>
        <v>1.8749316978241452E+18</v>
      </c>
      <c r="V96" s="41">
        <f t="shared" si="18"/>
        <v>0</v>
      </c>
      <c r="W96" s="41">
        <f t="shared" si="19"/>
        <v>0</v>
      </c>
      <c r="X96" s="49"/>
    </row>
    <row r="97" spans="1:24" x14ac:dyDescent="0.2">
      <c r="A97" s="11">
        <f t="shared" si="27"/>
        <v>89</v>
      </c>
      <c r="B97" s="11">
        <f t="shared" si="27"/>
        <v>119</v>
      </c>
      <c r="C97" s="12">
        <f>IF(B97&lt;121,INDEX(Frauen!C$2:C$122,B97+1,1),0)</f>
        <v>987.56399999999996</v>
      </c>
      <c r="D97" s="20">
        <f t="shared" si="20"/>
        <v>0.987564</v>
      </c>
      <c r="E97" s="20">
        <f t="shared" si="21"/>
        <v>1.2436000000000003E-2</v>
      </c>
      <c r="F97" s="26">
        <f>IF(B97&lt;121,IF($D$1="konstant",$D$3,Zins!G91),0)</f>
        <v>7.4999999999999997E-3</v>
      </c>
      <c r="G97" s="39">
        <f t="shared" si="22"/>
        <v>1.0075000000000001</v>
      </c>
      <c r="H97" s="11"/>
      <c r="I97" s="11"/>
      <c r="J97" s="11"/>
      <c r="K97" s="28">
        <f t="shared" si="23"/>
        <v>0</v>
      </c>
      <c r="L97" s="32">
        <f t="shared" si="15"/>
        <v>0</v>
      </c>
      <c r="M97" s="53">
        <f>M96+H98*PRODUCT($G$8:G97)^-1*PRODUCT($E$8:E96)*D97</f>
        <v>1789.9549564457329</v>
      </c>
      <c r="N97" s="53"/>
      <c r="O97" s="52">
        <f>O96+J97*PRODUCT($E$8:E96)*PRODUCT($G$8:G96)^-1</f>
        <v>9.654529373458443</v>
      </c>
      <c r="P97" s="52">
        <f>((N96+M96)*PRODUCT($G$8:G96))/PRODUCT($E$8:E96)</f>
        <v>1.0076953703127365E+18</v>
      </c>
      <c r="Q97" s="52">
        <f>((O96)*PRODUCT($G$8:G96))/PRODUCT($E$8:E96)</f>
        <v>5435234287403898</v>
      </c>
      <c r="R97" s="11">
        <f t="shared" si="16"/>
        <v>0</v>
      </c>
      <c r="S97" s="32">
        <f t="shared" si="24"/>
        <v>0</v>
      </c>
      <c r="T97" s="41">
        <f t="shared" si="17"/>
        <v>0</v>
      </c>
      <c r="U97" s="52">
        <f t="shared" si="26"/>
        <v>4.7520658236467708E+19</v>
      </c>
      <c r="V97" s="41">
        <f t="shared" si="18"/>
        <v>0</v>
      </c>
      <c r="W97" s="41">
        <f t="shared" si="19"/>
        <v>0</v>
      </c>
      <c r="X97" s="49"/>
    </row>
    <row r="98" spans="1:24" x14ac:dyDescent="0.2">
      <c r="A98" s="11">
        <f t="shared" si="27"/>
        <v>90</v>
      </c>
      <c r="B98" s="11">
        <f t="shared" si="27"/>
        <v>120</v>
      </c>
      <c r="C98" s="12">
        <f>IF(B98&lt;121,INDEX(Frauen!C$2:C$122,B98+1,1),0)</f>
        <v>1000</v>
      </c>
      <c r="D98" s="20">
        <f t="shared" si="20"/>
        <v>1</v>
      </c>
      <c r="E98" s="20">
        <f t="shared" si="21"/>
        <v>0</v>
      </c>
      <c r="F98" s="26">
        <f>IF(B98&lt;121,IF($D$1="konstant",$D$3,Zins!G92),0)</f>
        <v>7.4999999999999997E-3</v>
      </c>
      <c r="G98" s="39">
        <f t="shared" si="22"/>
        <v>1.0075000000000001</v>
      </c>
      <c r="H98" s="11"/>
      <c r="I98" s="11"/>
      <c r="J98" s="11"/>
      <c r="K98" s="28">
        <f t="shared" si="23"/>
        <v>0</v>
      </c>
      <c r="L98" s="32">
        <f t="shared" si="15"/>
        <v>0</v>
      </c>
      <c r="M98" s="53">
        <f>M97+H99*PRODUCT($G$8:G98)^-1*PRODUCT($E$8:E97)*D98</f>
        <v>1789.9549564457329</v>
      </c>
      <c r="N98" s="53"/>
      <c r="O98" s="52">
        <f>O97+J98*PRODUCT($E$8:E97)*PRODUCT($G$8:G97)^-1</f>
        <v>9.654529373458443</v>
      </c>
      <c r="P98" s="52">
        <f>((N97+M97)*PRODUCT($G$8:G97))/PRODUCT($E$8:E97)</f>
        <v>8.1638234608401564E+19</v>
      </c>
      <c r="Q98" s="52">
        <f>((O97)*PRODUCT($G$8:G97))/PRODUCT($E$8:E97)</f>
        <v>4.4033439567058746E+17</v>
      </c>
      <c r="R98" s="11">
        <f t="shared" si="16"/>
        <v>0</v>
      </c>
      <c r="S98" s="32">
        <f t="shared" si="24"/>
        <v>0</v>
      </c>
      <c r="T98" s="41">
        <f t="shared" si="17"/>
        <v>0</v>
      </c>
      <c r="U98" s="52">
        <f t="shared" si="26"/>
        <v>3.8498764211355097E+21</v>
      </c>
      <c r="V98" s="41">
        <f t="shared" si="18"/>
        <v>0</v>
      </c>
      <c r="W98" s="41">
        <f t="shared" si="19"/>
        <v>0</v>
      </c>
      <c r="X98" s="49"/>
    </row>
    <row r="99" spans="1:24" x14ac:dyDescent="0.2">
      <c r="A99" s="11">
        <f t="shared" si="27"/>
        <v>91</v>
      </c>
      <c r="B99" s="11">
        <f t="shared" si="27"/>
        <v>121</v>
      </c>
      <c r="C99" s="12">
        <f>IF(B99&lt;121,INDEX(Frauen!C$2:C$122,B99+1,1),0)</f>
        <v>0</v>
      </c>
      <c r="D99" s="20">
        <f t="shared" si="20"/>
        <v>0</v>
      </c>
      <c r="E99" s="20">
        <f t="shared" si="21"/>
        <v>0</v>
      </c>
      <c r="F99" s="26">
        <f>IF(B99&lt;121,IF($D$1="konstant",$D$3,Zins!G93),0)</f>
        <v>0</v>
      </c>
      <c r="G99" s="39">
        <f t="shared" si="22"/>
        <v>1</v>
      </c>
      <c r="H99" s="11"/>
      <c r="I99" s="11"/>
      <c r="J99" s="11"/>
      <c r="K99" s="28">
        <f t="shared" si="23"/>
        <v>0</v>
      </c>
      <c r="L99" s="32">
        <f t="shared" si="15"/>
        <v>0</v>
      </c>
      <c r="M99" s="53">
        <f>M98+H100*PRODUCT($G$8:G99)^-1*PRODUCT($E$8:E98)*D99</f>
        <v>1789.9549564457329</v>
      </c>
      <c r="N99" s="53"/>
      <c r="O99" s="52">
        <f>O98+J99*PRODUCT($E$8:E98)*PRODUCT($G$8:G98)^-1</f>
        <v>9.654529373458443</v>
      </c>
      <c r="P99" s="52" t="e">
        <f>((N98+M98)*PRODUCT($G$8:G98))/PRODUCT($E$8:E98)</f>
        <v>#DIV/0!</v>
      </c>
      <c r="Q99" s="52" t="e">
        <f>((O98)*PRODUCT($G$8:G98))/PRODUCT($E$8:E98)</f>
        <v>#DIV/0!</v>
      </c>
      <c r="R99" s="11">
        <f t="shared" si="16"/>
        <v>0</v>
      </c>
      <c r="S99" s="32">
        <f t="shared" si="24"/>
        <v>0</v>
      </c>
      <c r="T99" s="41">
        <f t="shared" si="17"/>
        <v>0</v>
      </c>
      <c r="U99" s="52" t="e">
        <f t="shared" si="26"/>
        <v>#DIV/0!</v>
      </c>
      <c r="V99" s="41">
        <f t="shared" si="18"/>
        <v>0</v>
      </c>
      <c r="W99" s="41">
        <f t="shared" si="19"/>
        <v>0</v>
      </c>
      <c r="X99" s="49"/>
    </row>
    <row r="100" spans="1:24" x14ac:dyDescent="0.2">
      <c r="A100" s="11">
        <f t="shared" si="27"/>
        <v>92</v>
      </c>
      <c r="B100" s="11" t="str">
        <f t="shared" si="27"/>
        <v/>
      </c>
      <c r="C100" s="12">
        <f>IF(B100&lt;121,INDEX(Frauen!C$2:C$122,B100+1,1),0)</f>
        <v>0</v>
      </c>
      <c r="D100" s="20">
        <f t="shared" si="20"/>
        <v>0</v>
      </c>
      <c r="E100" s="20">
        <f t="shared" si="21"/>
        <v>0</v>
      </c>
      <c r="F100" s="26">
        <f>IF(B100&lt;121,IF($D$1="konstant",$D$3,Zins!G94),0)</f>
        <v>0</v>
      </c>
      <c r="G100" s="39">
        <f t="shared" si="22"/>
        <v>1</v>
      </c>
      <c r="H100" s="11"/>
      <c r="I100" s="11"/>
      <c r="J100" s="11"/>
      <c r="K100" s="28">
        <f t="shared" si="23"/>
        <v>0</v>
      </c>
      <c r="L100" s="32">
        <f t="shared" si="15"/>
        <v>0</v>
      </c>
      <c r="M100" s="53">
        <f>M99+H101*PRODUCT($G$8:G100)^-1*PRODUCT($E$8:E99)*D100</f>
        <v>1789.9549564457329</v>
      </c>
      <c r="N100" s="53"/>
      <c r="O100" s="52">
        <f>O99+J100*PRODUCT($E$8:E99)*PRODUCT($G$8:G99)^-1</f>
        <v>9.654529373458443</v>
      </c>
      <c r="P100" s="52" t="e">
        <f>((N99+M99)*PRODUCT($G$8:G99))/PRODUCT($E$8:E99)</f>
        <v>#DIV/0!</v>
      </c>
      <c r="Q100" s="52" t="e">
        <f>((O99)*PRODUCT($G$8:G99))/PRODUCT($E$8:E99)</f>
        <v>#DIV/0!</v>
      </c>
      <c r="R100" s="11">
        <f t="shared" si="16"/>
        <v>0</v>
      </c>
      <c r="S100" s="32">
        <f t="shared" si="24"/>
        <v>0</v>
      </c>
      <c r="T100" s="41">
        <f t="shared" si="17"/>
        <v>0</v>
      </c>
      <c r="U100" s="52" t="e">
        <f t="shared" si="26"/>
        <v>#DIV/0!</v>
      </c>
      <c r="V100" s="41">
        <f t="shared" si="18"/>
        <v>0</v>
      </c>
      <c r="W100" s="41">
        <f t="shared" si="19"/>
        <v>0</v>
      </c>
      <c r="X100" s="49"/>
    </row>
    <row r="101" spans="1:24" x14ac:dyDescent="0.2">
      <c r="A101" s="11">
        <f t="shared" si="27"/>
        <v>93</v>
      </c>
      <c r="B101" s="11" t="str">
        <f t="shared" si="27"/>
        <v/>
      </c>
      <c r="C101" s="12">
        <f>IF(B101&lt;121,INDEX(Frauen!C$2:C$122,B101+1,1),0)</f>
        <v>0</v>
      </c>
      <c r="D101" s="20">
        <f t="shared" si="20"/>
        <v>0</v>
      </c>
      <c r="E101" s="20">
        <f t="shared" si="21"/>
        <v>0</v>
      </c>
      <c r="F101" s="26">
        <f>IF(B101&lt;121,IF($D$1="konstant",$D$3,Zins!G95),0)</f>
        <v>0</v>
      </c>
      <c r="G101" s="39">
        <f t="shared" si="22"/>
        <v>1</v>
      </c>
      <c r="H101" s="11"/>
      <c r="I101" s="11"/>
      <c r="J101" s="11"/>
      <c r="K101" s="28">
        <f t="shared" si="23"/>
        <v>0</v>
      </c>
      <c r="L101" s="32">
        <f t="shared" si="15"/>
        <v>0</v>
      </c>
      <c r="M101" s="53">
        <f>M100+H102*PRODUCT($G$8:G101)^-1*PRODUCT($E$8:E100)*D101</f>
        <v>1789.9549564457329</v>
      </c>
      <c r="N101" s="53"/>
      <c r="O101" s="52">
        <f>O100+J101*PRODUCT($E$8:E100)*PRODUCT($G$8:G100)^-1</f>
        <v>9.654529373458443</v>
      </c>
      <c r="P101" s="52" t="e">
        <f>((N100+M100)*PRODUCT($G$8:G100))/PRODUCT($E$8:E100)</f>
        <v>#DIV/0!</v>
      </c>
      <c r="Q101" s="52" t="e">
        <f>((O100)*PRODUCT($G$8:G100))/PRODUCT($E$8:E100)</f>
        <v>#DIV/0!</v>
      </c>
      <c r="R101" s="11">
        <f t="shared" si="16"/>
        <v>0</v>
      </c>
      <c r="S101" s="32">
        <f t="shared" si="24"/>
        <v>0</v>
      </c>
      <c r="T101" s="41">
        <f t="shared" si="17"/>
        <v>0</v>
      </c>
      <c r="U101" s="52" t="e">
        <f t="shared" si="26"/>
        <v>#DIV/0!</v>
      </c>
      <c r="V101" s="41">
        <f t="shared" si="18"/>
        <v>0</v>
      </c>
      <c r="W101" s="41">
        <f t="shared" si="19"/>
        <v>0</v>
      </c>
      <c r="X101" s="49"/>
    </row>
    <row r="102" spans="1:24" x14ac:dyDescent="0.2">
      <c r="A102" s="11">
        <f t="shared" si="27"/>
        <v>94</v>
      </c>
      <c r="B102" s="11" t="str">
        <f t="shared" si="27"/>
        <v/>
      </c>
      <c r="C102" s="12">
        <f>IF(B102&lt;121,INDEX(Frauen!C$2:C$122,B102+1,1),0)</f>
        <v>0</v>
      </c>
      <c r="D102" s="20">
        <f t="shared" si="20"/>
        <v>0</v>
      </c>
      <c r="E102" s="20">
        <f t="shared" si="21"/>
        <v>0</v>
      </c>
      <c r="F102" s="26">
        <f>IF(B102&lt;121,IF($D$1="konstant",$D$3,Zins!G96),0)</f>
        <v>0</v>
      </c>
      <c r="G102" s="39">
        <f t="shared" si="22"/>
        <v>1</v>
      </c>
      <c r="H102" s="11"/>
      <c r="I102" s="11"/>
      <c r="J102" s="11"/>
      <c r="K102" s="28">
        <f t="shared" si="23"/>
        <v>0</v>
      </c>
      <c r="L102" s="32">
        <f t="shared" si="15"/>
        <v>0</v>
      </c>
      <c r="M102" s="53">
        <f>M101+H103*PRODUCT($G$8:G102)^-1*PRODUCT($E$8:E101)*D102</f>
        <v>1789.9549564457329</v>
      </c>
      <c r="N102" s="53"/>
      <c r="O102" s="52">
        <f>O101+J102*PRODUCT($E$8:E101)*PRODUCT($G$8:G101)^-1</f>
        <v>9.654529373458443</v>
      </c>
      <c r="P102" s="52" t="e">
        <f>((N101+M101)*PRODUCT($G$8:G101))/PRODUCT($E$8:E101)</f>
        <v>#DIV/0!</v>
      </c>
      <c r="Q102" s="52" t="e">
        <f>((O101)*PRODUCT($G$8:G101))/PRODUCT($E$8:E101)</f>
        <v>#DIV/0!</v>
      </c>
      <c r="R102" s="11">
        <f t="shared" si="16"/>
        <v>0</v>
      </c>
      <c r="S102" s="32">
        <f t="shared" si="24"/>
        <v>0</v>
      </c>
      <c r="T102" s="41">
        <f t="shared" si="17"/>
        <v>0</v>
      </c>
      <c r="U102" s="52" t="e">
        <f t="shared" si="26"/>
        <v>#DIV/0!</v>
      </c>
      <c r="V102" s="41">
        <f t="shared" si="18"/>
        <v>0</v>
      </c>
      <c r="W102" s="41">
        <f t="shared" si="19"/>
        <v>0</v>
      </c>
      <c r="X102" s="49"/>
    </row>
    <row r="103" spans="1:24" x14ac:dyDescent="0.2">
      <c r="A103" s="11">
        <f t="shared" si="27"/>
        <v>95</v>
      </c>
      <c r="B103" s="11" t="str">
        <f t="shared" si="27"/>
        <v/>
      </c>
      <c r="C103" s="12">
        <f>IF(B103&lt;121,INDEX(Frauen!C$2:C$122,B103+1,1),0)</f>
        <v>0</v>
      </c>
      <c r="D103" s="20">
        <f t="shared" si="20"/>
        <v>0</v>
      </c>
      <c r="E103" s="20">
        <f t="shared" si="21"/>
        <v>0</v>
      </c>
      <c r="F103" s="26">
        <f>IF(B103&lt;121,IF($D$1="konstant",$D$3,Zins!G97),0)</f>
        <v>0</v>
      </c>
      <c r="G103" s="39">
        <f t="shared" si="22"/>
        <v>1</v>
      </c>
      <c r="H103" s="11"/>
      <c r="I103" s="11"/>
      <c r="J103" s="11"/>
      <c r="K103" s="28">
        <f t="shared" si="23"/>
        <v>0</v>
      </c>
      <c r="L103" s="32">
        <f t="shared" si="15"/>
        <v>0</v>
      </c>
      <c r="M103" s="53">
        <f>M102+H104*PRODUCT($G$8:G103)^-1*PRODUCT($E$8:E102)*D103</f>
        <v>1789.9549564457329</v>
      </c>
      <c r="N103" s="53"/>
      <c r="O103" s="52">
        <f>O102+J103*PRODUCT($E$8:E102)*PRODUCT($G$8:G102)^-1</f>
        <v>9.654529373458443</v>
      </c>
      <c r="P103" s="52" t="e">
        <f>((N102+M102)*PRODUCT($G$8:G102))/PRODUCT($E$8:E102)</f>
        <v>#DIV/0!</v>
      </c>
      <c r="Q103" s="52" t="e">
        <f>((O102)*PRODUCT($G$8:G102))/PRODUCT($E$8:E102)</f>
        <v>#DIV/0!</v>
      </c>
      <c r="R103" s="11">
        <f t="shared" si="16"/>
        <v>0</v>
      </c>
      <c r="S103" s="32">
        <f t="shared" si="24"/>
        <v>0</v>
      </c>
      <c r="T103" s="41">
        <f t="shared" si="17"/>
        <v>0</v>
      </c>
      <c r="U103" s="52" t="e">
        <f t="shared" si="26"/>
        <v>#DIV/0!</v>
      </c>
      <c r="V103" s="41">
        <f t="shared" si="18"/>
        <v>0</v>
      </c>
      <c r="W103" s="41">
        <f t="shared" si="19"/>
        <v>0</v>
      </c>
      <c r="X103" s="49"/>
    </row>
    <row r="104" spans="1:24" x14ac:dyDescent="0.2">
      <c r="A104" s="11">
        <f t="shared" si="27"/>
        <v>96</v>
      </c>
      <c r="B104" s="11" t="str">
        <f t="shared" si="27"/>
        <v/>
      </c>
      <c r="C104" s="12">
        <f>IF(B104&lt;121,INDEX(Frauen!C$2:C$122,B104+1,1),0)</f>
        <v>0</v>
      </c>
      <c r="D104" s="20">
        <f t="shared" si="20"/>
        <v>0</v>
      </c>
      <c r="E104" s="20">
        <f t="shared" si="21"/>
        <v>0</v>
      </c>
      <c r="F104" s="26">
        <f>IF(B104&lt;121,IF($D$1="konstant",$D$3,Zins!G98),0)</f>
        <v>0</v>
      </c>
      <c r="G104" s="39">
        <f t="shared" si="22"/>
        <v>1</v>
      </c>
      <c r="H104" s="11"/>
      <c r="I104" s="11"/>
      <c r="J104" s="11"/>
      <c r="K104" s="28">
        <f t="shared" si="23"/>
        <v>0</v>
      </c>
      <c r="L104" s="32">
        <f t="shared" si="15"/>
        <v>0</v>
      </c>
      <c r="M104" s="53">
        <f>M103+H105*PRODUCT($G$8:G104)^-1*PRODUCT($E$8:E103)*D104</f>
        <v>1789.9549564457329</v>
      </c>
      <c r="N104" s="53"/>
      <c r="O104" s="52">
        <f>O103+J104*PRODUCT($E$8:E103)*PRODUCT($G$8:G103)^-1</f>
        <v>9.654529373458443</v>
      </c>
      <c r="P104" s="52" t="e">
        <f>((N103+M103)*PRODUCT($G$8:G103))/PRODUCT($E$8:E103)</f>
        <v>#DIV/0!</v>
      </c>
      <c r="Q104" s="52" t="e">
        <f>((O103)*PRODUCT($G$8:G103))/PRODUCT($E$8:E103)</f>
        <v>#DIV/0!</v>
      </c>
      <c r="R104" s="11">
        <f t="shared" si="16"/>
        <v>0</v>
      </c>
      <c r="S104" s="32">
        <f t="shared" si="24"/>
        <v>0</v>
      </c>
      <c r="T104" s="41">
        <f t="shared" si="17"/>
        <v>0</v>
      </c>
      <c r="U104" s="52" t="e">
        <f t="shared" si="26"/>
        <v>#DIV/0!</v>
      </c>
      <c r="V104" s="41">
        <f t="shared" si="18"/>
        <v>0</v>
      </c>
      <c r="W104" s="41">
        <f t="shared" si="19"/>
        <v>0</v>
      </c>
      <c r="X104" s="49"/>
    </row>
    <row r="105" spans="1:24" x14ac:dyDescent="0.2">
      <c r="A105" s="11">
        <f t="shared" si="27"/>
        <v>97</v>
      </c>
      <c r="B105" s="11" t="str">
        <f t="shared" si="27"/>
        <v/>
      </c>
      <c r="C105" s="12">
        <f>IF(B105&lt;121,INDEX(Frauen!C$2:C$122,B105+1,1),0)</f>
        <v>0</v>
      </c>
      <c r="D105" s="20">
        <f t="shared" si="20"/>
        <v>0</v>
      </c>
      <c r="E105" s="20">
        <f t="shared" si="21"/>
        <v>0</v>
      </c>
      <c r="F105" s="26">
        <f>IF(B105&lt;121,IF($D$1="konstant",$D$3,Zins!G99),0)</f>
        <v>0</v>
      </c>
      <c r="G105" s="39">
        <f t="shared" si="22"/>
        <v>1</v>
      </c>
      <c r="H105" s="11"/>
      <c r="I105" s="11"/>
      <c r="J105" s="11"/>
      <c r="K105" s="28">
        <f t="shared" si="23"/>
        <v>0</v>
      </c>
      <c r="L105" s="32">
        <f t="shared" si="15"/>
        <v>0</v>
      </c>
      <c r="M105" s="53">
        <f>M104+H106*PRODUCT($G$8:G105)^-1*PRODUCT($E$8:E104)*D105</f>
        <v>1789.9549564457329</v>
      </c>
      <c r="N105" s="53"/>
      <c r="O105" s="52">
        <f>O104+J105*PRODUCT($E$8:E104)*PRODUCT($G$8:G104)^-1</f>
        <v>9.654529373458443</v>
      </c>
      <c r="P105" s="52" t="e">
        <f>((N104+M104)*PRODUCT($G$8:G104))/PRODUCT($E$8:E104)</f>
        <v>#DIV/0!</v>
      </c>
      <c r="Q105" s="52" t="e">
        <f>((O104)*PRODUCT($G$8:G104))/PRODUCT($E$8:E104)</f>
        <v>#DIV/0!</v>
      </c>
      <c r="R105" s="11">
        <f t="shared" si="16"/>
        <v>0</v>
      </c>
      <c r="S105" s="32">
        <f t="shared" si="24"/>
        <v>0</v>
      </c>
      <c r="T105" s="41">
        <f t="shared" si="17"/>
        <v>0</v>
      </c>
      <c r="U105" s="52" t="e">
        <f t="shared" si="26"/>
        <v>#DIV/0!</v>
      </c>
      <c r="V105" s="41">
        <f t="shared" si="18"/>
        <v>0</v>
      </c>
      <c r="W105" s="41">
        <f t="shared" si="19"/>
        <v>0</v>
      </c>
      <c r="X105" s="49"/>
    </row>
    <row r="106" spans="1:24" x14ac:dyDescent="0.2">
      <c r="A106" s="11">
        <f t="shared" ref="A106:B121" si="28">IF(A105&lt;121,A105+1,"")</f>
        <v>98</v>
      </c>
      <c r="B106" s="11" t="str">
        <f t="shared" si="28"/>
        <v/>
      </c>
      <c r="C106" s="12">
        <f>IF(B106&lt;121,INDEX(Frauen!C$2:C$122,B106+1,1),0)</f>
        <v>0</v>
      </c>
      <c r="D106" s="20">
        <f t="shared" si="20"/>
        <v>0</v>
      </c>
      <c r="E106" s="20">
        <f t="shared" si="21"/>
        <v>0</v>
      </c>
      <c r="F106" s="26">
        <f>IF(B106&lt;121,IF($D$1="konstant",$D$3,Zins!G100),0)</f>
        <v>0</v>
      </c>
      <c r="G106" s="39">
        <f t="shared" si="22"/>
        <v>1</v>
      </c>
      <c r="H106" s="11"/>
      <c r="I106" s="11"/>
      <c r="J106" s="11"/>
      <c r="K106" s="28">
        <f t="shared" si="23"/>
        <v>0</v>
      </c>
      <c r="L106" s="32">
        <f t="shared" si="15"/>
        <v>0</v>
      </c>
      <c r="M106" s="53">
        <f>M105+H107*PRODUCT($G$8:G106)^-1*PRODUCT($E$8:E105)*D106</f>
        <v>1789.9549564457329</v>
      </c>
      <c r="N106" s="53"/>
      <c r="O106" s="52">
        <f>O105+J106*PRODUCT($E$8:E105)*PRODUCT($G$8:G105)^-1</f>
        <v>9.654529373458443</v>
      </c>
      <c r="P106" s="52" t="e">
        <f>((N105+M105)*PRODUCT($G$8:G105))/PRODUCT($E$8:E105)</f>
        <v>#DIV/0!</v>
      </c>
      <c r="Q106" s="52" t="e">
        <f>((O105)*PRODUCT($G$8:G105))/PRODUCT($E$8:E105)</f>
        <v>#DIV/0!</v>
      </c>
      <c r="R106" s="11">
        <f t="shared" si="16"/>
        <v>0</v>
      </c>
      <c r="S106" s="32">
        <f t="shared" si="24"/>
        <v>0</v>
      </c>
      <c r="T106" s="41">
        <f t="shared" si="17"/>
        <v>0</v>
      </c>
      <c r="U106" s="52" t="e">
        <f t="shared" si="26"/>
        <v>#DIV/0!</v>
      </c>
      <c r="V106" s="41">
        <f t="shared" si="18"/>
        <v>0</v>
      </c>
      <c r="W106" s="41">
        <f t="shared" si="19"/>
        <v>0</v>
      </c>
      <c r="X106" s="49"/>
    </row>
    <row r="107" spans="1:24" x14ac:dyDescent="0.2">
      <c r="A107" s="11">
        <f t="shared" si="28"/>
        <v>99</v>
      </c>
      <c r="B107" s="11" t="str">
        <f t="shared" si="28"/>
        <v/>
      </c>
      <c r="C107" s="12">
        <f>IF(B107&lt;121,INDEX(Frauen!C$2:C$122,B107+1,1),0)</f>
        <v>0</v>
      </c>
      <c r="D107" s="20">
        <f t="shared" si="20"/>
        <v>0</v>
      </c>
      <c r="E107" s="20">
        <f t="shared" si="21"/>
        <v>0</v>
      </c>
      <c r="F107" s="26">
        <f>IF(B107&lt;121,IF($D$1="konstant",$D$3,Zins!G101),0)</f>
        <v>0</v>
      </c>
      <c r="G107" s="39">
        <f t="shared" si="22"/>
        <v>1</v>
      </c>
      <c r="H107" s="11"/>
      <c r="I107" s="11"/>
      <c r="J107" s="11"/>
      <c r="K107" s="28">
        <f t="shared" si="23"/>
        <v>0</v>
      </c>
      <c r="L107" s="32">
        <f t="shared" si="15"/>
        <v>0</v>
      </c>
      <c r="M107" s="53">
        <f>M106+H108*PRODUCT($G$8:G107)^-1*PRODUCT($E$8:E106)*D107</f>
        <v>1789.9549564457329</v>
      </c>
      <c r="N107" s="53"/>
      <c r="O107" s="52">
        <f>O106+J107*PRODUCT($E$8:E106)*PRODUCT($G$8:G106)^-1</f>
        <v>9.654529373458443</v>
      </c>
      <c r="P107" s="52" t="e">
        <f>((N106+M106)*PRODUCT($G$8:G106))/PRODUCT($E$8:E106)</f>
        <v>#DIV/0!</v>
      </c>
      <c r="Q107" s="52" t="e">
        <f>((O106)*PRODUCT($G$8:G106))/PRODUCT($E$8:E106)</f>
        <v>#DIV/0!</v>
      </c>
      <c r="R107" s="11">
        <f t="shared" si="16"/>
        <v>0</v>
      </c>
      <c r="S107" s="32">
        <f t="shared" si="24"/>
        <v>0</v>
      </c>
      <c r="T107" s="41">
        <f t="shared" si="17"/>
        <v>0</v>
      </c>
      <c r="U107" s="52" t="e">
        <f t="shared" si="26"/>
        <v>#DIV/0!</v>
      </c>
      <c r="V107" s="41">
        <f t="shared" si="18"/>
        <v>0</v>
      </c>
      <c r="W107" s="41">
        <f t="shared" si="19"/>
        <v>0</v>
      </c>
      <c r="X107" s="49"/>
    </row>
    <row r="108" spans="1:24" x14ac:dyDescent="0.2">
      <c r="A108" s="11">
        <f t="shared" si="28"/>
        <v>100</v>
      </c>
      <c r="B108" s="11" t="str">
        <f t="shared" si="28"/>
        <v/>
      </c>
      <c r="C108" s="12">
        <f>IF(B108&lt;121,INDEX(Frauen!C$2:C$122,B108+1,1),0)</f>
        <v>0</v>
      </c>
      <c r="D108" s="20">
        <f t="shared" si="20"/>
        <v>0</v>
      </c>
      <c r="E108" s="20">
        <f t="shared" si="21"/>
        <v>0</v>
      </c>
      <c r="F108" s="26">
        <f>IF(B108&lt;121,IF($D$1="konstant",$D$3,Zins!G102),0)</f>
        <v>0</v>
      </c>
      <c r="G108" s="39">
        <f t="shared" si="22"/>
        <v>1</v>
      </c>
      <c r="H108" s="11"/>
      <c r="I108" s="11"/>
      <c r="J108" s="11"/>
      <c r="K108" s="28">
        <f t="shared" si="23"/>
        <v>0</v>
      </c>
      <c r="L108" s="32">
        <f t="shared" si="15"/>
        <v>0</v>
      </c>
      <c r="M108" s="53">
        <f>M107+H109*PRODUCT($G$8:G108)^-1*PRODUCT($E$8:E107)*D108</f>
        <v>1789.9549564457329</v>
      </c>
      <c r="N108" s="53"/>
      <c r="O108" s="52">
        <f>O107+J108*PRODUCT($E$8:E107)*PRODUCT($G$8:G107)^-1</f>
        <v>9.654529373458443</v>
      </c>
      <c r="P108" s="52" t="e">
        <f>((N107+M107)*PRODUCT($G$8:G107))/PRODUCT($E$8:E107)</f>
        <v>#DIV/0!</v>
      </c>
      <c r="Q108" s="52" t="e">
        <f>((O107)*PRODUCT($G$8:G107))/PRODUCT($E$8:E107)</f>
        <v>#DIV/0!</v>
      </c>
      <c r="R108" s="11">
        <f t="shared" si="16"/>
        <v>0</v>
      </c>
      <c r="S108" s="32">
        <f t="shared" si="24"/>
        <v>0</v>
      </c>
      <c r="T108" s="41">
        <f t="shared" si="17"/>
        <v>0</v>
      </c>
      <c r="U108" s="52" t="e">
        <f t="shared" si="26"/>
        <v>#DIV/0!</v>
      </c>
      <c r="V108" s="41">
        <f t="shared" si="18"/>
        <v>0</v>
      </c>
      <c r="W108" s="41">
        <f t="shared" si="19"/>
        <v>0</v>
      </c>
      <c r="X108" s="49"/>
    </row>
    <row r="109" spans="1:24" x14ac:dyDescent="0.2">
      <c r="A109" s="11">
        <f t="shared" si="28"/>
        <v>101</v>
      </c>
      <c r="B109" s="11" t="str">
        <f t="shared" si="28"/>
        <v/>
      </c>
      <c r="C109" s="12">
        <f>IF(B109&lt;121,INDEX(Frauen!C$2:C$122,B109+1,1),0)</f>
        <v>0</v>
      </c>
      <c r="D109" s="20">
        <f t="shared" si="20"/>
        <v>0</v>
      </c>
      <c r="E109" s="20">
        <f t="shared" si="21"/>
        <v>0</v>
      </c>
      <c r="F109" s="26">
        <f>IF(B109&lt;121,IF($D$1="konstant",$D$3,Zins!G103),0)</f>
        <v>0</v>
      </c>
      <c r="G109" s="39">
        <f t="shared" si="22"/>
        <v>1</v>
      </c>
      <c r="H109" s="11"/>
      <c r="I109" s="11"/>
      <c r="J109" s="11"/>
      <c r="K109" s="28">
        <f t="shared" si="23"/>
        <v>0</v>
      </c>
      <c r="L109" s="32">
        <f t="shared" si="15"/>
        <v>0</v>
      </c>
      <c r="M109" s="53">
        <f>M108+H110*PRODUCT($G$8:G109)^-1*PRODUCT($E$8:E108)*D109</f>
        <v>1789.9549564457329</v>
      </c>
      <c r="N109" s="53"/>
      <c r="O109" s="52">
        <f>O108+J109*PRODUCT($E$8:E108)*PRODUCT($G$8:G108)^-1</f>
        <v>9.654529373458443</v>
      </c>
      <c r="P109" s="52" t="e">
        <f>((N108+M108)*PRODUCT($G$8:G108))/PRODUCT($E$8:E108)</f>
        <v>#DIV/0!</v>
      </c>
      <c r="Q109" s="52" t="e">
        <f>((O108)*PRODUCT($G$8:G108))/PRODUCT($E$8:E108)</f>
        <v>#DIV/0!</v>
      </c>
      <c r="R109" s="11">
        <f t="shared" si="16"/>
        <v>0</v>
      </c>
      <c r="S109" s="32">
        <f t="shared" si="24"/>
        <v>0</v>
      </c>
      <c r="T109" s="41">
        <f t="shared" si="17"/>
        <v>0</v>
      </c>
      <c r="U109" s="52" t="e">
        <f t="shared" si="26"/>
        <v>#DIV/0!</v>
      </c>
      <c r="V109" s="41">
        <f t="shared" si="18"/>
        <v>0</v>
      </c>
      <c r="W109" s="41">
        <f t="shared" si="19"/>
        <v>0</v>
      </c>
      <c r="X109" s="49"/>
    </row>
    <row r="110" spans="1:24" x14ac:dyDescent="0.2">
      <c r="A110" s="11">
        <f t="shared" si="28"/>
        <v>102</v>
      </c>
      <c r="B110" s="11" t="str">
        <f t="shared" si="28"/>
        <v/>
      </c>
      <c r="C110" s="12">
        <f>IF(B110&lt;121,INDEX(Frauen!C$2:C$122,B110+1,1),0)</f>
        <v>0</v>
      </c>
      <c r="D110" s="20">
        <f t="shared" si="20"/>
        <v>0</v>
      </c>
      <c r="E110" s="20">
        <f t="shared" si="21"/>
        <v>0</v>
      </c>
      <c r="F110" s="26">
        <f>IF(B110&lt;121,IF($D$1="konstant",$D$3,Zins!G104),0)</f>
        <v>0</v>
      </c>
      <c r="G110" s="39">
        <f t="shared" si="22"/>
        <v>1</v>
      </c>
      <c r="H110" s="11"/>
      <c r="I110" s="11"/>
      <c r="J110" s="11"/>
      <c r="K110" s="28">
        <f t="shared" si="23"/>
        <v>0</v>
      </c>
      <c r="L110" s="32">
        <f t="shared" si="15"/>
        <v>0</v>
      </c>
      <c r="M110" s="53">
        <f>M109+H111*PRODUCT($G$8:G110)^-1*PRODUCT($E$8:E109)*D110</f>
        <v>1789.9549564457329</v>
      </c>
      <c r="N110" s="53"/>
      <c r="O110" s="52">
        <f>O109+J110*PRODUCT($E$8:E109)*PRODUCT($G$8:G109)^-1</f>
        <v>9.654529373458443</v>
      </c>
      <c r="P110" s="52" t="e">
        <f>((N109+M109)*PRODUCT($G$8:G109))/PRODUCT($E$8:E109)</f>
        <v>#DIV/0!</v>
      </c>
      <c r="Q110" s="52" t="e">
        <f>((O109)*PRODUCT($G$8:G109))/PRODUCT($E$8:E109)</f>
        <v>#DIV/0!</v>
      </c>
      <c r="R110" s="11">
        <f t="shared" si="16"/>
        <v>0</v>
      </c>
      <c r="S110" s="32">
        <f t="shared" si="24"/>
        <v>0</v>
      </c>
      <c r="T110" s="41">
        <f t="shared" si="17"/>
        <v>0</v>
      </c>
      <c r="U110" s="52" t="e">
        <f t="shared" si="26"/>
        <v>#DIV/0!</v>
      </c>
      <c r="V110" s="41">
        <f t="shared" si="18"/>
        <v>0</v>
      </c>
      <c r="W110" s="41">
        <f t="shared" si="19"/>
        <v>0</v>
      </c>
      <c r="X110" s="49"/>
    </row>
    <row r="111" spans="1:24" x14ac:dyDescent="0.2">
      <c r="A111" s="11">
        <f t="shared" si="28"/>
        <v>103</v>
      </c>
      <c r="B111" s="11" t="str">
        <f t="shared" si="28"/>
        <v/>
      </c>
      <c r="C111" s="12">
        <f>IF(B111&lt;121,INDEX(Frauen!C$2:C$122,B111+1,1),0)</f>
        <v>0</v>
      </c>
      <c r="D111" s="20">
        <f t="shared" si="20"/>
        <v>0</v>
      </c>
      <c r="E111" s="20">
        <f t="shared" si="21"/>
        <v>0</v>
      </c>
      <c r="F111" s="26">
        <f>IF(B111&lt;121,IF($D$1="konstant",$D$3,Zins!G105),0)</f>
        <v>0</v>
      </c>
      <c r="G111" s="39">
        <f t="shared" si="22"/>
        <v>1</v>
      </c>
      <c r="H111" s="11"/>
      <c r="I111" s="11"/>
      <c r="J111" s="11"/>
      <c r="K111" s="28">
        <f t="shared" si="23"/>
        <v>0</v>
      </c>
      <c r="L111" s="32">
        <f t="shared" si="15"/>
        <v>0</v>
      </c>
      <c r="M111" s="53">
        <f>M110+H112*PRODUCT($G$8:G111)^-1*PRODUCT($E$8:E110)*D111</f>
        <v>1789.9549564457329</v>
      </c>
      <c r="N111" s="53"/>
      <c r="O111" s="52">
        <f>O110+J111*PRODUCT($E$8:E110)*PRODUCT($G$8:G110)^-1</f>
        <v>9.654529373458443</v>
      </c>
      <c r="P111" s="52" t="e">
        <f>((N110+M110)*PRODUCT($G$8:G110))/PRODUCT($E$8:E110)</f>
        <v>#DIV/0!</v>
      </c>
      <c r="Q111" s="52" t="e">
        <f>((O110)*PRODUCT($G$8:G110))/PRODUCT($E$8:E110)</f>
        <v>#DIV/0!</v>
      </c>
      <c r="R111" s="11">
        <f t="shared" si="16"/>
        <v>0</v>
      </c>
      <c r="S111" s="32">
        <f t="shared" si="24"/>
        <v>0</v>
      </c>
      <c r="T111" s="41">
        <f t="shared" si="17"/>
        <v>0</v>
      </c>
      <c r="U111" s="52" t="e">
        <f t="shared" si="26"/>
        <v>#DIV/0!</v>
      </c>
      <c r="V111" s="41">
        <f t="shared" si="18"/>
        <v>0</v>
      </c>
      <c r="W111" s="41">
        <f t="shared" si="19"/>
        <v>0</v>
      </c>
      <c r="X111" s="49"/>
    </row>
    <row r="112" spans="1:24" x14ac:dyDescent="0.2">
      <c r="A112" s="11">
        <f t="shared" si="28"/>
        <v>104</v>
      </c>
      <c r="B112" s="11" t="str">
        <f t="shared" si="28"/>
        <v/>
      </c>
      <c r="C112" s="12">
        <f>IF(B112&lt;121,INDEX(Frauen!C$2:C$122,B112+1,1),0)</f>
        <v>0</v>
      </c>
      <c r="D112" s="20">
        <f t="shared" si="20"/>
        <v>0</v>
      </c>
      <c r="E112" s="20">
        <f t="shared" si="21"/>
        <v>0</v>
      </c>
      <c r="F112" s="26">
        <f>IF(B112&lt;121,IF($D$1="konstant",$D$3,Zins!G106),0)</f>
        <v>0</v>
      </c>
      <c r="G112" s="39">
        <f t="shared" si="22"/>
        <v>1</v>
      </c>
      <c r="H112" s="11"/>
      <c r="I112" s="11"/>
      <c r="J112" s="11"/>
      <c r="K112" s="28">
        <f t="shared" si="23"/>
        <v>0</v>
      </c>
      <c r="L112" s="32">
        <f t="shared" si="15"/>
        <v>0</v>
      </c>
      <c r="M112" s="53">
        <f>M111+H113*PRODUCT($G$8:G112)^-1*PRODUCT($E$8:E111)*D112</f>
        <v>1789.9549564457329</v>
      </c>
      <c r="N112" s="53"/>
      <c r="O112" s="52">
        <f>O111+J112*PRODUCT($E$8:E111)*PRODUCT($G$8:G111)^-1</f>
        <v>9.654529373458443</v>
      </c>
      <c r="P112" s="52" t="e">
        <f>((N111+M111)*PRODUCT($G$8:G111))/PRODUCT($E$8:E111)</f>
        <v>#DIV/0!</v>
      </c>
      <c r="Q112" s="52" t="e">
        <f>((O111)*PRODUCT($G$8:G111))/PRODUCT($E$8:E111)</f>
        <v>#DIV/0!</v>
      </c>
      <c r="R112" s="11">
        <f t="shared" si="16"/>
        <v>0</v>
      </c>
      <c r="S112" s="32">
        <f t="shared" si="24"/>
        <v>0</v>
      </c>
      <c r="T112" s="41">
        <f t="shared" si="17"/>
        <v>0</v>
      </c>
      <c r="U112" s="52" t="e">
        <f t="shared" si="26"/>
        <v>#DIV/0!</v>
      </c>
      <c r="V112" s="41">
        <f t="shared" si="18"/>
        <v>0</v>
      </c>
      <c r="W112" s="41">
        <f t="shared" si="19"/>
        <v>0</v>
      </c>
      <c r="X112" s="49"/>
    </row>
    <row r="113" spans="1:24" x14ac:dyDescent="0.2">
      <c r="A113" s="11">
        <f t="shared" si="28"/>
        <v>105</v>
      </c>
      <c r="B113" s="11" t="str">
        <f t="shared" si="28"/>
        <v/>
      </c>
      <c r="C113" s="12">
        <f>IF(B113&lt;121,INDEX(Frauen!C$2:C$122,B113+1,1),0)</f>
        <v>0</v>
      </c>
      <c r="D113" s="20">
        <f t="shared" si="20"/>
        <v>0</v>
      </c>
      <c r="E113" s="20">
        <f t="shared" si="21"/>
        <v>0</v>
      </c>
      <c r="F113" s="26">
        <f>IF(B113&lt;121,IF($D$1="konstant",$D$3,Zins!G107),0)</f>
        <v>0</v>
      </c>
      <c r="G113" s="39">
        <f t="shared" si="22"/>
        <v>1</v>
      </c>
      <c r="H113" s="11"/>
      <c r="I113" s="11"/>
      <c r="J113" s="11"/>
      <c r="K113" s="28">
        <f t="shared" si="23"/>
        <v>0</v>
      </c>
      <c r="L113" s="32">
        <f t="shared" si="15"/>
        <v>0</v>
      </c>
      <c r="M113" s="53">
        <f>M112+H114*PRODUCT($G$8:G113)^-1*PRODUCT($E$8:E112)*D113</f>
        <v>1789.9549564457329</v>
      </c>
      <c r="N113" s="53"/>
      <c r="O113" s="52">
        <f>O112+J113*PRODUCT($E$8:E112)*PRODUCT($G$8:G112)^-1</f>
        <v>9.654529373458443</v>
      </c>
      <c r="P113" s="52" t="e">
        <f>((N112+M112)*PRODUCT($G$8:G112))/PRODUCT($E$8:E112)</f>
        <v>#DIV/0!</v>
      </c>
      <c r="Q113" s="52" t="e">
        <f>((O112)*PRODUCT($G$8:G112))/PRODUCT($E$8:E112)</f>
        <v>#DIV/0!</v>
      </c>
      <c r="R113" s="11">
        <f t="shared" si="16"/>
        <v>0</v>
      </c>
      <c r="S113" s="32">
        <f t="shared" si="24"/>
        <v>0</v>
      </c>
      <c r="T113" s="41">
        <f t="shared" si="17"/>
        <v>0</v>
      </c>
      <c r="U113" s="52" t="e">
        <f t="shared" si="26"/>
        <v>#DIV/0!</v>
      </c>
      <c r="V113" s="41">
        <f t="shared" si="18"/>
        <v>0</v>
      </c>
      <c r="W113" s="41">
        <f t="shared" si="19"/>
        <v>0</v>
      </c>
      <c r="X113" s="49"/>
    </row>
    <row r="114" spans="1:24" x14ac:dyDescent="0.2">
      <c r="A114" s="11">
        <f t="shared" si="28"/>
        <v>106</v>
      </c>
      <c r="B114" s="11" t="str">
        <f t="shared" si="28"/>
        <v/>
      </c>
      <c r="C114" s="12">
        <f>IF(B114&lt;121,INDEX(Frauen!C$2:C$122,B114+1,1),0)</f>
        <v>0</v>
      </c>
      <c r="D114" s="20">
        <f t="shared" si="20"/>
        <v>0</v>
      </c>
      <c r="E114" s="20">
        <f t="shared" si="21"/>
        <v>0</v>
      </c>
      <c r="F114" s="26">
        <f>IF(B114&lt;121,IF($D$1="konstant",$D$3,Zins!G108),0)</f>
        <v>0</v>
      </c>
      <c r="G114" s="39">
        <f t="shared" si="22"/>
        <v>1</v>
      </c>
      <c r="H114" s="11"/>
      <c r="I114" s="11"/>
      <c r="J114" s="11"/>
      <c r="K114" s="28">
        <f t="shared" si="23"/>
        <v>0</v>
      </c>
      <c r="L114" s="32">
        <f t="shared" si="15"/>
        <v>0</v>
      </c>
      <c r="M114" s="53">
        <f>M113+H115*PRODUCT($G$8:G114)^-1*PRODUCT($E$8:E113)*D114</f>
        <v>1789.9549564457329</v>
      </c>
      <c r="N114" s="53"/>
      <c r="O114" s="52">
        <f>O113+J114*PRODUCT($E$8:E113)*PRODUCT($G$8:G113)^-1</f>
        <v>9.654529373458443</v>
      </c>
      <c r="P114" s="52" t="e">
        <f>((N113+M113)*PRODUCT($G$8:G113))/PRODUCT($E$8:E113)</f>
        <v>#DIV/0!</v>
      </c>
      <c r="Q114" s="52" t="e">
        <f>((O113)*PRODUCT($G$8:G113))/PRODUCT($E$8:E113)</f>
        <v>#DIV/0!</v>
      </c>
      <c r="R114" s="11">
        <f t="shared" si="16"/>
        <v>0</v>
      </c>
      <c r="S114" s="32">
        <f t="shared" si="24"/>
        <v>0</v>
      </c>
      <c r="T114" s="41">
        <f t="shared" si="17"/>
        <v>0</v>
      </c>
      <c r="U114" s="52" t="e">
        <f t="shared" si="26"/>
        <v>#DIV/0!</v>
      </c>
      <c r="V114" s="41">
        <f t="shared" si="18"/>
        <v>0</v>
      </c>
      <c r="W114" s="41">
        <f t="shared" si="19"/>
        <v>0</v>
      </c>
      <c r="X114" s="49"/>
    </row>
    <row r="115" spans="1:24" x14ac:dyDescent="0.2">
      <c r="A115" s="11">
        <f t="shared" si="28"/>
        <v>107</v>
      </c>
      <c r="B115" s="11" t="str">
        <f t="shared" si="28"/>
        <v/>
      </c>
      <c r="C115" s="12">
        <f>IF(B115&lt;121,INDEX(Frauen!C$2:C$122,B115+1,1),0)</f>
        <v>0</v>
      </c>
      <c r="D115" s="20">
        <f t="shared" si="20"/>
        <v>0</v>
      </c>
      <c r="E115" s="20">
        <f t="shared" si="21"/>
        <v>0</v>
      </c>
      <c r="F115" s="26">
        <f>IF(B115&lt;121,IF($D$1="konstant",$D$3,Zins!G109),0)</f>
        <v>0</v>
      </c>
      <c r="G115" s="39">
        <f t="shared" si="22"/>
        <v>1</v>
      </c>
      <c r="H115" s="11"/>
      <c r="I115" s="11"/>
      <c r="J115" s="11"/>
      <c r="K115" s="28">
        <f t="shared" si="23"/>
        <v>0</v>
      </c>
      <c r="L115" s="32">
        <f t="shared" si="15"/>
        <v>0</v>
      </c>
      <c r="M115" s="53">
        <f>M114+H116*PRODUCT($G$8:G115)^-1*PRODUCT($E$8:E114)*D115</f>
        <v>1789.9549564457329</v>
      </c>
      <c r="N115" s="53"/>
      <c r="O115" s="52">
        <f>O114+J115*PRODUCT($E$8:E114)*PRODUCT($G$8:G114)^-1</f>
        <v>9.654529373458443</v>
      </c>
      <c r="P115" s="52" t="e">
        <f>((N114+M114)*PRODUCT($G$8:G114))/PRODUCT($E$8:E114)</f>
        <v>#DIV/0!</v>
      </c>
      <c r="Q115" s="52" t="e">
        <f>((O114)*PRODUCT($G$8:G114))/PRODUCT($E$8:E114)</f>
        <v>#DIV/0!</v>
      </c>
      <c r="R115" s="11">
        <f t="shared" si="16"/>
        <v>0</v>
      </c>
      <c r="S115" s="32">
        <f t="shared" si="24"/>
        <v>0</v>
      </c>
      <c r="T115" s="41">
        <f t="shared" si="17"/>
        <v>0</v>
      </c>
      <c r="U115" s="52" t="e">
        <f t="shared" si="26"/>
        <v>#DIV/0!</v>
      </c>
      <c r="V115" s="41">
        <f t="shared" si="18"/>
        <v>0</v>
      </c>
      <c r="W115" s="41">
        <f t="shared" si="19"/>
        <v>0</v>
      </c>
      <c r="X115" s="49"/>
    </row>
    <row r="116" spans="1:24" x14ac:dyDescent="0.2">
      <c r="A116" s="11">
        <f t="shared" si="28"/>
        <v>108</v>
      </c>
      <c r="B116" s="11" t="str">
        <f t="shared" si="28"/>
        <v/>
      </c>
      <c r="C116" s="12">
        <f>IF(B116&lt;121,INDEX(Frauen!C$2:C$122,B116+1,1),0)</f>
        <v>0</v>
      </c>
      <c r="D116" s="20">
        <f t="shared" si="20"/>
        <v>0</v>
      </c>
      <c r="E116" s="20">
        <f t="shared" si="21"/>
        <v>0</v>
      </c>
      <c r="F116" s="26">
        <f>IF(B116&lt;121,IF($D$1="konstant",$D$3,Zins!G110),0)</f>
        <v>0</v>
      </c>
      <c r="G116" s="39">
        <f t="shared" si="22"/>
        <v>1</v>
      </c>
      <c r="H116" s="11"/>
      <c r="I116" s="11"/>
      <c r="J116" s="11"/>
      <c r="K116" s="28">
        <f t="shared" si="23"/>
        <v>0</v>
      </c>
      <c r="L116" s="32">
        <f t="shared" si="15"/>
        <v>0</v>
      </c>
      <c r="M116" s="53">
        <f>M115+H117*PRODUCT($G$8:G116)^-1*PRODUCT($E$8:E115)*D116</f>
        <v>1789.9549564457329</v>
      </c>
      <c r="N116" s="53"/>
      <c r="O116" s="52">
        <f>O115+J116*PRODUCT($E$8:E115)*PRODUCT($G$8:G115)^-1</f>
        <v>9.654529373458443</v>
      </c>
      <c r="P116" s="52" t="e">
        <f>((N115+M115)*PRODUCT($G$8:G115))/PRODUCT($E$8:E115)</f>
        <v>#DIV/0!</v>
      </c>
      <c r="Q116" s="52" t="e">
        <f>((O115)*PRODUCT($G$8:G115))/PRODUCT($E$8:E115)</f>
        <v>#DIV/0!</v>
      </c>
      <c r="R116" s="11">
        <f t="shared" si="16"/>
        <v>0</v>
      </c>
      <c r="S116" s="32">
        <f t="shared" si="24"/>
        <v>0</v>
      </c>
      <c r="T116" s="41">
        <f t="shared" si="17"/>
        <v>0</v>
      </c>
      <c r="U116" s="52" t="e">
        <f t="shared" si="26"/>
        <v>#DIV/0!</v>
      </c>
      <c r="V116" s="41">
        <f t="shared" si="18"/>
        <v>0</v>
      </c>
      <c r="W116" s="41">
        <f t="shared" si="19"/>
        <v>0</v>
      </c>
      <c r="X116" s="49"/>
    </row>
    <row r="117" spans="1:24" x14ac:dyDescent="0.2">
      <c r="A117" s="11">
        <f t="shared" si="28"/>
        <v>109</v>
      </c>
      <c r="B117" s="11" t="str">
        <f t="shared" si="28"/>
        <v/>
      </c>
      <c r="C117" s="12">
        <f>IF(B117&lt;121,INDEX(Frauen!C$2:C$122,B117+1,1),0)</f>
        <v>0</v>
      </c>
      <c r="D117" s="20">
        <f t="shared" si="20"/>
        <v>0</v>
      </c>
      <c r="E117" s="20">
        <f t="shared" si="21"/>
        <v>0</v>
      </c>
      <c r="F117" s="26">
        <f>IF(B117&lt;121,IF($D$1="konstant",$D$3,Zins!G111),0)</f>
        <v>0</v>
      </c>
      <c r="G117" s="39">
        <f t="shared" si="22"/>
        <v>1</v>
      </c>
      <c r="H117" s="11"/>
      <c r="I117" s="11"/>
      <c r="J117" s="11"/>
      <c r="K117" s="28">
        <f t="shared" si="23"/>
        <v>0</v>
      </c>
      <c r="L117" s="32">
        <f t="shared" si="15"/>
        <v>0</v>
      </c>
      <c r="M117" s="53">
        <f>M116+H118*PRODUCT($G$8:G117)^-1*PRODUCT($E$8:E116)*D117</f>
        <v>1789.9549564457329</v>
      </c>
      <c r="N117" s="53"/>
      <c r="O117" s="52">
        <f>O116+J117*PRODUCT($E$8:E116)*PRODUCT($G$8:G116)^-1</f>
        <v>9.654529373458443</v>
      </c>
      <c r="P117" s="52" t="e">
        <f>((N116+M116)*PRODUCT($G$8:G116))/PRODUCT($E$8:E116)</f>
        <v>#DIV/0!</v>
      </c>
      <c r="Q117" s="52" t="e">
        <f>((O116)*PRODUCT($G$8:G116))/PRODUCT($E$8:E116)</f>
        <v>#DIV/0!</v>
      </c>
      <c r="R117" s="11">
        <f t="shared" si="16"/>
        <v>0</v>
      </c>
      <c r="S117" s="32">
        <f t="shared" si="24"/>
        <v>0</v>
      </c>
      <c r="T117" s="41">
        <f t="shared" si="17"/>
        <v>0</v>
      </c>
      <c r="U117" s="52" t="e">
        <f t="shared" si="26"/>
        <v>#DIV/0!</v>
      </c>
      <c r="V117" s="41">
        <f t="shared" si="18"/>
        <v>0</v>
      </c>
      <c r="W117" s="41">
        <f t="shared" si="19"/>
        <v>0</v>
      </c>
      <c r="X117" s="49"/>
    </row>
    <row r="118" spans="1:24" x14ac:dyDescent="0.2">
      <c r="A118" s="11">
        <f t="shared" si="28"/>
        <v>110</v>
      </c>
      <c r="B118" s="11" t="str">
        <f t="shared" si="28"/>
        <v/>
      </c>
      <c r="C118" s="12">
        <f>IF(B118&lt;121,INDEX(Frauen!C$2:C$122,B118+1,1),0)</f>
        <v>0</v>
      </c>
      <c r="D118" s="20">
        <f t="shared" si="20"/>
        <v>0</v>
      </c>
      <c r="E118" s="20">
        <f t="shared" si="21"/>
        <v>0</v>
      </c>
      <c r="F118" s="26">
        <f>IF(B118&lt;121,IF($D$1="konstant",$D$3,Zins!G112),0)</f>
        <v>0</v>
      </c>
      <c r="G118" s="39">
        <f t="shared" si="22"/>
        <v>1</v>
      </c>
      <c r="H118" s="11"/>
      <c r="I118" s="11"/>
      <c r="J118" s="11"/>
      <c r="K118" s="28">
        <f t="shared" si="23"/>
        <v>0</v>
      </c>
      <c r="L118" s="32">
        <f t="shared" si="15"/>
        <v>0</v>
      </c>
      <c r="M118" s="53">
        <f>M117+H119*PRODUCT($G$8:G118)^-1*PRODUCT($E$8:E117)*D118</f>
        <v>1789.9549564457329</v>
      </c>
      <c r="N118" s="53"/>
      <c r="O118" s="52">
        <f>O117+J118*PRODUCT($E$8:E117)*PRODUCT($G$8:G117)^-1</f>
        <v>9.654529373458443</v>
      </c>
      <c r="P118" s="52" t="e">
        <f>((N117+M117)*PRODUCT($G$8:G117))/PRODUCT($E$8:E117)</f>
        <v>#DIV/0!</v>
      </c>
      <c r="Q118" s="52" t="e">
        <f>((O117)*PRODUCT($G$8:G117))/PRODUCT($E$8:E117)</f>
        <v>#DIV/0!</v>
      </c>
      <c r="R118" s="11">
        <f t="shared" si="16"/>
        <v>0</v>
      </c>
      <c r="S118" s="32">
        <f t="shared" si="24"/>
        <v>0</v>
      </c>
      <c r="T118" s="41">
        <f t="shared" si="17"/>
        <v>0</v>
      </c>
      <c r="U118" s="52" t="e">
        <f t="shared" si="26"/>
        <v>#DIV/0!</v>
      </c>
      <c r="V118" s="41">
        <f t="shared" si="18"/>
        <v>0</v>
      </c>
      <c r="W118" s="41">
        <f t="shared" si="19"/>
        <v>0</v>
      </c>
      <c r="X118" s="49"/>
    </row>
    <row r="119" spans="1:24" x14ac:dyDescent="0.2">
      <c r="A119" s="11">
        <f t="shared" si="28"/>
        <v>111</v>
      </c>
      <c r="B119" s="11" t="str">
        <f t="shared" si="28"/>
        <v/>
      </c>
      <c r="C119" s="12">
        <f>IF(B119&lt;121,INDEX(Frauen!C$2:C$122,B119+1,1),0)</f>
        <v>0</v>
      </c>
      <c r="D119" s="20">
        <f t="shared" si="20"/>
        <v>0</v>
      </c>
      <c r="E119" s="20">
        <f t="shared" si="21"/>
        <v>0</v>
      </c>
      <c r="F119" s="26">
        <f>IF(B119&lt;121,IF($D$1="konstant",$D$3,Zins!G113),0)</f>
        <v>0</v>
      </c>
      <c r="G119" s="39">
        <f t="shared" si="22"/>
        <v>1</v>
      </c>
      <c r="H119" s="11"/>
      <c r="I119" s="11"/>
      <c r="J119" s="11"/>
      <c r="K119" s="28">
        <f t="shared" si="23"/>
        <v>0</v>
      </c>
      <c r="L119" s="32">
        <f t="shared" si="15"/>
        <v>0</v>
      </c>
      <c r="M119" s="53">
        <f>M118+H120*PRODUCT($G$8:G119)^-1*PRODUCT($E$8:E118)*D119</f>
        <v>1789.9549564457329</v>
      </c>
      <c r="N119" s="53"/>
      <c r="O119" s="52">
        <f>O118+J119*PRODUCT($E$8:E118)*PRODUCT($G$8:G118)^-1</f>
        <v>9.654529373458443</v>
      </c>
      <c r="P119" s="52" t="e">
        <f>((N118+M118)*PRODUCT($G$8:G118))/PRODUCT($E$8:E118)</f>
        <v>#DIV/0!</v>
      </c>
      <c r="Q119" s="52" t="e">
        <f>((O118)*PRODUCT($G$8:G118))/PRODUCT($E$8:E118)</f>
        <v>#DIV/0!</v>
      </c>
      <c r="R119" s="11">
        <f t="shared" si="16"/>
        <v>0</v>
      </c>
      <c r="S119" s="32">
        <f t="shared" si="24"/>
        <v>0</v>
      </c>
      <c r="T119" s="41">
        <f t="shared" si="17"/>
        <v>0</v>
      </c>
      <c r="U119" s="52" t="e">
        <f t="shared" si="26"/>
        <v>#DIV/0!</v>
      </c>
      <c r="V119" s="41">
        <f t="shared" si="18"/>
        <v>0</v>
      </c>
      <c r="W119" s="41">
        <f t="shared" si="19"/>
        <v>0</v>
      </c>
      <c r="X119" s="49"/>
    </row>
    <row r="120" spans="1:24" x14ac:dyDescent="0.2">
      <c r="A120" s="11">
        <f t="shared" si="28"/>
        <v>112</v>
      </c>
      <c r="B120" s="11" t="str">
        <f t="shared" si="28"/>
        <v/>
      </c>
      <c r="C120" s="12">
        <f>IF(B120&lt;121,INDEX(Frauen!C$2:C$122,B120+1,1),0)</f>
        <v>0</v>
      </c>
      <c r="D120" s="20">
        <f t="shared" si="20"/>
        <v>0</v>
      </c>
      <c r="E120" s="20">
        <f t="shared" si="21"/>
        <v>0</v>
      </c>
      <c r="F120" s="26">
        <f>IF(B120&lt;121,IF($D$1="konstant",$D$3,Zins!G114),0)</f>
        <v>0</v>
      </c>
      <c r="G120" s="39">
        <f t="shared" si="22"/>
        <v>1</v>
      </c>
      <c r="H120" s="11"/>
      <c r="I120" s="11"/>
      <c r="J120" s="11"/>
      <c r="K120" s="28">
        <f t="shared" si="23"/>
        <v>0</v>
      </c>
      <c r="L120" s="32">
        <f t="shared" si="15"/>
        <v>0</v>
      </c>
      <c r="M120" s="53">
        <f>M119+H121*PRODUCT($G$8:G120)^-1*PRODUCT($E$8:E119)*D120</f>
        <v>1789.9549564457329</v>
      </c>
      <c r="N120" s="53"/>
      <c r="O120" s="52">
        <f>O119+J120*PRODUCT($E$8:E119)*PRODUCT($G$8:G119)^-1</f>
        <v>9.654529373458443</v>
      </c>
      <c r="P120" s="52" t="e">
        <f>((N119+M119)*PRODUCT($G$8:G119))/PRODUCT($E$8:E119)</f>
        <v>#DIV/0!</v>
      </c>
      <c r="Q120" s="52" t="e">
        <f>((O119)*PRODUCT($G$8:G119))/PRODUCT($E$8:E119)</f>
        <v>#DIV/0!</v>
      </c>
      <c r="R120" s="11">
        <f t="shared" si="16"/>
        <v>0</v>
      </c>
      <c r="S120" s="32">
        <f t="shared" si="24"/>
        <v>0</v>
      </c>
      <c r="T120" s="41">
        <f t="shared" si="17"/>
        <v>0</v>
      </c>
      <c r="U120" s="52" t="e">
        <f t="shared" si="26"/>
        <v>#DIV/0!</v>
      </c>
      <c r="V120" s="41">
        <f t="shared" si="18"/>
        <v>0</v>
      </c>
      <c r="W120" s="41">
        <f t="shared" si="19"/>
        <v>0</v>
      </c>
      <c r="X120" s="49"/>
    </row>
    <row r="121" spans="1:24" x14ac:dyDescent="0.2">
      <c r="A121" s="11">
        <f t="shared" si="28"/>
        <v>113</v>
      </c>
      <c r="B121" s="11" t="str">
        <f t="shared" si="28"/>
        <v/>
      </c>
      <c r="C121" s="12">
        <f>IF(B121&lt;121,INDEX(Frauen!C$2:C$122,B121+1,1),0)</f>
        <v>0</v>
      </c>
      <c r="D121" s="20">
        <f t="shared" si="20"/>
        <v>0</v>
      </c>
      <c r="E121" s="20">
        <f t="shared" si="21"/>
        <v>0</v>
      </c>
      <c r="F121" s="26">
        <f>IF(B121&lt;121,IF($D$1="konstant",$D$3,Zins!G115),0)</f>
        <v>0</v>
      </c>
      <c r="G121" s="39">
        <f t="shared" si="22"/>
        <v>1</v>
      </c>
      <c r="H121" s="11"/>
      <c r="I121" s="11"/>
      <c r="J121" s="11"/>
      <c r="K121" s="28">
        <f t="shared" si="23"/>
        <v>0</v>
      </c>
      <c r="L121" s="32">
        <f t="shared" si="15"/>
        <v>0</v>
      </c>
      <c r="M121" s="53">
        <f>M120+H122*PRODUCT($G$8:G121)^-1*PRODUCT($E$8:E120)*D121</f>
        <v>1789.9549564457329</v>
      </c>
      <c r="N121" s="53"/>
      <c r="O121" s="52">
        <f>O120+J121*PRODUCT($E$8:E120)*PRODUCT($G$8:G120)^-1</f>
        <v>9.654529373458443</v>
      </c>
      <c r="P121" s="52" t="e">
        <f>((N120+M120)*PRODUCT($G$8:G120))/PRODUCT($E$8:E120)</f>
        <v>#DIV/0!</v>
      </c>
      <c r="Q121" s="52" t="e">
        <f>((O120)*PRODUCT($G$8:G120))/PRODUCT($E$8:E120)</f>
        <v>#DIV/0!</v>
      </c>
      <c r="R121" s="11">
        <f t="shared" si="16"/>
        <v>0</v>
      </c>
      <c r="S121" s="32">
        <f t="shared" si="24"/>
        <v>0</v>
      </c>
      <c r="T121" s="41">
        <f t="shared" si="17"/>
        <v>0</v>
      </c>
      <c r="U121" s="52" t="e">
        <f t="shared" si="26"/>
        <v>#DIV/0!</v>
      </c>
      <c r="V121" s="41">
        <f t="shared" si="18"/>
        <v>0</v>
      </c>
      <c r="W121" s="41">
        <f t="shared" si="19"/>
        <v>0</v>
      </c>
      <c r="X121" s="49"/>
    </row>
    <row r="122" spans="1:24" x14ac:dyDescent="0.2">
      <c r="A122" s="11">
        <f t="shared" ref="A122:B129" si="29">IF(A121&lt;121,A121+1,"")</f>
        <v>114</v>
      </c>
      <c r="B122" s="11" t="str">
        <f t="shared" si="29"/>
        <v/>
      </c>
      <c r="C122" s="12">
        <f>IF(B122&lt;121,INDEX(Frauen!C$2:C$122,B122+1,1),0)</f>
        <v>0</v>
      </c>
      <c r="D122" s="20">
        <f t="shared" si="20"/>
        <v>0</v>
      </c>
      <c r="E122" s="20">
        <f t="shared" si="21"/>
        <v>0</v>
      </c>
      <c r="F122" s="26">
        <f>IF(B122&lt;121,IF($D$1="konstant",$D$3,Zins!G116),0)</f>
        <v>0</v>
      </c>
      <c r="G122" s="39">
        <f t="shared" si="22"/>
        <v>1</v>
      </c>
      <c r="H122" s="11"/>
      <c r="I122" s="11"/>
      <c r="J122" s="11"/>
      <c r="K122" s="28">
        <f t="shared" si="23"/>
        <v>0</v>
      </c>
      <c r="L122" s="32">
        <f t="shared" si="15"/>
        <v>0</v>
      </c>
      <c r="M122" s="53">
        <f>M121+H123*PRODUCT($G$8:G122)^-1*PRODUCT($E$8:E121)*D122</f>
        <v>1789.9549564457329</v>
      </c>
      <c r="N122" s="53"/>
      <c r="O122" s="52">
        <f>O121+J122*PRODUCT($E$8:E121)*PRODUCT($G$8:G121)^-1</f>
        <v>9.654529373458443</v>
      </c>
      <c r="P122" s="52" t="e">
        <f>((N121+M121)*PRODUCT($G$8:G121))/PRODUCT($E$8:E121)</f>
        <v>#DIV/0!</v>
      </c>
      <c r="Q122" s="52" t="e">
        <f>((O121)*PRODUCT($G$8:G121))/PRODUCT($E$8:E121)</f>
        <v>#DIV/0!</v>
      </c>
      <c r="R122" s="11">
        <f t="shared" si="16"/>
        <v>0</v>
      </c>
      <c r="S122" s="32">
        <f t="shared" si="24"/>
        <v>0</v>
      </c>
      <c r="T122" s="41">
        <f t="shared" si="17"/>
        <v>0</v>
      </c>
      <c r="U122" s="52" t="e">
        <f t="shared" si="26"/>
        <v>#DIV/0!</v>
      </c>
      <c r="V122" s="41">
        <f t="shared" si="18"/>
        <v>0</v>
      </c>
      <c r="W122" s="41">
        <f t="shared" si="19"/>
        <v>0</v>
      </c>
      <c r="X122" s="49"/>
    </row>
    <row r="123" spans="1:24" x14ac:dyDescent="0.2">
      <c r="A123" s="11">
        <f t="shared" si="29"/>
        <v>115</v>
      </c>
      <c r="B123" s="11" t="str">
        <f t="shared" si="29"/>
        <v/>
      </c>
      <c r="C123" s="12">
        <f>IF(B123&lt;121,INDEX(Frauen!C$2:C$122,B123+1,1),0)</f>
        <v>0</v>
      </c>
      <c r="D123" s="20">
        <f t="shared" si="20"/>
        <v>0</v>
      </c>
      <c r="E123" s="20">
        <f t="shared" si="21"/>
        <v>0</v>
      </c>
      <c r="F123" s="26">
        <f>IF(B123&lt;121,IF($D$1="konstant",$D$3,Zins!G117),0)</f>
        <v>0</v>
      </c>
      <c r="G123" s="39">
        <f t="shared" si="22"/>
        <v>1</v>
      </c>
      <c r="H123" s="11"/>
      <c r="I123" s="11"/>
      <c r="J123" s="11"/>
      <c r="K123" s="28">
        <f t="shared" si="23"/>
        <v>0</v>
      </c>
      <c r="L123" s="32">
        <f t="shared" si="15"/>
        <v>0</v>
      </c>
      <c r="M123" s="53">
        <f>M122+H124*PRODUCT($G$8:G123)^-1*PRODUCT($E$8:E122)*D123</f>
        <v>1789.9549564457329</v>
      </c>
      <c r="N123" s="53"/>
      <c r="O123" s="52">
        <f>O122+J123*PRODUCT($E$8:E122)*PRODUCT($G$8:G122)^-1</f>
        <v>9.654529373458443</v>
      </c>
      <c r="P123" s="52" t="e">
        <f>((N122+M122)*PRODUCT($G$8:G122))/PRODUCT($E$8:E122)</f>
        <v>#DIV/0!</v>
      </c>
      <c r="Q123" s="52" t="e">
        <f>((O122)*PRODUCT($G$8:G122))/PRODUCT($E$8:E122)</f>
        <v>#DIV/0!</v>
      </c>
      <c r="R123" s="11">
        <f t="shared" si="16"/>
        <v>0</v>
      </c>
      <c r="S123" s="32">
        <f t="shared" si="24"/>
        <v>0</v>
      </c>
      <c r="T123" s="41">
        <f t="shared" si="17"/>
        <v>0</v>
      </c>
      <c r="U123" s="52" t="e">
        <f t="shared" si="26"/>
        <v>#DIV/0!</v>
      </c>
      <c r="V123" s="41">
        <f t="shared" si="18"/>
        <v>0</v>
      </c>
      <c r="W123" s="41">
        <f t="shared" si="19"/>
        <v>0</v>
      </c>
      <c r="X123" s="49"/>
    </row>
    <row r="124" spans="1:24" x14ac:dyDescent="0.2">
      <c r="A124" s="11">
        <f t="shared" si="29"/>
        <v>116</v>
      </c>
      <c r="B124" s="11" t="str">
        <f t="shared" si="29"/>
        <v/>
      </c>
      <c r="C124" s="12">
        <f>IF(B124&lt;121,INDEX(Frauen!C$2:C$122,B124+1,1),0)</f>
        <v>0</v>
      </c>
      <c r="D124" s="20">
        <f t="shared" si="20"/>
        <v>0</v>
      </c>
      <c r="E124" s="20">
        <f t="shared" si="21"/>
        <v>0</v>
      </c>
      <c r="F124" s="26">
        <f>IF(B124&lt;121,IF($D$1="konstant",$D$3,Zins!G118),0)</f>
        <v>0</v>
      </c>
      <c r="G124" s="39">
        <f t="shared" si="22"/>
        <v>1</v>
      </c>
      <c r="H124" s="11"/>
      <c r="I124" s="11"/>
      <c r="J124" s="11"/>
      <c r="K124" s="28">
        <f t="shared" si="23"/>
        <v>0</v>
      </c>
      <c r="L124" s="32">
        <f t="shared" si="15"/>
        <v>0</v>
      </c>
      <c r="M124" s="53">
        <f>M123+H125*PRODUCT($G$8:G124)^-1*PRODUCT($E$8:E123)*D124</f>
        <v>1789.9549564457329</v>
      </c>
      <c r="N124" s="53"/>
      <c r="O124" s="52">
        <f>O123+J124*PRODUCT($E$8:E123)*PRODUCT($G$8:G123)^-1</f>
        <v>9.654529373458443</v>
      </c>
      <c r="P124" s="52" t="e">
        <f>((N123+M123)*PRODUCT($G$8:G123))/PRODUCT($E$8:E123)</f>
        <v>#DIV/0!</v>
      </c>
      <c r="Q124" s="52" t="e">
        <f>((O123)*PRODUCT($G$8:G123))/PRODUCT($E$8:E123)</f>
        <v>#DIV/0!</v>
      </c>
      <c r="R124" s="11">
        <f t="shared" si="16"/>
        <v>0</v>
      </c>
      <c r="S124" s="32">
        <f t="shared" si="24"/>
        <v>0</v>
      </c>
      <c r="T124" s="41">
        <f t="shared" si="17"/>
        <v>0</v>
      </c>
      <c r="U124" s="52" t="e">
        <f t="shared" si="26"/>
        <v>#DIV/0!</v>
      </c>
      <c r="V124" s="41">
        <f t="shared" si="18"/>
        <v>0</v>
      </c>
      <c r="W124" s="41">
        <f t="shared" si="19"/>
        <v>0</v>
      </c>
      <c r="X124" s="49"/>
    </row>
    <row r="125" spans="1:24" x14ac:dyDescent="0.2">
      <c r="A125" s="11">
        <f t="shared" si="29"/>
        <v>117</v>
      </c>
      <c r="B125" s="11" t="str">
        <f t="shared" si="29"/>
        <v/>
      </c>
      <c r="C125" s="12">
        <f>IF(B125&lt;121,INDEX(Frauen!C$2:C$122,B125+1,1),0)</f>
        <v>0</v>
      </c>
      <c r="D125" s="20">
        <f t="shared" si="20"/>
        <v>0</v>
      </c>
      <c r="E125" s="20">
        <f t="shared" si="21"/>
        <v>0</v>
      </c>
      <c r="F125" s="26">
        <f>IF(B125&lt;121,IF($D$1="konstant",$D$3,Zins!G119),0)</f>
        <v>0</v>
      </c>
      <c r="G125" s="39">
        <f t="shared" si="22"/>
        <v>1</v>
      </c>
      <c r="H125" s="11"/>
      <c r="I125" s="11"/>
      <c r="J125" s="11"/>
      <c r="K125" s="28">
        <f t="shared" si="23"/>
        <v>0</v>
      </c>
      <c r="L125" s="32">
        <f t="shared" si="15"/>
        <v>0</v>
      </c>
      <c r="M125" s="53">
        <f>M124+H126*PRODUCT($G$8:G125)^-1*PRODUCT($E$8:E124)*D125</f>
        <v>1789.9549564457329</v>
      </c>
      <c r="N125" s="53"/>
      <c r="O125" s="52">
        <f>O124+J125*PRODUCT($E$8:E124)*PRODUCT($G$8:G124)^-1</f>
        <v>9.654529373458443</v>
      </c>
      <c r="P125" s="52" t="e">
        <f>((N124+M124)*PRODUCT($G$8:G124))/PRODUCT($E$8:E124)</f>
        <v>#DIV/0!</v>
      </c>
      <c r="Q125" s="52" t="e">
        <f>((O124)*PRODUCT($G$8:G124))/PRODUCT($E$8:E124)</f>
        <v>#DIV/0!</v>
      </c>
      <c r="R125" s="11">
        <f t="shared" si="16"/>
        <v>0</v>
      </c>
      <c r="S125" s="32">
        <f t="shared" si="24"/>
        <v>0</v>
      </c>
      <c r="T125" s="41">
        <f t="shared" si="17"/>
        <v>0</v>
      </c>
      <c r="U125" s="52" t="e">
        <f t="shared" si="26"/>
        <v>#DIV/0!</v>
      </c>
      <c r="V125" s="41">
        <f t="shared" si="18"/>
        <v>0</v>
      </c>
      <c r="W125" s="41">
        <f t="shared" si="19"/>
        <v>0</v>
      </c>
      <c r="X125" s="49"/>
    </row>
    <row r="126" spans="1:24" x14ac:dyDescent="0.2">
      <c r="A126" s="11">
        <f t="shared" si="29"/>
        <v>118</v>
      </c>
      <c r="B126" s="11" t="str">
        <f t="shared" si="29"/>
        <v/>
      </c>
      <c r="C126" s="12">
        <f>IF(B126&lt;121,INDEX(Frauen!C$2:C$122,B126+1,1),0)</f>
        <v>0</v>
      </c>
      <c r="D126" s="20">
        <f t="shared" si="20"/>
        <v>0</v>
      </c>
      <c r="E126" s="20">
        <f t="shared" si="21"/>
        <v>0</v>
      </c>
      <c r="F126" s="26">
        <f>IF(B126&lt;121,IF($D$1="konstant",$D$3,Zins!G120),0)</f>
        <v>0</v>
      </c>
      <c r="G126" s="39">
        <f t="shared" si="22"/>
        <v>1</v>
      </c>
      <c r="H126" s="11"/>
      <c r="I126" s="11"/>
      <c r="J126" s="11"/>
      <c r="K126" s="28">
        <f t="shared" si="23"/>
        <v>0</v>
      </c>
      <c r="L126" s="32">
        <f t="shared" si="15"/>
        <v>0</v>
      </c>
      <c r="M126" s="53">
        <f>M125+H127*PRODUCT($G$8:G126)^-1*PRODUCT($E$8:E125)*D126</f>
        <v>1789.9549564457329</v>
      </c>
      <c r="N126" s="53"/>
      <c r="O126" s="52">
        <f>O125+J126*PRODUCT($E$8:E125)*PRODUCT($G$8:G125)^-1</f>
        <v>9.654529373458443</v>
      </c>
      <c r="P126" s="52" t="e">
        <f>((N125+M125)*PRODUCT($G$8:G125))/PRODUCT($E$8:E125)</f>
        <v>#DIV/0!</v>
      </c>
      <c r="Q126" s="52" t="e">
        <f>((O125)*PRODUCT($G$8:G125))/PRODUCT($E$8:E125)</f>
        <v>#DIV/0!</v>
      </c>
      <c r="R126" s="11">
        <f t="shared" si="16"/>
        <v>0</v>
      </c>
      <c r="S126" s="32">
        <f t="shared" si="24"/>
        <v>0</v>
      </c>
      <c r="T126" s="41">
        <f t="shared" si="17"/>
        <v>0</v>
      </c>
      <c r="U126" s="52" t="e">
        <f t="shared" si="26"/>
        <v>#DIV/0!</v>
      </c>
      <c r="V126" s="41">
        <f t="shared" si="18"/>
        <v>0</v>
      </c>
      <c r="W126" s="41">
        <f t="shared" si="19"/>
        <v>0</v>
      </c>
      <c r="X126" s="49"/>
    </row>
    <row r="127" spans="1:24" x14ac:dyDescent="0.2">
      <c r="A127" s="11">
        <f t="shared" si="29"/>
        <v>119</v>
      </c>
      <c r="B127" s="11" t="str">
        <f t="shared" si="29"/>
        <v/>
      </c>
      <c r="C127" s="12">
        <f>IF(B127&lt;121,INDEX(Frauen!C$2:C$122,B127+1,1),0)</f>
        <v>0</v>
      </c>
      <c r="D127" s="20">
        <f t="shared" si="20"/>
        <v>0</v>
      </c>
      <c r="E127" s="20">
        <f t="shared" si="21"/>
        <v>0</v>
      </c>
      <c r="F127" s="26">
        <f>IF(B127&lt;121,IF($D$1="konstant",$D$3,Zins!G121),0)</f>
        <v>0</v>
      </c>
      <c r="G127" s="39">
        <f t="shared" si="22"/>
        <v>1</v>
      </c>
      <c r="H127" s="11"/>
      <c r="I127" s="11"/>
      <c r="J127" s="11"/>
      <c r="K127" s="28">
        <f t="shared" si="23"/>
        <v>0</v>
      </c>
      <c r="L127" s="32">
        <f t="shared" si="15"/>
        <v>0</v>
      </c>
      <c r="M127" s="53">
        <f>M126+H128*PRODUCT($G$8:G127)^-1*PRODUCT($E$8:E126)*D127</f>
        <v>1789.9549564457329</v>
      </c>
      <c r="N127" s="53"/>
      <c r="O127" s="52">
        <f>O126+J127*PRODUCT($E$8:E126)*PRODUCT($G$8:G126)^-1</f>
        <v>9.654529373458443</v>
      </c>
      <c r="P127" s="52" t="e">
        <f>((N126+M126)*PRODUCT($G$8:G126))/PRODUCT($E$8:E126)</f>
        <v>#DIV/0!</v>
      </c>
      <c r="Q127" s="52" t="e">
        <f>((O126)*PRODUCT($G$8:G126))/PRODUCT($E$8:E126)</f>
        <v>#DIV/0!</v>
      </c>
      <c r="R127" s="11">
        <f t="shared" si="16"/>
        <v>0</v>
      </c>
      <c r="S127" s="32">
        <f t="shared" si="24"/>
        <v>0</v>
      </c>
      <c r="T127" s="41">
        <f t="shared" si="17"/>
        <v>0</v>
      </c>
      <c r="U127" s="52" t="e">
        <f t="shared" si="26"/>
        <v>#DIV/0!</v>
      </c>
      <c r="V127" s="41">
        <f t="shared" si="18"/>
        <v>0</v>
      </c>
      <c r="W127" s="41">
        <f t="shared" si="19"/>
        <v>0</v>
      </c>
      <c r="X127" s="49"/>
    </row>
    <row r="128" spans="1:24" x14ac:dyDescent="0.2">
      <c r="A128" s="11">
        <f t="shared" si="29"/>
        <v>120</v>
      </c>
      <c r="B128" s="11" t="str">
        <f t="shared" si="29"/>
        <v/>
      </c>
      <c r="C128" s="12">
        <f>IF(B128&lt;121,INDEX(Frauen!C$2:C$122,B128+1,1),0)</f>
        <v>0</v>
      </c>
      <c r="D128" s="20">
        <f t="shared" si="20"/>
        <v>0</v>
      </c>
      <c r="E128" s="20">
        <f t="shared" si="21"/>
        <v>0</v>
      </c>
      <c r="F128" s="26">
        <f>IF(B128&lt;121,IF($D$1="konstant",$D$3,Zins!G122),0)</f>
        <v>0</v>
      </c>
      <c r="G128" s="39">
        <f t="shared" si="22"/>
        <v>1</v>
      </c>
      <c r="H128" s="11"/>
      <c r="I128" s="11"/>
      <c r="J128" s="11"/>
      <c r="K128" s="28"/>
      <c r="M128" s="53">
        <f>M127+H129*PRODUCT($G$8:G128)^-1*PRODUCT($E$8:E127)*D128</f>
        <v>1789.9549564457329</v>
      </c>
      <c r="N128" s="53"/>
      <c r="O128" s="52">
        <f>O127+J128*PRODUCT($E$8:E127)*PRODUCT($G$8:G127)^-1</f>
        <v>9.654529373458443</v>
      </c>
      <c r="P128" s="52" t="e">
        <f>((N127+M127)*PRODUCT($G$8:G127))/PRODUCT($E$8:E127)</f>
        <v>#DIV/0!</v>
      </c>
      <c r="Q128" s="52" t="e">
        <f>((O127)*PRODUCT($G$8:G127))/PRODUCT($E$8:E127)</f>
        <v>#DIV/0!</v>
      </c>
      <c r="R128" s="11">
        <f t="shared" si="16"/>
        <v>0</v>
      </c>
      <c r="T128" s="41">
        <f t="shared" si="17"/>
        <v>0</v>
      </c>
      <c r="U128" s="52" t="e">
        <f t="shared" si="26"/>
        <v>#DIV/0!</v>
      </c>
      <c r="V128" s="41">
        <f t="shared" si="18"/>
        <v>0</v>
      </c>
      <c r="W128" s="41">
        <f t="shared" si="19"/>
        <v>0</v>
      </c>
      <c r="X128" s="49"/>
    </row>
    <row r="129" spans="1:24" x14ac:dyDescent="0.2">
      <c r="A129" s="11">
        <f t="shared" si="29"/>
        <v>121</v>
      </c>
      <c r="B129" s="11" t="str">
        <f t="shared" si="29"/>
        <v/>
      </c>
      <c r="C129" s="12">
        <f>IF(B129&lt;121,INDEX(Frauen!C$2:C$122,B129+1,1),0)</f>
        <v>0</v>
      </c>
      <c r="D129" s="20">
        <f t="shared" si="20"/>
        <v>0</v>
      </c>
      <c r="E129" s="20">
        <f t="shared" si="21"/>
        <v>0</v>
      </c>
      <c r="F129" s="26">
        <f>IF(B129&lt;121,IF($D$1="konstant",$D$3,Zins!G123),0)</f>
        <v>0</v>
      </c>
      <c r="G129" s="39">
        <f t="shared" si="22"/>
        <v>1</v>
      </c>
      <c r="H129" s="11"/>
      <c r="I129" s="11"/>
      <c r="J129" s="11"/>
      <c r="K129" s="28"/>
      <c r="M129" s="53">
        <f>M128+H130*PRODUCT($G$8:G129)^-1*PRODUCT($E$8:E128)*D129</f>
        <v>1789.9549564457329</v>
      </c>
      <c r="N129" s="53"/>
      <c r="O129" s="52">
        <f>O128+J129*PRODUCT($E$8:E128)*PRODUCT($G$8:G128)^-1</f>
        <v>9.654529373458443</v>
      </c>
      <c r="P129" s="52" t="e">
        <f>((N128+M128)*PRODUCT($G$8:G128))/PRODUCT($E$8:E128)</f>
        <v>#DIV/0!</v>
      </c>
      <c r="Q129" s="52" t="e">
        <f>((O128)*PRODUCT($G$8:G128))/PRODUCT($E$8:E128)</f>
        <v>#DIV/0!</v>
      </c>
      <c r="R129" s="11">
        <f t="shared" si="16"/>
        <v>0</v>
      </c>
      <c r="T129" s="41">
        <f t="shared" si="17"/>
        <v>0</v>
      </c>
      <c r="U129" s="52" t="e">
        <f t="shared" si="26"/>
        <v>#DIV/0!</v>
      </c>
      <c r="V129" s="41">
        <f t="shared" si="18"/>
        <v>0</v>
      </c>
      <c r="W129" s="41">
        <f t="shared" si="19"/>
        <v>0</v>
      </c>
      <c r="X129" s="49"/>
    </row>
  </sheetData>
  <dataValidations count="1">
    <dataValidation type="list" allowBlank="1" showInputMessage="1" showErrorMessage="1" sqref="D1" xr:uid="{5FFF7C25-1DB1-4FA4-9C4A-720B17E4416B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373B-5E71-45F8-8296-D167ED790C57}">
  <sheetPr>
    <pageSetUpPr fitToPage="1"/>
  </sheetPr>
  <dimension ref="A1:AG129"/>
  <sheetViews>
    <sheetView zoomScaleNormal="100" workbookViewId="0">
      <pane ySplit="7" topLeftCell="A8" activePane="bottomLeft" state="frozen"/>
      <selection activeCell="H11" sqref="H11"/>
      <selection pane="bottomLeft"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29" bestFit="1" customWidth="1"/>
    <col min="13" max="13" width="10.5546875" style="32" bestFit="1" customWidth="1"/>
    <col min="14" max="15" width="16.77734375" style="50" hidden="1" customWidth="1"/>
    <col min="16" max="16" width="12.5546875" style="50" hidden="1" customWidth="1"/>
    <col min="17" max="18" width="10.5546875" style="50" hidden="1" customWidth="1"/>
    <col min="19" max="19" width="9.88671875" style="6" bestFit="1" customWidth="1"/>
    <col min="20" max="20" width="11.33203125" style="32" bestFit="1" customWidth="1"/>
    <col min="21" max="21" width="10" style="32" customWidth="1"/>
    <col min="22" max="22" width="10.5546875" style="32" bestFit="1" customWidth="1"/>
    <col min="23" max="23" width="10.5546875" style="50" hidden="1" customWidth="1"/>
    <col min="24" max="26" width="10.5546875" style="32" bestFit="1" customWidth="1"/>
    <col min="27" max="27" width="11" style="32" bestFit="1" customWidth="1"/>
    <col min="28" max="28" width="11" style="32" customWidth="1"/>
    <col min="29" max="33" width="10.5546875" style="32" bestFit="1" customWidth="1"/>
    <col min="34" max="16384" width="10.6640625" style="6"/>
  </cols>
  <sheetData>
    <row r="1" spans="1:33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0</v>
      </c>
      <c r="O1" s="6"/>
      <c r="P1" s="6"/>
      <c r="Q1" s="6"/>
      <c r="R1" s="6"/>
      <c r="S1" s="61" t="s">
        <v>63</v>
      </c>
      <c r="T1" s="62">
        <v>0.04</v>
      </c>
      <c r="U1" s="69" t="s">
        <v>37</v>
      </c>
      <c r="V1" s="68">
        <f>SUM(J8:J129)</f>
        <v>20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">
      <c r="I2" s="6">
        <v>100000</v>
      </c>
      <c r="L2" s="34" t="s">
        <v>51</v>
      </c>
      <c r="M2" s="34" t="s">
        <v>66</v>
      </c>
      <c r="O2" s="6"/>
      <c r="P2" s="6"/>
      <c r="Q2" s="6"/>
      <c r="R2" s="6"/>
      <c r="S2" s="63" t="s">
        <v>64</v>
      </c>
      <c r="T2" s="64">
        <v>0.02</v>
      </c>
      <c r="U2" s="24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0.8" thickBot="1" x14ac:dyDescent="0.25">
      <c r="C3" s="23" t="s">
        <v>39</v>
      </c>
      <c r="D3" s="24">
        <v>7.4999999999999997E-3</v>
      </c>
      <c r="L3" s="35">
        <f>S8/T8</f>
        <v>4.660931644684561E-4</v>
      </c>
      <c r="M3" s="67">
        <f>S8/(T8*(1-SUM(J8:J129)*T1/T8-T2-SUM(J8:J129)*T3*U8/T8))</f>
        <v>5.083815499473197E-4</v>
      </c>
      <c r="O3" s="6"/>
      <c r="P3" s="6"/>
      <c r="Q3" s="6"/>
      <c r="R3" s="6"/>
      <c r="S3" s="63" t="s">
        <v>65</v>
      </c>
      <c r="T3" s="64">
        <v>1E-3</v>
      </c>
      <c r="U3" s="24"/>
      <c r="V3" s="6"/>
      <c r="W3" s="6"/>
      <c r="X3" s="6"/>
      <c r="Y3" s="6"/>
      <c r="Z3" s="6"/>
      <c r="AA3" s="6"/>
      <c r="AB3" s="6"/>
      <c r="AC3" s="6">
        <f>AA18/PRODUCT(G8:G18)*PRODUCT(E8:E18)/T8</f>
        <v>0</v>
      </c>
      <c r="AD3" s="6"/>
      <c r="AE3" s="6"/>
      <c r="AF3" s="6"/>
      <c r="AG3" s="6"/>
    </row>
    <row r="4" spans="1:33" ht="10.8" thickBot="1" x14ac:dyDescent="0.25">
      <c r="M4" s="6"/>
      <c r="N4" s="6"/>
      <c r="O4" s="6"/>
      <c r="P4" s="6"/>
      <c r="Q4" s="6"/>
      <c r="R4" s="6"/>
      <c r="S4" s="65" t="s">
        <v>68</v>
      </c>
      <c r="T4" s="6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 t="s">
        <v>74</v>
      </c>
      <c r="AA6" s="6" t="s">
        <v>75</v>
      </c>
      <c r="AB6" s="6" t="s">
        <v>76</v>
      </c>
      <c r="AC6" s="6"/>
      <c r="AD6" s="6"/>
      <c r="AE6" s="6"/>
      <c r="AF6" s="6"/>
      <c r="AG6" s="6"/>
    </row>
    <row r="7" spans="1:33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5" t="s">
        <v>69</v>
      </c>
      <c r="L7" s="46" t="s">
        <v>47</v>
      </c>
      <c r="M7" s="47" t="s">
        <v>48</v>
      </c>
      <c r="N7" s="51" t="s">
        <v>57</v>
      </c>
      <c r="O7" s="51" t="s">
        <v>56</v>
      </c>
      <c r="P7" s="51" t="s">
        <v>59</v>
      </c>
      <c r="Q7" s="51" t="s">
        <v>58</v>
      </c>
      <c r="R7" s="51" t="s">
        <v>60</v>
      </c>
      <c r="S7" s="45" t="s">
        <v>49</v>
      </c>
      <c r="T7" s="47" t="s">
        <v>62</v>
      </c>
      <c r="U7" s="60" t="s">
        <v>67</v>
      </c>
      <c r="V7" s="48" t="s">
        <v>52</v>
      </c>
      <c r="W7" s="51" t="s">
        <v>61</v>
      </c>
      <c r="X7" s="48" t="s">
        <v>53</v>
      </c>
      <c r="Y7" s="48" t="s">
        <v>54</v>
      </c>
      <c r="Z7" s="48" t="s">
        <v>70</v>
      </c>
      <c r="AA7" s="48" t="s">
        <v>72</v>
      </c>
      <c r="AB7" s="48" t="s">
        <v>77</v>
      </c>
      <c r="AC7" s="48" t="s">
        <v>63</v>
      </c>
      <c r="AD7" s="48" t="s">
        <v>64</v>
      </c>
      <c r="AE7" s="48" t="s">
        <v>65</v>
      </c>
      <c r="AF7" s="48" t="s">
        <v>68</v>
      </c>
      <c r="AG7" s="48" t="s">
        <v>71</v>
      </c>
    </row>
    <row r="8" spans="1:33" x14ac:dyDescent="0.2">
      <c r="A8" s="36">
        <v>0</v>
      </c>
      <c r="B8" s="36">
        <f>H1</f>
        <v>0</v>
      </c>
      <c r="C8" s="37">
        <f>IF(B8&lt;121,INDEX(Frauen!C$2:C$122,B8+1,1),0)</f>
        <v>5.0880000000000001</v>
      </c>
      <c r="D8" s="38">
        <f>IF(B8&lt;121,C8/1000,0)</f>
        <v>5.0880000000000005E-3</v>
      </c>
      <c r="E8" s="38">
        <f>IF(B8&lt;121,1-D8,0)</f>
        <v>0.99491200000000002</v>
      </c>
      <c r="F8" s="39">
        <f>IF(B8&lt;121,IF($D$1="konstant",$D$3,Zins!G2),0)</f>
        <v>7.4999999999999997E-3</v>
      </c>
      <c r="G8" s="39">
        <f>1+F8</f>
        <v>1.0075000000000001</v>
      </c>
      <c r="H8" s="36"/>
      <c r="I8" s="36"/>
      <c r="J8" s="36">
        <f>1</f>
        <v>1</v>
      </c>
      <c r="K8" s="36">
        <v>1</v>
      </c>
      <c r="L8" s="40">
        <f>(L9*E8+H9*D8)/(1+F8)</f>
        <v>8.6348775135426034E-3</v>
      </c>
      <c r="M8" s="41">
        <f t="shared" ref="M8:M71" si="0">M9/(1+F8)*E8+I8</f>
        <v>0</v>
      </c>
      <c r="N8" s="52">
        <f>H9*G9^-1*D8</f>
        <v>5.0501240694789083E-3</v>
      </c>
      <c r="O8" s="52">
        <f>I8</f>
        <v>0</v>
      </c>
      <c r="P8" s="52">
        <f>J8</f>
        <v>1</v>
      </c>
      <c r="Q8" s="52">
        <v>0</v>
      </c>
      <c r="R8" s="52">
        <v>0</v>
      </c>
      <c r="S8" s="36">
        <f t="shared" ref="S8:S71" si="1">L8+M8</f>
        <v>8.6348775135426034E-3</v>
      </c>
      <c r="T8" s="41">
        <f t="shared" ref="T8:T71" si="2">T9/(1+F8)*E8+J8</f>
        <v>18.526076269301281</v>
      </c>
      <c r="U8" s="41">
        <f>U9/(1+F8)*E8+K8</f>
        <v>18.526076269301281</v>
      </c>
      <c r="V8" s="41">
        <f t="shared" ref="V8:V71" si="3">S8-$L$3*T8</f>
        <v>0</v>
      </c>
      <c r="W8" s="52">
        <v>0</v>
      </c>
      <c r="X8" s="41">
        <f t="shared" ref="X8:X71" si="4">I8+((1+F8)^-1)*V9-V8</f>
        <v>-4.6074737313555924E-3</v>
      </c>
      <c r="Y8" s="41">
        <f t="shared" ref="Y8:Y71" si="5">((F8+1)^-1)*D8*(H9-V9)</f>
        <v>5.0735668958240459E-3</v>
      </c>
      <c r="Z8" s="41">
        <f>V8-$T$1*$V$1*$M$3</f>
        <v>-4.0670523995785577E-4</v>
      </c>
      <c r="AA8" s="41">
        <f>$T$3*$V$1*$M$3*(U8-$U$8/$T$8*T8)</f>
        <v>0</v>
      </c>
      <c r="AB8" s="41">
        <f>$V$1*$T$3*$M$3*($U$8/$T$8-1)*J8</f>
        <v>0</v>
      </c>
      <c r="AC8" s="41">
        <f>T1*V1*M3</f>
        <v>4.0670523995785577E-4</v>
      </c>
      <c r="AD8" s="41">
        <f t="shared" ref="AD8:AD29" si="6">$T$2*$M$3*T8</f>
        <v>1.8836630736459288E-4</v>
      </c>
      <c r="AE8" s="41">
        <f>$T$3*$V$1*$M$3*U8</f>
        <v>1.8836630736459288E-4</v>
      </c>
      <c r="AF8" s="41"/>
      <c r="AG8" s="41">
        <f>SUM(AC8:AF8)</f>
        <v>7.8343785468704152E-4</v>
      </c>
    </row>
    <row r="9" spans="1:33" x14ac:dyDescent="0.2">
      <c r="A9" s="11">
        <f>IF(A8&lt;121,A8+1,"")</f>
        <v>1</v>
      </c>
      <c r="B9" s="11">
        <f>IF(B8&lt;121,B8+1,"")</f>
        <v>1</v>
      </c>
      <c r="C9" s="12">
        <f>IF(B9&lt;121,INDEX(Frauen!C$2:C$122,B9+1,1),0)</f>
        <v>0.38700000000000001</v>
      </c>
      <c r="D9" s="20">
        <f t="shared" ref="D9:D72" si="7">IF(B9&lt;121,C9/1000,0)</f>
        <v>3.8700000000000003E-4</v>
      </c>
      <c r="E9" s="20">
        <f t="shared" ref="E9:E72" si="8">IF(B9&lt;121,1-D9,0)</f>
        <v>0.99961299999999997</v>
      </c>
      <c r="F9" s="26">
        <f>IF(B9&lt;121,IF($D$1="konstant",$D$3,Zins!G3),0)</f>
        <v>7.4999999999999997E-3</v>
      </c>
      <c r="G9" s="39">
        <f t="shared" ref="G9:G72" si="9">1+F9</f>
        <v>1.0075000000000001</v>
      </c>
      <c r="H9" s="11">
        <v>1</v>
      </c>
      <c r="I9" s="11"/>
      <c r="J9" s="11">
        <v>1</v>
      </c>
      <c r="K9" s="36">
        <v>1</v>
      </c>
      <c r="L9" s="28">
        <f t="shared" ref="L9:L72" si="10">(L10*E9+H10*D9)/(1+F9)</f>
        <v>3.6301090899438057E-3</v>
      </c>
      <c r="M9" s="32">
        <f t="shared" si="0"/>
        <v>0</v>
      </c>
      <c r="N9" s="53">
        <f>N8+H10*PRODUCT($G$8:G9)^-1*E8*D9</f>
        <v>5.4294438795879536E-3</v>
      </c>
      <c r="O9" s="53">
        <f>O8+I9*(G8^-1)*E8</f>
        <v>0</v>
      </c>
      <c r="P9" s="52">
        <f>P8+J9*(G8^-1)*E8</f>
        <v>1.9875057071960298</v>
      </c>
      <c r="Q9" s="52">
        <f>((O8+N8)*G8)/E8</f>
        <v>5.1140201344440517E-3</v>
      </c>
      <c r="R9" s="52">
        <f>((P8)*G8)/E8</f>
        <v>1.0126523752854524</v>
      </c>
      <c r="S9" s="11">
        <f t="shared" si="1"/>
        <v>3.6301090899438057E-3</v>
      </c>
      <c r="T9" s="32">
        <f t="shared" si="2"/>
        <v>17.747822763541944</v>
      </c>
      <c r="U9" s="41">
        <f t="shared" ref="U9:U72" si="11">U10/(1+F9)*E9+K9</f>
        <v>17.747822763541944</v>
      </c>
      <c r="V9" s="41">
        <f t="shared" si="3"/>
        <v>-4.6420297843407596E-3</v>
      </c>
      <c r="W9" s="52">
        <f t="shared" ref="W9:W72" si="12">R9*$L$3-Q9</f>
        <v>-4.642029784340757E-3</v>
      </c>
      <c r="X9" s="41">
        <f t="shared" si="4"/>
        <v>8.0208632983129469E-5</v>
      </c>
      <c r="Y9" s="41">
        <f t="shared" si="5"/>
        <v>3.8588453148532723E-4</v>
      </c>
      <c r="Z9" s="41">
        <f>S9+AG9-T9*$M$3</f>
        <v>-5.0316499289871797E-3</v>
      </c>
      <c r="AA9" s="41">
        <f t="shared" ref="AA9:AA72" si="13">$T$3*$V$1*$M$3*(U9-$U$8/$T$8*T9)</f>
        <v>0</v>
      </c>
      <c r="AB9" s="41">
        <f t="shared" ref="AB9:AB72" si="14">$V$1*$T$3*$M$3*($U$8/$T$8-1)*J9</f>
        <v>0</v>
      </c>
      <c r="AC9" s="41"/>
      <c r="AD9" s="41">
        <f t="shared" si="6"/>
        <v>1.8045331289439555E-4</v>
      </c>
      <c r="AE9" s="41">
        <f t="shared" ref="AE9:AE29" si="15">$T$3*$V$1*$M$3*U9</f>
        <v>1.8045331289439555E-4</v>
      </c>
      <c r="AF9" s="41"/>
      <c r="AG9" s="41">
        <f t="shared" ref="AG9:AG29" si="16">SUM(AC9:AF9)</f>
        <v>3.609066257887911E-4</v>
      </c>
    </row>
    <row r="10" spans="1:33" x14ac:dyDescent="0.2">
      <c r="A10" s="11">
        <f t="shared" ref="A10:B25" si="17">IF(A9&lt;121,A9+1,"")</f>
        <v>2</v>
      </c>
      <c r="B10" s="11">
        <f t="shared" si="17"/>
        <v>2</v>
      </c>
      <c r="C10" s="12">
        <f>IF(B10&lt;121,INDEX(Frauen!C$2:C$122,B10+1,1),0)</f>
        <v>0.318</v>
      </c>
      <c r="D10" s="20">
        <f t="shared" si="7"/>
        <v>3.1800000000000003E-4</v>
      </c>
      <c r="E10" s="20">
        <f t="shared" si="8"/>
        <v>0.99968199999999996</v>
      </c>
      <c r="F10" s="26">
        <f>IF(B10&lt;121,IF($D$1="konstant",$D$3,Zins!G4),0)</f>
        <v>7.4999999999999997E-3</v>
      </c>
      <c r="G10" s="39">
        <f t="shared" si="9"/>
        <v>1.0075000000000001</v>
      </c>
      <c r="H10" s="11">
        <v>1</v>
      </c>
      <c r="I10" s="11"/>
      <c r="J10" s="11">
        <v>1</v>
      </c>
      <c r="K10" s="36">
        <v>1</v>
      </c>
      <c r="L10" s="28">
        <f t="shared" si="10"/>
        <v>3.2716010177122391E-3</v>
      </c>
      <c r="M10" s="32">
        <f t="shared" si="0"/>
        <v>0</v>
      </c>
      <c r="N10" s="53">
        <f>N9+H11*PRODUCT($G$8:G10)^-1*PRODUCT($E$8:E9)*D10</f>
        <v>5.7386930335249654E-3</v>
      </c>
      <c r="O10" s="53">
        <f>O9+I10*PRODUCT($E$8:E9)*PRODUCT($G$8:G9)^-1</f>
        <v>0</v>
      </c>
      <c r="P10" s="52">
        <f>P9+J10*PRODUCT($E$8:E9)*PRODUCT($G$8:G9)^-1</f>
        <v>2.9672809354713099</v>
      </c>
      <c r="Q10" s="52">
        <f>((O9+N9)*PRODUCT($G$8:G9))/PRODUCT($E$8:E9)</f>
        <v>5.5415198536357393E-3</v>
      </c>
      <c r="R10" s="52">
        <f>((P9)*PRODUCT($G$8:G9))/PRODUCT($E$8:E9)</f>
        <v>2.028532310104104</v>
      </c>
      <c r="S10" s="11">
        <f t="shared" si="1"/>
        <v>3.2716010177122391E-3</v>
      </c>
      <c r="T10" s="32">
        <f t="shared" si="2"/>
        <v>16.879963980328895</v>
      </c>
      <c r="U10" s="41">
        <f t="shared" si="11"/>
        <v>16.879963980328895</v>
      </c>
      <c r="V10" s="41">
        <f t="shared" si="3"/>
        <v>-4.596034809992813E-3</v>
      </c>
      <c r="W10" s="52">
        <f t="shared" si="12"/>
        <v>-4.5960348099928095E-3</v>
      </c>
      <c r="X10" s="41">
        <f t="shared" si="4"/>
        <v>1.4904626776959806E-4</v>
      </c>
      <c r="Y10" s="41">
        <f t="shared" si="5"/>
        <v>3.1704689669885875E-4</v>
      </c>
      <c r="Z10" s="41">
        <f t="shared" ref="Z10:Z40" si="18">S10+AG10-T10*$M$3</f>
        <v>-4.9666027436073117E-3</v>
      </c>
      <c r="AA10" s="41">
        <f t="shared" si="13"/>
        <v>0</v>
      </c>
      <c r="AB10" s="41">
        <f t="shared" si="14"/>
        <v>0</v>
      </c>
      <c r="AC10" s="41"/>
      <c r="AD10" s="41">
        <f t="shared" si="6"/>
        <v>1.7162924502749064E-4</v>
      </c>
      <c r="AE10" s="41">
        <f t="shared" si="15"/>
        <v>1.7162924502749064E-4</v>
      </c>
      <c r="AF10" s="41"/>
      <c r="AG10" s="41">
        <f t="shared" si="16"/>
        <v>3.4325849005498128E-4</v>
      </c>
    </row>
    <row r="11" spans="1:33" x14ac:dyDescent="0.2">
      <c r="A11" s="11">
        <f t="shared" si="17"/>
        <v>3</v>
      </c>
      <c r="B11" s="11">
        <f t="shared" si="17"/>
        <v>3</v>
      </c>
      <c r="C11" s="12">
        <f>IF(B11&lt;121,INDEX(Frauen!C$2:C$122,B11+1,1),0)</f>
        <v>0.255</v>
      </c>
      <c r="D11" s="20">
        <f t="shared" si="7"/>
        <v>2.5500000000000002E-4</v>
      </c>
      <c r="E11" s="20">
        <f t="shared" si="8"/>
        <v>0.99974499999999999</v>
      </c>
      <c r="F11" s="26">
        <f>IF(B11&lt;121,IF($D$1="konstant",$D$3,Zins!G5),0)</f>
        <v>7.4999999999999997E-3</v>
      </c>
      <c r="G11" s="39">
        <f t="shared" si="9"/>
        <v>1.0075000000000001</v>
      </c>
      <c r="H11" s="11">
        <v>1</v>
      </c>
      <c r="I11" s="11"/>
      <c r="J11" s="11">
        <v>1</v>
      </c>
      <c r="K11" s="36">
        <v>1</v>
      </c>
      <c r="L11" s="28">
        <f t="shared" si="10"/>
        <v>2.9790853744941703E-3</v>
      </c>
      <c r="M11" s="32">
        <f t="shared" si="0"/>
        <v>0</v>
      </c>
      <c r="N11" s="53">
        <f>N10+H12*PRODUCT($G$8:G11)^-1*PRODUCT($E$8:E10)*D11</f>
        <v>5.9847515482495785E-3</v>
      </c>
      <c r="O11" s="53">
        <f>O10+I11*PRODUCT($E$8:E10)*PRODUCT($G$8:G10)^-1</f>
        <v>0</v>
      </c>
      <c r="P11" s="52">
        <f>P10+J11*PRODUCT($E$8:E10)*PRODUCT($G$8:G10)^-1</f>
        <v>3.9394533024714971</v>
      </c>
      <c r="Q11" s="52">
        <f>((O10+N10)*PRODUCT($G$8:G10))/PRODUCT($E$8:E10)</f>
        <v>5.9029583933070812E-3</v>
      </c>
      <c r="R11" s="52">
        <f>((P10)*PRODUCT($G$8:G10))/PRODUCT($E$8:E10)</f>
        <v>3.0522169074064407</v>
      </c>
      <c r="S11" s="11">
        <f t="shared" si="1"/>
        <v>2.9790853744941703E-3</v>
      </c>
      <c r="T11" s="32">
        <f t="shared" si="2"/>
        <v>16.004153030845174</v>
      </c>
      <c r="U11" s="41">
        <f t="shared" si="11"/>
        <v>16.004153030845174</v>
      </c>
      <c r="V11" s="41">
        <f t="shared" si="3"/>
        <v>-4.4803409562898895E-3</v>
      </c>
      <c r="W11" s="52">
        <f t="shared" si="12"/>
        <v>-4.4803409562898886E-3</v>
      </c>
      <c r="X11" s="41">
        <f t="shared" si="4"/>
        <v>2.1190297581072728E-4</v>
      </c>
      <c r="Y11" s="41">
        <f t="shared" si="5"/>
        <v>2.5419018865772692E-4</v>
      </c>
      <c r="Z11" s="41">
        <f t="shared" si="18"/>
        <v>-4.8316821039843865E-3</v>
      </c>
      <c r="AA11" s="41">
        <f t="shared" si="13"/>
        <v>0</v>
      </c>
      <c r="AB11" s="41">
        <f t="shared" si="14"/>
        <v>0</v>
      </c>
      <c r="AC11" s="41"/>
      <c r="AD11" s="41">
        <f t="shared" si="6"/>
        <v>1.6272432246830328E-4</v>
      </c>
      <c r="AE11" s="41">
        <f t="shared" si="15"/>
        <v>1.6272432246830328E-4</v>
      </c>
      <c r="AF11" s="41"/>
      <c r="AG11" s="41">
        <f t="shared" si="16"/>
        <v>3.2544864493660655E-4</v>
      </c>
    </row>
    <row r="12" spans="1:33" x14ac:dyDescent="0.2">
      <c r="A12" s="11">
        <f t="shared" si="17"/>
        <v>4</v>
      </c>
      <c r="B12" s="11">
        <f t="shared" si="17"/>
        <v>4</v>
      </c>
      <c r="C12" s="12">
        <f>IF(B12&lt;121,INDEX(Frauen!C$2:C$122,B12+1,1),0)</f>
        <v>0.20200000000000001</v>
      </c>
      <c r="D12" s="20">
        <f t="shared" si="7"/>
        <v>2.02E-4</v>
      </c>
      <c r="E12" s="20">
        <f t="shared" si="8"/>
        <v>0.99979799999999996</v>
      </c>
      <c r="F12" s="26">
        <f>IF(B12&lt;121,IF($D$1="konstant",$D$3,Zins!G6),0)</f>
        <v>7.4999999999999997E-3</v>
      </c>
      <c r="G12" s="39">
        <f t="shared" si="9"/>
        <v>1.0075000000000001</v>
      </c>
      <c r="H12" s="11">
        <v>1</v>
      </c>
      <c r="I12" s="11"/>
      <c r="J12" s="11">
        <v>1</v>
      </c>
      <c r="K12" s="36">
        <v>1</v>
      </c>
      <c r="L12" s="28">
        <f t="shared" si="10"/>
        <v>2.7471290327062167E-3</v>
      </c>
      <c r="M12" s="32">
        <f t="shared" si="0"/>
        <v>0</v>
      </c>
      <c r="N12" s="53">
        <f>N11+H13*PRODUCT($G$8:G12)^-1*PRODUCT($E$8:E11)*D12</f>
        <v>6.1781681609106142E-3</v>
      </c>
      <c r="O12" s="53">
        <f>O11+I12*PRODUCT($E$8:E11)*PRODUCT($G$8:G11)^-1</f>
        <v>0</v>
      </c>
      <c r="P12" s="52">
        <f>P11+J12*PRODUCT($E$8:E11)*PRODUCT($G$8:G11)^-1</f>
        <v>4.9041425958180005</v>
      </c>
      <c r="Q12" s="52">
        <f>((O11+N11)*PRODUCT($G$8:G11))/PRODUCT($E$8:E11)</f>
        <v>6.2038125534580159E-3</v>
      </c>
      <c r="R12" s="52">
        <f>((P11)*PRODUCT($G$8:G11))/PRODUCT($E$8:E11)</f>
        <v>4.0836498649275459</v>
      </c>
      <c r="S12" s="11">
        <f t="shared" si="1"/>
        <v>2.7471290327062167E-3</v>
      </c>
      <c r="T12" s="32">
        <f t="shared" si="2"/>
        <v>15.120539916255161</v>
      </c>
      <c r="U12" s="41">
        <f t="shared" si="11"/>
        <v>15.120539916255161</v>
      </c>
      <c r="V12" s="41">
        <f t="shared" si="3"/>
        <v>-4.300451265332756E-3</v>
      </c>
      <c r="W12" s="52">
        <f t="shared" si="12"/>
        <v>-4.3004512653327526E-3</v>
      </c>
      <c r="X12" s="41">
        <f t="shared" si="4"/>
        <v>2.6478168129684832E-4</v>
      </c>
      <c r="Y12" s="41">
        <f t="shared" si="5"/>
        <v>2.01311483171608E-4</v>
      </c>
      <c r="Z12" s="41">
        <f t="shared" si="18"/>
        <v>-4.6323943452132536E-3</v>
      </c>
      <c r="AA12" s="41">
        <f t="shared" si="13"/>
        <v>0</v>
      </c>
      <c r="AB12" s="41">
        <f t="shared" si="14"/>
        <v>0</v>
      </c>
      <c r="AC12" s="41"/>
      <c r="AD12" s="41">
        <f t="shared" si="6"/>
        <v>1.537400703733223E-4</v>
      </c>
      <c r="AE12" s="41">
        <f t="shared" si="15"/>
        <v>1.537400703733223E-4</v>
      </c>
      <c r="AF12" s="41"/>
      <c r="AG12" s="41">
        <f t="shared" si="16"/>
        <v>3.0748014074664459E-4</v>
      </c>
    </row>
    <row r="13" spans="1:33" x14ac:dyDescent="0.2">
      <c r="A13" s="11">
        <f t="shared" si="17"/>
        <v>5</v>
      </c>
      <c r="B13" s="11">
        <f t="shared" si="17"/>
        <v>5</v>
      </c>
      <c r="C13" s="12">
        <f>IF(B13&lt;121,INDEX(Frauen!C$2:C$122,B13+1,1),0)</f>
        <v>0.16300000000000001</v>
      </c>
      <c r="D13" s="20">
        <f t="shared" si="7"/>
        <v>1.63E-4</v>
      </c>
      <c r="E13" s="20">
        <f t="shared" si="8"/>
        <v>0.99983699999999998</v>
      </c>
      <c r="F13" s="26">
        <f>IF(B13&lt;121,IF($D$1="konstant",$D$3,Zins!G7),0)</f>
        <v>7.4999999999999997E-3</v>
      </c>
      <c r="G13" s="39">
        <f t="shared" si="9"/>
        <v>1.0075000000000001</v>
      </c>
      <c r="H13" s="11">
        <v>1</v>
      </c>
      <c r="I13" s="11"/>
      <c r="J13" s="11">
        <v>1</v>
      </c>
      <c r="K13" s="36">
        <v>1</v>
      </c>
      <c r="L13" s="28">
        <f t="shared" si="10"/>
        <v>2.5662508831299055E-3</v>
      </c>
      <c r="M13" s="32">
        <f t="shared" si="0"/>
        <v>0</v>
      </c>
      <c r="N13" s="53">
        <f>N12+H14*PRODUCT($G$8:G13)^-1*PRODUCT($E$8:E12)*D13</f>
        <v>6.3330488302881065E-3</v>
      </c>
      <c r="O13" s="53">
        <f>O12+I13*PRODUCT($E$8:E12)*PRODUCT($G$8:G12)^-1</f>
        <v>0</v>
      </c>
      <c r="P13" s="52">
        <f>P12+J13*PRODUCT($E$8:E12)*PRODUCT($G$8:G12)^-1</f>
        <v>5.8614571626758138</v>
      </c>
      <c r="Q13" s="52">
        <f>((O12+N12)*PRODUCT($G$8:G12))/PRODUCT($E$8:E12)</f>
        <v>6.4536447838552894E-3</v>
      </c>
      <c r="R13" s="52">
        <f>((P12)*PRODUCT($G$8:G12))/PRODUCT($E$8:E12)</f>
        <v>5.1228120469479856</v>
      </c>
      <c r="S13" s="11">
        <f t="shared" si="1"/>
        <v>2.5662508831299055E-3</v>
      </c>
      <c r="T13" s="32">
        <f t="shared" si="2"/>
        <v>14.229318287921236</v>
      </c>
      <c r="U13" s="41">
        <f t="shared" si="11"/>
        <v>14.229318287921236</v>
      </c>
      <c r="V13" s="41">
        <f t="shared" si="3"/>
        <v>-4.0659371059161772E-3</v>
      </c>
      <c r="W13" s="52">
        <f t="shared" si="12"/>
        <v>-4.0659371059161738E-3</v>
      </c>
      <c r="X13" s="41">
        <f t="shared" si="4"/>
        <v>3.0369331823478602E-4</v>
      </c>
      <c r="Y13" s="41">
        <f t="shared" si="5"/>
        <v>1.6239984623367E-4</v>
      </c>
      <c r="Z13" s="41">
        <f t="shared" si="18"/>
        <v>-4.3783150873409485E-3</v>
      </c>
      <c r="AA13" s="41">
        <f t="shared" si="13"/>
        <v>0</v>
      </c>
      <c r="AB13" s="41">
        <f t="shared" si="14"/>
        <v>0</v>
      </c>
      <c r="AC13" s="41"/>
      <c r="AD13" s="41">
        <f t="shared" si="6"/>
        <v>1.4467845771814279E-4</v>
      </c>
      <c r="AE13" s="41">
        <f t="shared" si="15"/>
        <v>1.4467845771814279E-4</v>
      </c>
      <c r="AF13" s="41"/>
      <c r="AG13" s="41">
        <f t="shared" si="16"/>
        <v>2.8935691543628559E-4</v>
      </c>
    </row>
    <row r="14" spans="1:33" x14ac:dyDescent="0.2">
      <c r="A14" s="11">
        <f t="shared" si="17"/>
        <v>6</v>
      </c>
      <c r="B14" s="11">
        <f t="shared" si="17"/>
        <v>6</v>
      </c>
      <c r="C14" s="12">
        <f>IF(B14&lt;121,INDEX(Frauen!C$2:C$122,B14+1,1),0)</f>
        <v>0.13400000000000001</v>
      </c>
      <c r="D14" s="20">
        <f t="shared" si="7"/>
        <v>1.34E-4</v>
      </c>
      <c r="E14" s="20">
        <f t="shared" si="8"/>
        <v>0.99986600000000003</v>
      </c>
      <c r="F14" s="26">
        <f>IF(B14&lt;121,IF($D$1="konstant",$D$3,Zins!G8),0)</f>
        <v>7.4999999999999997E-3</v>
      </c>
      <c r="G14" s="39">
        <f t="shared" si="9"/>
        <v>1.0075000000000001</v>
      </c>
      <c r="H14" s="11">
        <v>1</v>
      </c>
      <c r="I14" s="11"/>
      <c r="J14" s="11">
        <v>1</v>
      </c>
      <c r="K14" s="36">
        <v>1</v>
      </c>
      <c r="L14" s="28">
        <f t="shared" si="10"/>
        <v>2.422892696262871E-3</v>
      </c>
      <c r="M14" s="32">
        <f t="shared" si="0"/>
        <v>0</v>
      </c>
      <c r="N14" s="53">
        <f>N13+H15*PRODUCT($G$8:G14)^-1*PRODUCT($E$8:E13)*D14</f>
        <v>6.4594056132685354E-3</v>
      </c>
      <c r="O14" s="53">
        <f>O13+I14*PRODUCT($E$8:E13)*PRODUCT($G$8:G13)^-1</f>
        <v>0</v>
      </c>
      <c r="P14" s="52">
        <f>P13+J14*PRODUCT($E$8:E13)*PRODUCT($G$8:G13)^-1</f>
        <v>6.8114904376965741</v>
      </c>
      <c r="Q14" s="52">
        <f>((O13+N13)*PRODUCT($G$8:G13))/PRODUCT($E$8:E13)</f>
        <v>6.6661336995272272E-3</v>
      </c>
      <c r="R14" s="52">
        <f>((P13)*PRODUCT($G$8:G13))/PRODUCT($E$8:E13)</f>
        <v>6.1697388047252657</v>
      </c>
      <c r="S14" s="11">
        <f t="shared" si="1"/>
        <v>2.422892696262871E-3</v>
      </c>
      <c r="T14" s="32">
        <f t="shared" si="2"/>
        <v>13.330711080986848</v>
      </c>
      <c r="U14" s="41">
        <f t="shared" si="11"/>
        <v>13.330711080986848</v>
      </c>
      <c r="V14" s="41">
        <f t="shared" si="3"/>
        <v>-3.7904606160890021E-3</v>
      </c>
      <c r="W14" s="52">
        <f t="shared" si="12"/>
        <v>-3.7904606160889982E-3</v>
      </c>
      <c r="X14" s="41">
        <f t="shared" si="4"/>
        <v>3.3262733341900058E-4</v>
      </c>
      <c r="Y14" s="41">
        <f t="shared" si="5"/>
        <v>1.3346583104945596E-4</v>
      </c>
      <c r="Z14" s="41">
        <f t="shared" si="18"/>
        <v>-4.0831113625390521E-3</v>
      </c>
      <c r="AA14" s="41">
        <f t="shared" si="13"/>
        <v>0</v>
      </c>
      <c r="AB14" s="41">
        <f t="shared" si="14"/>
        <v>0</v>
      </c>
      <c r="AC14" s="41"/>
      <c r="AD14" s="41">
        <f t="shared" si="6"/>
        <v>1.3554175122504008E-4</v>
      </c>
      <c r="AE14" s="41">
        <f t="shared" si="15"/>
        <v>1.3554175122504008E-4</v>
      </c>
      <c r="AF14" s="41"/>
      <c r="AG14" s="41">
        <f t="shared" si="16"/>
        <v>2.7108350245008017E-4</v>
      </c>
    </row>
    <row r="15" spans="1:33" x14ac:dyDescent="0.2">
      <c r="A15" s="11">
        <f t="shared" si="17"/>
        <v>7</v>
      </c>
      <c r="B15" s="11">
        <f t="shared" si="17"/>
        <v>7</v>
      </c>
      <c r="C15" s="12">
        <f>IF(B15&lt;121,INDEX(Frauen!C$2:C$122,B15+1,1),0)</f>
        <v>0.115</v>
      </c>
      <c r="D15" s="20">
        <f t="shared" si="7"/>
        <v>1.15E-4</v>
      </c>
      <c r="E15" s="20">
        <f t="shared" si="8"/>
        <v>0.99988500000000002</v>
      </c>
      <c r="F15" s="26">
        <f>IF(B15&lt;121,IF($D$1="konstant",$D$3,Zins!G9),0)</f>
        <v>7.4999999999999997E-3</v>
      </c>
      <c r="G15" s="39">
        <f t="shared" si="9"/>
        <v>1.0075000000000001</v>
      </c>
      <c r="H15" s="11">
        <v>1</v>
      </c>
      <c r="I15" s="11"/>
      <c r="J15" s="11">
        <v>1</v>
      </c>
      <c r="K15" s="36">
        <v>1</v>
      </c>
      <c r="L15" s="28">
        <f t="shared" si="10"/>
        <v>2.3073735795445015E-3</v>
      </c>
      <c r="M15" s="32">
        <f t="shared" si="0"/>
        <v>0</v>
      </c>
      <c r="N15" s="53">
        <f>N14+H16*PRODUCT($G$8:G15)^-1*PRODUCT($E$8:E14)*D15</f>
        <v>6.5670244635683281E-3</v>
      </c>
      <c r="O15" s="53">
        <f>O14+I15*PRODUCT($E$8:E14)*PRODUCT($G$8:G14)^-1</f>
        <v>0</v>
      </c>
      <c r="P15" s="52">
        <f>P14+J15*PRODUCT($E$8:E14)*PRODUCT($G$8:G14)^-1</f>
        <v>7.7543251479317181</v>
      </c>
      <c r="Q15" s="52">
        <f>((O14+N14)*PRODUCT($G$8:G14))/PRODUCT($E$8:E14)</f>
        <v>6.8510477426712004E-3</v>
      </c>
      <c r="R15" s="52">
        <f>((P14)*PRODUCT($G$8:G14))/PRODUCT($E$8:E14)</f>
        <v>7.2244799260708001</v>
      </c>
      <c r="S15" s="11">
        <f t="shared" si="1"/>
        <v>2.3073735795445015E-3</v>
      </c>
      <c r="T15" s="32">
        <f t="shared" si="2"/>
        <v>12.424856344844459</v>
      </c>
      <c r="U15" s="41">
        <f t="shared" si="11"/>
        <v>12.424856344844459</v>
      </c>
      <c r="V15" s="41">
        <f t="shared" si="3"/>
        <v>-3.483767032290027E-3</v>
      </c>
      <c r="W15" s="52">
        <f t="shared" si="12"/>
        <v>-3.4837670322900235E-3</v>
      </c>
      <c r="X15" s="41">
        <f t="shared" si="4"/>
        <v>3.5158904340420105E-4</v>
      </c>
      <c r="Y15" s="41">
        <f t="shared" si="5"/>
        <v>1.1450412106425535E-4</v>
      </c>
      <c r="Z15" s="41">
        <f t="shared" si="18"/>
        <v>-3.7565314378617209E-3</v>
      </c>
      <c r="AA15" s="41">
        <f t="shared" si="13"/>
        <v>0</v>
      </c>
      <c r="AB15" s="41">
        <f t="shared" si="14"/>
        <v>0</v>
      </c>
      <c r="AC15" s="41"/>
      <c r="AD15" s="41">
        <f t="shared" si="6"/>
        <v>1.2633135452929631E-4</v>
      </c>
      <c r="AE15" s="41">
        <f t="shared" si="15"/>
        <v>1.2633135452929631E-4</v>
      </c>
      <c r="AF15" s="41"/>
      <c r="AG15" s="41">
        <f t="shared" si="16"/>
        <v>2.5266270905859262E-4</v>
      </c>
    </row>
    <row r="16" spans="1:33" x14ac:dyDescent="0.2">
      <c r="A16" s="11">
        <f t="shared" si="17"/>
        <v>8</v>
      </c>
      <c r="B16" s="11">
        <f t="shared" si="17"/>
        <v>8</v>
      </c>
      <c r="C16" s="12">
        <f>IF(B16&lt;121,INDEX(Frauen!C$2:C$122,B16+1,1),0)</f>
        <v>0.105</v>
      </c>
      <c r="D16" s="20">
        <f t="shared" si="7"/>
        <v>1.0499999999999999E-4</v>
      </c>
      <c r="E16" s="20">
        <f t="shared" si="8"/>
        <v>0.99989499999999998</v>
      </c>
      <c r="F16" s="26">
        <f>IF(B16&lt;121,IF($D$1="konstant",$D$3,Zins!G10),0)</f>
        <v>7.4999999999999997E-3</v>
      </c>
      <c r="G16" s="39">
        <f t="shared" si="9"/>
        <v>1.0075000000000001</v>
      </c>
      <c r="H16" s="11">
        <v>1</v>
      </c>
      <c r="I16" s="11"/>
      <c r="J16" s="11">
        <v>1</v>
      </c>
      <c r="K16" s="36">
        <v>1</v>
      </c>
      <c r="L16" s="28">
        <f t="shared" si="10"/>
        <v>2.2099330236888095E-3</v>
      </c>
      <c r="M16" s="32">
        <f t="shared" si="0"/>
        <v>0</v>
      </c>
      <c r="N16" s="53">
        <f>N15+H17*PRODUCT($G$8:G16)^-1*PRODUCT($E$8:E15)*D16</f>
        <v>6.6645424679602659E-3</v>
      </c>
      <c r="O16" s="53">
        <f>O15+I16*PRODUCT($E$8:E15)*PRODUCT($G$8:G15)^-1</f>
        <v>0</v>
      </c>
      <c r="P16" s="52">
        <f>P15+J16*PRODUCT($E$8:E15)*PRODUCT($G$8:G15)^-1</f>
        <v>8.6900336186448364</v>
      </c>
      <c r="Q16" s="52">
        <f>((O15+N15)*PRODUCT($G$8:G15))/PRODUCT($E$8:E15)</f>
        <v>7.0182376980765125E-3</v>
      </c>
      <c r="R16" s="52">
        <f>((P15)*PRODUCT($G$8:G15))/PRODUCT($E$8:E15)</f>
        <v>8.2871165439188808</v>
      </c>
      <c r="S16" s="11">
        <f t="shared" si="1"/>
        <v>2.2099330236888095E-3</v>
      </c>
      <c r="T16" s="32">
        <f t="shared" si="2"/>
        <v>11.511866632093483</v>
      </c>
      <c r="U16" s="41">
        <f t="shared" si="11"/>
        <v>11.511866632093483</v>
      </c>
      <c r="V16" s="41">
        <f t="shared" si="3"/>
        <v>-3.1556693238024699E-3</v>
      </c>
      <c r="W16" s="52">
        <f t="shared" si="12"/>
        <v>-3.155669323802466E-3</v>
      </c>
      <c r="X16" s="41">
        <f t="shared" si="4"/>
        <v>3.6158142295598808E-4</v>
      </c>
      <c r="Y16" s="41">
        <f t="shared" si="5"/>
        <v>1.0451174151246728E-4</v>
      </c>
      <c r="Z16" s="41">
        <f t="shared" si="18"/>
        <v>-3.4083907534732858E-3</v>
      </c>
      <c r="AA16" s="41">
        <f t="shared" si="13"/>
        <v>0</v>
      </c>
      <c r="AB16" s="41">
        <f t="shared" si="14"/>
        <v>0</v>
      </c>
      <c r="AC16" s="41"/>
      <c r="AD16" s="41">
        <f t="shared" si="6"/>
        <v>1.1704841202421033E-4</v>
      </c>
      <c r="AE16" s="41">
        <f t="shared" si="15"/>
        <v>1.1704841202421033E-4</v>
      </c>
      <c r="AF16" s="41"/>
      <c r="AG16" s="41">
        <f t="shared" si="16"/>
        <v>2.3409682404842066E-4</v>
      </c>
    </row>
    <row r="17" spans="1:33" x14ac:dyDescent="0.2">
      <c r="A17" s="11">
        <f t="shared" si="17"/>
        <v>9</v>
      </c>
      <c r="B17" s="11">
        <f t="shared" si="17"/>
        <v>9</v>
      </c>
      <c r="C17" s="12">
        <f>IF(B17&lt;121,INDEX(Frauen!C$2:C$122,B17+1,1),0)</f>
        <v>9.9000000000000005E-2</v>
      </c>
      <c r="D17" s="20">
        <f t="shared" si="7"/>
        <v>9.9000000000000008E-5</v>
      </c>
      <c r="E17" s="20">
        <f t="shared" si="8"/>
        <v>0.99990100000000004</v>
      </c>
      <c r="F17" s="26">
        <f>IF(B17&lt;121,IF($D$1="konstant",$D$3,Zins!G11),0)</f>
        <v>7.4999999999999997E-3</v>
      </c>
      <c r="G17" s="39">
        <f t="shared" si="9"/>
        <v>1.0075000000000001</v>
      </c>
      <c r="H17" s="11">
        <v>1</v>
      </c>
      <c r="I17" s="11"/>
      <c r="J17" s="11">
        <v>1</v>
      </c>
      <c r="K17" s="36">
        <v>1</v>
      </c>
      <c r="L17" s="28">
        <f t="shared" si="10"/>
        <v>2.1217303030482957E-3</v>
      </c>
      <c r="M17" s="32">
        <f t="shared" si="0"/>
        <v>0</v>
      </c>
      <c r="N17" s="53">
        <f>N16+H18*PRODUCT($G$8:G17)^-1*PRODUCT($E$8:E16)*D17</f>
        <v>6.7557939743778123E-3</v>
      </c>
      <c r="O17" s="53">
        <f>O16+I17*PRODUCT($E$8:E16)*PRODUCT($G$8:G16)^-1</f>
        <v>0</v>
      </c>
      <c r="P17" s="52">
        <f>P16+J17*PRODUCT($E$8:E16)*PRODUCT($G$8:G16)^-1</f>
        <v>9.6186789996112818</v>
      </c>
      <c r="Q17" s="52">
        <f>((O16+N16)*PRODUCT($G$8:G16))/PRODUCT($E$8:E16)</f>
        <v>7.1766280267548952E-3</v>
      </c>
      <c r="R17" s="52">
        <f>((P16)*PRODUCT($G$8:G16))/PRODUCT($E$8:E16)</f>
        <v>9.357752482008884</v>
      </c>
      <c r="S17" s="11">
        <f t="shared" si="1"/>
        <v>2.1217303030482957E-3</v>
      </c>
      <c r="T17" s="32">
        <f>T18/(1+F17)*E17+J17</f>
        <v>10.591817772700319</v>
      </c>
      <c r="U17" s="41">
        <f t="shared" si="11"/>
        <v>10.591817772700319</v>
      </c>
      <c r="V17" s="41">
        <f t="shared" si="3"/>
        <v>-2.8150435601028306E-3</v>
      </c>
      <c r="W17" s="52">
        <f t="shared" si="12"/>
        <v>-2.8150435601028249E-3</v>
      </c>
      <c r="X17" s="41">
        <f t="shared" si="4"/>
        <v>3.6758783905678754E-4</v>
      </c>
      <c r="Y17" s="41">
        <f t="shared" si="5"/>
        <v>9.8505325411668931E-5</v>
      </c>
      <c r="Z17" s="41">
        <f t="shared" si="18"/>
        <v>-3.0475670435548617E-3</v>
      </c>
      <c r="AA17" s="41">
        <f t="shared" si="13"/>
        <v>0</v>
      </c>
      <c r="AB17" s="41">
        <f t="shared" si="14"/>
        <v>0</v>
      </c>
      <c r="AC17" s="41"/>
      <c r="AD17" s="41">
        <f t="shared" si="6"/>
        <v>1.0769369472089912E-4</v>
      </c>
      <c r="AE17" s="41">
        <f t="shared" si="15"/>
        <v>1.0769369472089912E-4</v>
      </c>
      <c r="AF17" s="41"/>
      <c r="AG17" s="41">
        <f t="shared" si="16"/>
        <v>2.1538738944179824E-4</v>
      </c>
    </row>
    <row r="18" spans="1:33" x14ac:dyDescent="0.2">
      <c r="A18" s="11">
        <f t="shared" si="17"/>
        <v>10</v>
      </c>
      <c r="B18" s="11">
        <f t="shared" si="17"/>
        <v>10</v>
      </c>
      <c r="C18" s="12">
        <f>IF(B18&lt;121,INDEX(Frauen!C$2:C$122,B18+1,1),0)</f>
        <v>0.10199999999999999</v>
      </c>
      <c r="D18" s="20">
        <f t="shared" si="7"/>
        <v>1.02E-4</v>
      </c>
      <c r="E18" s="20">
        <f t="shared" si="8"/>
        <v>0.99989799999999995</v>
      </c>
      <c r="F18" s="26">
        <f>IF(B18&lt;121,IF($D$1="konstant",$D$3,Zins!G12),0)</f>
        <v>7.4999999999999997E-3</v>
      </c>
      <c r="G18" s="39">
        <f t="shared" si="9"/>
        <v>1.0075000000000001</v>
      </c>
      <c r="H18" s="11">
        <v>1</v>
      </c>
      <c r="I18" s="11"/>
      <c r="J18" s="11">
        <v>1</v>
      </c>
      <c r="K18" s="36">
        <v>1</v>
      </c>
      <c r="L18" s="28">
        <f t="shared" si="10"/>
        <v>2.0388451259886306E-3</v>
      </c>
      <c r="M18" s="32">
        <f t="shared" si="0"/>
        <v>0</v>
      </c>
      <c r="N18" s="53">
        <f>N17+H19*PRODUCT($G$8:G18)^-1*PRODUCT($E$8:E17)*D18</f>
        <v>6.8491015633882933E-3</v>
      </c>
      <c r="O18" s="53">
        <f>O17+I18*PRODUCT($E$8:E17)*PRODUCT($G$8:G17)^-1</f>
        <v>0</v>
      </c>
      <c r="P18" s="52">
        <f>P17+J18*PRODUCT($E$8:E17)*PRODUCT($G$8:G17)^-1</f>
        <v>10.54032013616089</v>
      </c>
      <c r="Q18" s="52">
        <f>((O17+N17)*PRODUCT($G$8:G17))/PRODUCT($E$8:E17)</f>
        <v>7.3301784246195935E-3</v>
      </c>
      <c r="R18" s="52">
        <f>((P17)*PRODUCT($G$8:G17))/PRODUCT($E$8:E17)</f>
        <v>10.436468836038719</v>
      </c>
      <c r="S18" s="11">
        <f t="shared" si="1"/>
        <v>2.0388451259886306E-3</v>
      </c>
      <c r="T18" s="32">
        <f t="shared" si="2"/>
        <v>9.664713212603619</v>
      </c>
      <c r="U18" s="41">
        <f t="shared" si="11"/>
        <v>9.664713212603619</v>
      </c>
      <c r="V18" s="41">
        <f t="shared" si="3"/>
        <v>-2.4658116389538885E-3</v>
      </c>
      <c r="W18" s="52">
        <f t="shared" si="12"/>
        <v>-2.465811638953882E-3</v>
      </c>
      <c r="X18" s="41">
        <f t="shared" si="4"/>
        <v>3.6463814998349831E-4</v>
      </c>
      <c r="Y18" s="41">
        <f t="shared" si="5"/>
        <v>1.0145501448495686E-4</v>
      </c>
      <c r="Z18" s="41">
        <f t="shared" si="18"/>
        <v>-2.6779822815183462E-3</v>
      </c>
      <c r="AA18" s="41">
        <f t="shared" si="13"/>
        <v>0</v>
      </c>
      <c r="AB18" s="41">
        <f t="shared" si="14"/>
        <v>0</v>
      </c>
      <c r="AC18" s="41"/>
      <c r="AD18" s="41">
        <f t="shared" si="6"/>
        <v>9.8267237656395349E-5</v>
      </c>
      <c r="AE18" s="41">
        <f t="shared" si="15"/>
        <v>9.8267237656395349E-5</v>
      </c>
      <c r="AF18" s="41"/>
      <c r="AG18" s="41">
        <f t="shared" si="16"/>
        <v>1.965344753127907E-4</v>
      </c>
    </row>
    <row r="19" spans="1:33" x14ac:dyDescent="0.2">
      <c r="A19" s="11">
        <f t="shared" si="17"/>
        <v>11</v>
      </c>
      <c r="B19" s="11">
        <f t="shared" si="17"/>
        <v>11</v>
      </c>
      <c r="C19" s="12">
        <f>IF(B19&lt;121,INDEX(Frauen!C$2:C$122,B19+1,1),0)</f>
        <v>0.111</v>
      </c>
      <c r="D19" s="20">
        <f t="shared" si="7"/>
        <v>1.11E-4</v>
      </c>
      <c r="E19" s="20">
        <f t="shared" si="8"/>
        <v>0.99988900000000003</v>
      </c>
      <c r="F19" s="26">
        <f>IF(B19&lt;121,IF($D$1="konstant",$D$3,Zins!G13),0)</f>
        <v>7.4999999999999997E-3</v>
      </c>
      <c r="G19" s="39">
        <f t="shared" si="9"/>
        <v>1.0075000000000001</v>
      </c>
      <c r="H19" s="11">
        <v>1</v>
      </c>
      <c r="I19" s="11"/>
      <c r="J19" s="11">
        <v>1</v>
      </c>
      <c r="K19" s="36">
        <v>1</v>
      </c>
      <c r="L19" s="28">
        <f t="shared" si="10"/>
        <v>1.9523356026650174E-3</v>
      </c>
      <c r="M19" s="32">
        <f t="shared" si="0"/>
        <v>0</v>
      </c>
      <c r="N19" s="53">
        <f>N18+H20*PRODUCT($G$8:G19)^-1*PRODUCT($E$8:E18)*D19</f>
        <v>6.9498760094705257E-3</v>
      </c>
      <c r="O19" s="53">
        <f>O18+I19*PRODUCT($E$8:E18)*PRODUCT($G$8:G18)^-1</f>
        <v>0</v>
      </c>
      <c r="P19" s="52">
        <f>P18+J19*PRODUCT($E$8:E18)*PRODUCT($G$8:G18)^-1</f>
        <v>11.455007112988364</v>
      </c>
      <c r="Q19" s="52">
        <f>((O18+N18)*PRODUCT($G$8:G18))/PRODUCT($E$8:E18)</f>
        <v>7.4879185304943521E-3</v>
      </c>
      <c r="R19" s="52">
        <f>((P18)*PRODUCT($G$8:G18))/PRODUCT($E$8:E18)</f>
        <v>11.523417740918585</v>
      </c>
      <c r="S19" s="11">
        <f t="shared" si="1"/>
        <v>1.9523356026650174E-3</v>
      </c>
      <c r="T19" s="32">
        <f t="shared" si="2"/>
        <v>8.7305890817844904</v>
      </c>
      <c r="U19" s="41">
        <f t="shared" si="11"/>
        <v>8.7305890817844904</v>
      </c>
      <c r="V19" s="41">
        <f t="shared" si="3"/>
        <v>-2.1169322901376684E-3</v>
      </c>
      <c r="W19" s="52">
        <f t="shared" si="12"/>
        <v>-2.1169322901376606E-3</v>
      </c>
      <c r="X19" s="41">
        <f t="shared" si="4"/>
        <v>3.557239730747916E-4</v>
      </c>
      <c r="Y19" s="41">
        <f t="shared" si="5"/>
        <v>1.1036919139366544E-4</v>
      </c>
      <c r="Z19" s="41">
        <f t="shared" si="18"/>
        <v>-2.3085959903116986E-3</v>
      </c>
      <c r="AA19" s="41">
        <f t="shared" si="13"/>
        <v>0</v>
      </c>
      <c r="AB19" s="41">
        <f t="shared" si="14"/>
        <v>0</v>
      </c>
      <c r="AC19" s="41"/>
      <c r="AD19" s="41">
        <f t="shared" si="6"/>
        <v>8.8769408187014927E-5</v>
      </c>
      <c r="AE19" s="41">
        <f t="shared" si="15"/>
        <v>8.8769408187014927E-5</v>
      </c>
      <c r="AF19" s="41"/>
      <c r="AG19" s="41">
        <f t="shared" si="16"/>
        <v>1.7753881637402985E-4</v>
      </c>
    </row>
    <row r="20" spans="1:33" x14ac:dyDescent="0.2">
      <c r="A20" s="11">
        <f t="shared" si="17"/>
        <v>12</v>
      </c>
      <c r="B20" s="11">
        <f t="shared" si="17"/>
        <v>12</v>
      </c>
      <c r="C20" s="12">
        <f>IF(B20&lt;121,INDEX(Frauen!C$2:C$122,B20+1,1),0)</f>
        <v>0.127</v>
      </c>
      <c r="D20" s="20">
        <f t="shared" si="7"/>
        <v>1.27E-4</v>
      </c>
      <c r="E20" s="20">
        <f t="shared" si="8"/>
        <v>0.99987300000000001</v>
      </c>
      <c r="F20" s="26">
        <f>IF(B20&lt;121,IF($D$1="konstant",$D$3,Zins!G14),0)</f>
        <v>7.4999999999999997E-3</v>
      </c>
      <c r="G20" s="39">
        <f t="shared" si="9"/>
        <v>1.0075000000000001</v>
      </c>
      <c r="H20" s="11">
        <v>1</v>
      </c>
      <c r="I20" s="11"/>
      <c r="J20" s="11">
        <v>1</v>
      </c>
      <c r="K20" s="36">
        <v>1</v>
      </c>
      <c r="L20" s="28">
        <f t="shared" si="10"/>
        <v>1.8561841561263353E-3</v>
      </c>
      <c r="M20" s="32">
        <f t="shared" si="0"/>
        <v>0</v>
      </c>
      <c r="N20" s="53">
        <f>N19+H21*PRODUCT($G$8:G20)^-1*PRODUCT($E$8:E19)*D20</f>
        <v>7.064305482433011E-3</v>
      </c>
      <c r="O20" s="53">
        <f>O19+I20*PRODUCT($E$8:E19)*PRODUCT($G$8:G19)^-1</f>
        <v>0</v>
      </c>
      <c r="P20" s="52">
        <f>P19+J20*PRODUCT($E$8:E19)*PRODUCT($G$8:G19)^-1</f>
        <v>12.362784231175009</v>
      </c>
      <c r="Q20" s="52">
        <f>((O19+N19)*PRODUCT($G$8:G19))/PRODUCT($E$8:E19)</f>
        <v>7.6559277274508061E-3</v>
      </c>
      <c r="R20" s="52">
        <f>((P19)*PRODUCT($G$8:G19))/PRODUCT($E$8:E19)</f>
        <v>12.618744054565534</v>
      </c>
      <c r="S20" s="11">
        <f t="shared" si="1"/>
        <v>1.8561841561263353E-3</v>
      </c>
      <c r="T20" s="32">
        <f t="shared" si="2"/>
        <v>7.7894331269749673</v>
      </c>
      <c r="U20" s="41">
        <f t="shared" si="11"/>
        <v>7.7894331269749673</v>
      </c>
      <c r="V20" s="41">
        <f t="shared" si="3"/>
        <v>-1.7744173794408485E-3</v>
      </c>
      <c r="W20" s="52">
        <f t="shared" si="12"/>
        <v>-1.7744173794408402E-3</v>
      </c>
      <c r="X20" s="41">
        <f t="shared" si="4"/>
        <v>3.398563846513979E-4</v>
      </c>
      <c r="Y20" s="41">
        <f t="shared" si="5"/>
        <v>1.2623677981705785E-4</v>
      </c>
      <c r="Z20" s="41">
        <f t="shared" si="18"/>
        <v>-1.9454197667240943E-3</v>
      </c>
      <c r="AA20" s="41">
        <f t="shared" si="13"/>
        <v>0</v>
      </c>
      <c r="AB20" s="41">
        <f t="shared" si="14"/>
        <v>0</v>
      </c>
      <c r="AC20" s="41"/>
      <c r="AD20" s="41">
        <f t="shared" si="6"/>
        <v>7.9200081726050624E-5</v>
      </c>
      <c r="AE20" s="41">
        <f t="shared" si="15"/>
        <v>7.9200081726050624E-5</v>
      </c>
      <c r="AF20" s="41"/>
      <c r="AG20" s="41">
        <f t="shared" si="16"/>
        <v>1.5840016345210125E-4</v>
      </c>
    </row>
    <row r="21" spans="1:33" x14ac:dyDescent="0.2">
      <c r="A21" s="11">
        <f t="shared" si="17"/>
        <v>13</v>
      </c>
      <c r="B21" s="11">
        <f t="shared" si="17"/>
        <v>13</v>
      </c>
      <c r="C21" s="12">
        <f>IF(B21&lt;121,INDEX(Frauen!C$2:C$122,B21+1,1),0)</f>
        <v>0.153</v>
      </c>
      <c r="D21" s="20">
        <f t="shared" si="7"/>
        <v>1.5300000000000001E-4</v>
      </c>
      <c r="E21" s="20">
        <f t="shared" si="8"/>
        <v>0.99984700000000004</v>
      </c>
      <c r="F21" s="26">
        <f>IF(B21&lt;121,IF($D$1="konstant",$D$3,Zins!G15),0)</f>
        <v>7.4999999999999997E-3</v>
      </c>
      <c r="G21" s="39">
        <f t="shared" si="9"/>
        <v>1.0075000000000001</v>
      </c>
      <c r="H21" s="11">
        <v>1</v>
      </c>
      <c r="I21" s="11"/>
      <c r="J21" s="11">
        <v>1</v>
      </c>
      <c r="K21" s="36">
        <v>1</v>
      </c>
      <c r="L21" s="28">
        <f t="shared" si="10"/>
        <v>1.7433269398186397E-3</v>
      </c>
      <c r="M21" s="32">
        <f t="shared" si="0"/>
        <v>0</v>
      </c>
      <c r="N21" s="53">
        <f>N20+H22*PRODUCT($G$8:G21)^-1*PRODUCT($E$8:E20)*D21</f>
        <v>7.201117861121752E-3</v>
      </c>
      <c r="O21" s="53">
        <f>O20+I21*PRODUCT($E$8:E20)*PRODUCT($G$8:G20)^-1</f>
        <v>0</v>
      </c>
      <c r="P21" s="52">
        <f>P20+J21*PRODUCT($E$8:E20)*PRODUCT($G$8:G20)^-1</f>
        <v>13.2636892738476</v>
      </c>
      <c r="Q21" s="52">
        <f>((O20+N20)*PRODUCT($G$8:G20))/PRODUCT($E$8:E20)</f>
        <v>7.841343035972257E-3</v>
      </c>
      <c r="R21" s="52">
        <f>((P20)*PRODUCT($G$8:G20))/PRODUCT($E$8:E20)</f>
        <v>13.722627408655676</v>
      </c>
      <c r="S21" s="11">
        <f t="shared" si="1"/>
        <v>1.7433269398186397E-3</v>
      </c>
      <c r="T21" s="32">
        <f t="shared" si="2"/>
        <v>6.8412227107115404</v>
      </c>
      <c r="U21" s="41">
        <f t="shared" si="11"/>
        <v>6.8412227107115404</v>
      </c>
      <c r="V21" s="41">
        <f t="shared" si="3"/>
        <v>-1.4453202022503716E-3</v>
      </c>
      <c r="W21" s="52">
        <f t="shared" si="12"/>
        <v>-1.445320202250364E-3</v>
      </c>
      <c r="X21" s="41">
        <f t="shared" si="4"/>
        <v>3.1405903932690653E-4</v>
      </c>
      <c r="Y21" s="41">
        <f t="shared" si="5"/>
        <v>1.5203412514155009E-4</v>
      </c>
      <c r="Z21" s="41">
        <f t="shared" si="18"/>
        <v>-1.5955064091794436E-3</v>
      </c>
      <c r="AA21" s="41">
        <f t="shared" si="13"/>
        <v>0</v>
      </c>
      <c r="AB21" s="41">
        <f t="shared" si="14"/>
        <v>0</v>
      </c>
      <c r="AC21" s="41"/>
      <c r="AD21" s="41">
        <f t="shared" si="6"/>
        <v>6.9559028104126749E-5</v>
      </c>
      <c r="AE21" s="41">
        <f t="shared" si="15"/>
        <v>6.9559028104126749E-5</v>
      </c>
      <c r="AF21" s="41"/>
      <c r="AG21" s="41">
        <f t="shared" si="16"/>
        <v>1.391180562082535E-4</v>
      </c>
    </row>
    <row r="22" spans="1:33" x14ac:dyDescent="0.2">
      <c r="A22" s="11">
        <f t="shared" si="17"/>
        <v>14</v>
      </c>
      <c r="B22" s="11">
        <f t="shared" si="17"/>
        <v>14</v>
      </c>
      <c r="C22" s="12">
        <f>IF(B22&lt;121,INDEX(Frauen!C$2:C$122,B22+1,1),0)</f>
        <v>0.188</v>
      </c>
      <c r="D22" s="20">
        <f t="shared" si="7"/>
        <v>1.8799999999999999E-4</v>
      </c>
      <c r="E22" s="20">
        <f t="shared" si="8"/>
        <v>0.99981200000000003</v>
      </c>
      <c r="F22" s="26">
        <f>IF(B22&lt;121,IF($D$1="konstant",$D$3,Zins!G16),0)</f>
        <v>7.4999999999999997E-3</v>
      </c>
      <c r="G22" s="39">
        <f t="shared" si="9"/>
        <v>1.0075000000000001</v>
      </c>
      <c r="H22" s="11">
        <v>1</v>
      </c>
      <c r="I22" s="11"/>
      <c r="J22" s="11">
        <v>1</v>
      </c>
      <c r="K22" s="36">
        <v>1</v>
      </c>
      <c r="L22" s="28">
        <f t="shared" si="10"/>
        <v>1.6036472498965138E-3</v>
      </c>
      <c r="M22" s="32">
        <f t="shared" si="0"/>
        <v>0</v>
      </c>
      <c r="N22" s="53">
        <f>N21+H23*PRODUCT($G$8:G22)^-1*PRODUCT($E$8:E21)*D22</f>
        <v>7.3679502257220381E-3</v>
      </c>
      <c r="O22" s="53">
        <f>O21+I22*PRODUCT($E$8:E21)*PRODUCT($G$8:G21)^-1</f>
        <v>0</v>
      </c>
      <c r="P22" s="52">
        <f>P21+J22*PRODUCT($E$8:E21)*PRODUCT($G$8:G21)^-1</f>
        <v>14.157751014990094</v>
      </c>
      <c r="Q22" s="52">
        <f>((O21+N21)*PRODUCT($G$8:G21))/PRODUCT($E$8:E21)</f>
        <v>8.0543854297127956E-3</v>
      </c>
      <c r="R22" s="52">
        <f>((P21)*PRODUCT($G$8:G21))/PRODUCT($E$8:E21)</f>
        <v>14.835316917709003</v>
      </c>
      <c r="S22" s="11">
        <f t="shared" si="1"/>
        <v>1.6036472498965138E-3</v>
      </c>
      <c r="T22" s="32">
        <f t="shared" si="2"/>
        <v>5.8859324287034687</v>
      </c>
      <c r="U22" s="41">
        <f t="shared" si="11"/>
        <v>5.8859324287034687</v>
      </c>
      <c r="V22" s="41">
        <f t="shared" si="3"/>
        <v>-1.1397456216453911E-3</v>
      </c>
      <c r="W22" s="52">
        <f t="shared" si="12"/>
        <v>-1.1397456216453838E-3</v>
      </c>
      <c r="X22" s="41">
        <f t="shared" si="4"/>
        <v>2.7933091022479338E-4</v>
      </c>
      <c r="Y22" s="41">
        <f t="shared" si="5"/>
        <v>1.8676225424366267E-4</v>
      </c>
      <c r="Z22" s="41">
        <f t="shared" si="18"/>
        <v>-1.2689602230533687E-3</v>
      </c>
      <c r="AA22" s="41">
        <f t="shared" si="13"/>
        <v>0</v>
      </c>
      <c r="AB22" s="41">
        <f t="shared" si="14"/>
        <v>0</v>
      </c>
      <c r="AC22" s="41"/>
      <c r="AD22" s="41">
        <f t="shared" si="6"/>
        <v>5.984598901978923E-5</v>
      </c>
      <c r="AE22" s="41">
        <f t="shared" si="15"/>
        <v>5.984598901978923E-5</v>
      </c>
      <c r="AF22" s="41"/>
      <c r="AG22" s="41">
        <f t="shared" si="16"/>
        <v>1.1969197803957846E-4</v>
      </c>
    </row>
    <row r="23" spans="1:33" x14ac:dyDescent="0.2">
      <c r="A23" s="11">
        <f t="shared" si="17"/>
        <v>15</v>
      </c>
      <c r="B23" s="11">
        <f t="shared" si="17"/>
        <v>15</v>
      </c>
      <c r="C23" s="12">
        <f>IF(B23&lt;121,INDEX(Frauen!C$2:C$122,B23+1,1),0)</f>
        <v>0.22800000000000001</v>
      </c>
      <c r="D23" s="20">
        <f t="shared" si="7"/>
        <v>2.2800000000000001E-4</v>
      </c>
      <c r="E23" s="20">
        <f t="shared" si="8"/>
        <v>0.99977199999999999</v>
      </c>
      <c r="F23" s="26">
        <f>IF(B23&lt;121,IF($D$1="konstant",$D$3,Zins!G17),0)</f>
        <v>7.4999999999999997E-3</v>
      </c>
      <c r="G23" s="39">
        <f t="shared" si="9"/>
        <v>1.0075000000000001</v>
      </c>
      <c r="H23" s="11">
        <v>1</v>
      </c>
      <c r="I23" s="11"/>
      <c r="J23" s="11">
        <v>1</v>
      </c>
      <c r="K23" s="36">
        <v>1</v>
      </c>
      <c r="L23" s="28">
        <f t="shared" si="10"/>
        <v>1.4279430575655601E-3</v>
      </c>
      <c r="M23" s="32">
        <f t="shared" si="0"/>
        <v>0</v>
      </c>
      <c r="N23" s="53">
        <f>N22+H24*PRODUCT($G$8:G23)^-1*PRODUCT($E$8:E22)*D23</f>
        <v>7.5687349151597081E-3</v>
      </c>
      <c r="O23" s="53">
        <f>O22+I23*PRODUCT($E$8:E22)*PRODUCT($G$8:G22)^-1</f>
        <v>0</v>
      </c>
      <c r="P23" s="52">
        <f>P22+J23*PRODUCT($E$8:E22)*PRODUCT($G$8:G22)^-1</f>
        <v>15.044990377307869</v>
      </c>
      <c r="Q23" s="52">
        <f>((O22+N22)*PRODUCT($G$8:G22))/PRODUCT($E$8:E22)</f>
        <v>8.3043545390889886E-3</v>
      </c>
      <c r="R23" s="52">
        <f>((P22)*PRODUCT($G$8:G22))/PRODUCT($E$8:E22)</f>
        <v>15.957081725956302</v>
      </c>
      <c r="S23" s="11">
        <f t="shared" si="1"/>
        <v>1.4279430575655601E-3</v>
      </c>
      <c r="T23" s="32">
        <f t="shared" si="2"/>
        <v>4.9235025403963393</v>
      </c>
      <c r="U23" s="41">
        <f t="shared" si="11"/>
        <v>4.9235025403963393</v>
      </c>
      <c r="V23" s="41">
        <f t="shared" si="3"/>
        <v>-8.6686782175625235E-4</v>
      </c>
      <c r="W23" s="52">
        <f t="shared" si="12"/>
        <v>-8.6686782175624238E-4</v>
      </c>
      <c r="X23" s="41">
        <f t="shared" si="4"/>
        <v>2.3964742869030109E-4</v>
      </c>
      <c r="Y23" s="41">
        <f t="shared" si="5"/>
        <v>2.2644573577815501E-4</v>
      </c>
      <c r="Z23" s="41">
        <f t="shared" si="18"/>
        <v>-9.7495408098444668E-4</v>
      </c>
      <c r="AA23" s="41">
        <f t="shared" si="13"/>
        <v>0</v>
      </c>
      <c r="AB23" s="41">
        <f t="shared" si="14"/>
        <v>0</v>
      </c>
      <c r="AC23" s="41"/>
      <c r="AD23" s="41">
        <f t="shared" si="6"/>
        <v>5.0060357053125142E-5</v>
      </c>
      <c r="AE23" s="41">
        <f t="shared" si="15"/>
        <v>5.0060357053125142E-5</v>
      </c>
      <c r="AF23" s="41"/>
      <c r="AG23" s="41">
        <f t="shared" si="16"/>
        <v>1.0012071410625028E-4</v>
      </c>
    </row>
    <row r="24" spans="1:33" x14ac:dyDescent="0.2">
      <c r="A24" s="11">
        <f t="shared" si="17"/>
        <v>16</v>
      </c>
      <c r="B24" s="11">
        <f t="shared" si="17"/>
        <v>16</v>
      </c>
      <c r="C24" s="12">
        <f>IF(B24&lt;121,INDEX(Frauen!C$2:C$122,B24+1,1),0)</f>
        <v>0.27100000000000002</v>
      </c>
      <c r="D24" s="20">
        <f t="shared" si="7"/>
        <v>2.7100000000000003E-4</v>
      </c>
      <c r="E24" s="20">
        <f t="shared" si="8"/>
        <v>0.99972899999999998</v>
      </c>
      <c r="F24" s="26">
        <f>IF(B24&lt;121,IF($D$1="konstant",$D$3,Zins!G18),0)</f>
        <v>7.4999999999999997E-3</v>
      </c>
      <c r="G24" s="39">
        <f t="shared" si="9"/>
        <v>1.0075000000000001</v>
      </c>
      <c r="H24" s="11">
        <v>1</v>
      </c>
      <c r="I24" s="11"/>
      <c r="J24" s="11">
        <v>1</v>
      </c>
      <c r="K24" s="36">
        <v>1</v>
      </c>
      <c r="L24" s="28">
        <f t="shared" si="10"/>
        <v>1.210928722245974E-3</v>
      </c>
      <c r="M24" s="32">
        <f t="shared" si="0"/>
        <v>0</v>
      </c>
      <c r="N24" s="53">
        <f>N23+H25*PRODUCT($G$8:G24)^-1*PRODUCT($E$8:E23)*D24</f>
        <v>7.8055563193354851E-3</v>
      </c>
      <c r="O24" s="53">
        <f>O23+I24*PRODUCT($E$8:E23)*PRODUCT($G$8:G23)^-1</f>
        <v>0</v>
      </c>
      <c r="P24" s="52">
        <f>P23+J24*PRODUCT($E$8:E23)*PRODUCT($G$8:G23)^-1</f>
        <v>15.92542419541523</v>
      </c>
      <c r="Q24" s="52">
        <f>((O23+N23)*PRODUCT($G$8:G23))/PRODUCT($E$8:E23)</f>
        <v>8.5965972222988418E-3</v>
      </c>
      <c r="R24" s="52">
        <f>((P23)*PRODUCT($G$8:G23))/PRODUCT($E$8:E23)</f>
        <v>17.088155938454943</v>
      </c>
      <c r="S24" s="11">
        <f t="shared" si="1"/>
        <v>1.210928722245974E-3</v>
      </c>
      <c r="T24" s="32">
        <f t="shared" si="2"/>
        <v>3.9538302827537799</v>
      </c>
      <c r="U24" s="41">
        <f t="shared" si="11"/>
        <v>3.9538302827537799</v>
      </c>
      <c r="V24" s="41">
        <f t="shared" si="3"/>
        <v>-6.3192454601394593E-4</v>
      </c>
      <c r="W24" s="52">
        <f t="shared" si="12"/>
        <v>-6.3192454601393791E-4</v>
      </c>
      <c r="X24" s="41">
        <f t="shared" si="4"/>
        <v>1.9699266765646858E-4</v>
      </c>
      <c r="Y24" s="41">
        <f t="shared" si="5"/>
        <v>2.6910049681198774E-4</v>
      </c>
      <c r="Z24" s="41">
        <f t="shared" si="18"/>
        <v>-7.1872347043404144E-4</v>
      </c>
      <c r="AA24" s="41">
        <f t="shared" si="13"/>
        <v>0</v>
      </c>
      <c r="AB24" s="41">
        <f t="shared" si="14"/>
        <v>0</v>
      </c>
      <c r="AC24" s="41"/>
      <c r="AD24" s="41">
        <f t="shared" si="6"/>
        <v>4.0201087347500323E-5</v>
      </c>
      <c r="AE24" s="41">
        <f t="shared" si="15"/>
        <v>4.0201087347500323E-5</v>
      </c>
      <c r="AF24" s="41"/>
      <c r="AG24" s="41">
        <f t="shared" si="16"/>
        <v>8.0402174695000646E-5</v>
      </c>
    </row>
    <row r="25" spans="1:33" x14ac:dyDescent="0.2">
      <c r="A25" s="11">
        <f t="shared" si="17"/>
        <v>17</v>
      </c>
      <c r="B25" s="11">
        <f t="shared" si="17"/>
        <v>17</v>
      </c>
      <c r="C25" s="12">
        <f>IF(B25&lt;121,INDEX(Frauen!C$2:C$122,B25+1,1),0)</f>
        <v>0.31</v>
      </c>
      <c r="D25" s="20">
        <f t="shared" si="7"/>
        <v>3.1E-4</v>
      </c>
      <c r="E25" s="20">
        <f t="shared" si="8"/>
        <v>0.99968999999999997</v>
      </c>
      <c r="F25" s="26">
        <f>IF(B25&lt;121,IF($D$1="konstant",$D$3,Zins!G19),0)</f>
        <v>7.4999999999999997E-3</v>
      </c>
      <c r="G25" s="39">
        <f t="shared" si="9"/>
        <v>1.0075000000000001</v>
      </c>
      <c r="H25" s="11">
        <v>1</v>
      </c>
      <c r="I25" s="11"/>
      <c r="J25" s="11">
        <v>1</v>
      </c>
      <c r="K25" s="36">
        <v>1</v>
      </c>
      <c r="L25" s="28">
        <f t="shared" si="10"/>
        <v>9.4926793927436234E-4</v>
      </c>
      <c r="M25" s="32">
        <f t="shared" si="0"/>
        <v>0</v>
      </c>
      <c r="N25" s="53">
        <f>N24+H26*PRODUCT($G$8:G25)^-1*PRODUCT($E$8:E24)*D25</f>
        <v>8.0743695189667598E-3</v>
      </c>
      <c r="O25" s="53">
        <f>O24+I25*PRODUCT($E$8:E24)*PRODUCT($G$8:G24)^-1</f>
        <v>0</v>
      </c>
      <c r="P25" s="52">
        <f>P24+J25*PRODUCT($E$8:E24)*PRODUCT($G$8:G24)^-1</f>
        <v>16.799067094216873</v>
      </c>
      <c r="Q25" s="52">
        <f>((O24+N24)*PRODUCT($G$8:G24))/PRODUCT($E$8:E24)</f>
        <v>8.9344929490552793E-3</v>
      </c>
      <c r="R25" s="52">
        <f>((P24)*PRODUCT($G$8:G24))/PRODUCT($E$8:E24)</f>
        <v>18.228757101167773</v>
      </c>
      <c r="S25" s="11">
        <f t="shared" si="1"/>
        <v>9.4926793927436234E-4</v>
      </c>
      <c r="T25" s="32">
        <f t="shared" si="2"/>
        <v>2.9767907201595967</v>
      </c>
      <c r="U25" s="41">
        <f t="shared" si="11"/>
        <v>2.9767907201595967</v>
      </c>
      <c r="V25" s="41">
        <f t="shared" si="3"/>
        <v>-4.3819386744515848E-4</v>
      </c>
      <c r="W25" s="52">
        <f t="shared" si="12"/>
        <v>-4.3819386744515208E-4</v>
      </c>
      <c r="X25" s="41">
        <f t="shared" si="4"/>
        <v>1.5831409404639475E-4</v>
      </c>
      <c r="Y25" s="41">
        <f t="shared" si="5"/>
        <v>3.0777907042206124E-4</v>
      </c>
      <c r="Z25" s="41">
        <f t="shared" si="18"/>
        <v>-5.0354372170182998E-4</v>
      </c>
      <c r="AA25" s="41">
        <f t="shared" si="13"/>
        <v>0</v>
      </c>
      <c r="AB25" s="41">
        <f t="shared" si="14"/>
        <v>0</v>
      </c>
      <c r="AC25" s="41"/>
      <c r="AD25" s="41">
        <f t="shared" si="6"/>
        <v>3.0266909603670679E-5</v>
      </c>
      <c r="AE25" s="41">
        <f t="shared" si="15"/>
        <v>3.0266909603670679E-5</v>
      </c>
      <c r="AF25" s="41"/>
      <c r="AG25" s="41">
        <f t="shared" si="16"/>
        <v>6.0533819207341358E-5</v>
      </c>
    </row>
    <row r="26" spans="1:33" x14ac:dyDescent="0.2">
      <c r="A26" s="11">
        <f t="shared" ref="A26:B41" si="19">IF(A25&lt;121,A25+1,"")</f>
        <v>18</v>
      </c>
      <c r="B26" s="11">
        <f t="shared" si="19"/>
        <v>18</v>
      </c>
      <c r="C26" s="12">
        <f>IF(B26&lt;121,INDEX(Frauen!C$2:C$122,B26+1,1),0)</f>
        <v>0.32400000000000001</v>
      </c>
      <c r="D26" s="20">
        <f t="shared" si="7"/>
        <v>3.2400000000000001E-4</v>
      </c>
      <c r="E26" s="20">
        <f t="shared" si="8"/>
        <v>0.99967600000000001</v>
      </c>
      <c r="F26" s="26">
        <f>IF(B26&lt;121,IF($D$1="konstant",$D$3,Zins!G20),0)</f>
        <v>7.4999999999999997E-3</v>
      </c>
      <c r="G26" s="39">
        <f t="shared" si="9"/>
        <v>1.0075000000000001</v>
      </c>
      <c r="H26" s="11">
        <v>1</v>
      </c>
      <c r="I26" s="11"/>
      <c r="J26" s="11">
        <v>1</v>
      </c>
      <c r="K26" s="36">
        <v>1</v>
      </c>
      <c r="L26" s="28">
        <f t="shared" si="10"/>
        <v>6.4658789106515038E-4</v>
      </c>
      <c r="M26" s="32">
        <f t="shared" si="0"/>
        <v>0</v>
      </c>
      <c r="N26" s="53">
        <f>N25+H27*PRODUCT($G$8:G26)^-1*PRODUCT($E$8:E25)*D26</f>
        <v>8.3531447597664458E-3</v>
      </c>
      <c r="O26" s="53">
        <f>O25+I26*PRODUCT($E$8:E25)*PRODUCT($G$8:G25)^-1</f>
        <v>0</v>
      </c>
      <c r="P26" s="52">
        <f>P25+J26*PRODUCT($E$8:E25)*PRODUCT($G$8:G25)^-1</f>
        <v>17.665937634666516</v>
      </c>
      <c r="Q26" s="52">
        <f>((O25+N25)*PRODUCT($G$8:G25))/PRODUCT($E$8:E25)</f>
        <v>9.314389106796302E-3</v>
      </c>
      <c r="R26" s="52">
        <f>((P25)*PRODUCT($G$8:G25))/PRODUCT($E$8:E25)</f>
        <v>19.378980263308158</v>
      </c>
      <c r="S26" s="11">
        <f t="shared" si="1"/>
        <v>6.4658789106515038E-4</v>
      </c>
      <c r="T26" s="75">
        <f>T27/(1+F26)*E26+J26</f>
        <v>1.9922342431761786</v>
      </c>
      <c r="U26" s="41">
        <f t="shared" si="11"/>
        <v>1.9922342431761786</v>
      </c>
      <c r="V26" s="41">
        <f t="shared" si="3"/>
        <v>-2.8197887169925445E-4</v>
      </c>
      <c r="W26" s="52">
        <f t="shared" si="12"/>
        <v>-2.8197887169924794E-4</v>
      </c>
      <c r="X26" s="41">
        <f t="shared" si="4"/>
        <v>1.4446051919221896E-4</v>
      </c>
      <c r="Y26" s="41">
        <f t="shared" si="5"/>
        <v>3.2163264527623709E-4</v>
      </c>
      <c r="Z26" s="41">
        <f t="shared" si="18"/>
        <v>-3.2571463604271953E-4</v>
      </c>
      <c r="AA26" s="41">
        <f t="shared" si="13"/>
        <v>0</v>
      </c>
      <c r="AB26" s="41">
        <f t="shared" si="14"/>
        <v>0</v>
      </c>
      <c r="AC26" s="41"/>
      <c r="AD26" s="41">
        <f t="shared" si="6"/>
        <v>2.0256302648080622E-5</v>
      </c>
      <c r="AE26" s="41">
        <f t="shared" si="15"/>
        <v>2.0256302648080622E-5</v>
      </c>
      <c r="AF26" s="41"/>
      <c r="AG26" s="41">
        <f t="shared" si="16"/>
        <v>4.0512605296161244E-5</v>
      </c>
    </row>
    <row r="27" spans="1:33" x14ac:dyDescent="0.2">
      <c r="A27" s="11">
        <f t="shared" si="19"/>
        <v>19</v>
      </c>
      <c r="B27" s="11">
        <f t="shared" si="19"/>
        <v>19</v>
      </c>
      <c r="C27" s="12">
        <f>IF(B27&lt;121,INDEX(Frauen!C$2:C$122,B27+1,1),0)</f>
        <v>0.33</v>
      </c>
      <c r="D27" s="20">
        <f t="shared" si="7"/>
        <v>3.3E-4</v>
      </c>
      <c r="E27" s="20">
        <f t="shared" si="8"/>
        <v>0.99966999999999995</v>
      </c>
      <c r="F27" s="26">
        <f>IF(B27&lt;121,IF($D$1="konstant",$D$3,Zins!G21),0)</f>
        <v>7.4999999999999997E-3</v>
      </c>
      <c r="G27" s="39">
        <f t="shared" si="9"/>
        <v>1.0075000000000001</v>
      </c>
      <c r="H27" s="11">
        <v>1</v>
      </c>
      <c r="I27" s="11"/>
      <c r="J27" s="11">
        <v>1</v>
      </c>
      <c r="K27" s="36">
        <v>1</v>
      </c>
      <c r="L27" s="28">
        <f t="shared" si="10"/>
        <v>3.2754342431761784E-4</v>
      </c>
      <c r="M27" s="32">
        <f>M28/(1+F27)*E27+I27</f>
        <v>0</v>
      </c>
      <c r="N27" s="53">
        <f>N26+H28*PRODUCT($G$8:G27)^-1*PRODUCT($E$8:E26)*D27</f>
        <v>8.6348775135425999E-3</v>
      </c>
      <c r="O27" s="53">
        <f>O26+I27*PRODUCT($E$8:E26)*PRODUCT($G$8:G26)^-1</f>
        <v>0</v>
      </c>
      <c r="P27" s="52">
        <f>P26+J27*PRODUCT($E$8:E26)*PRODUCT($G$8:G26)^-1</f>
        <v>18.526076269301292</v>
      </c>
      <c r="Q27" s="52">
        <f>((O26+N26)*PRODUCT($G$8:G26))/PRODUCT($E$8:E26)</f>
        <v>9.7113935165966513E-3</v>
      </c>
      <c r="R27" s="52">
        <f>((P26)*PRODUCT($G$8:G26))/PRODUCT($E$8:E26)</f>
        <v>20.538477081857501</v>
      </c>
      <c r="S27" s="11">
        <f t="shared" si="1"/>
        <v>3.2754342431761784E-4</v>
      </c>
      <c r="T27" s="32">
        <f>T28/(1+F27)*E27+J27</f>
        <v>1</v>
      </c>
      <c r="U27" s="41">
        <f t="shared" si="11"/>
        <v>1</v>
      </c>
      <c r="V27" s="41">
        <f t="shared" si="3"/>
        <v>-1.3854974015083826E-4</v>
      </c>
      <c r="W27" s="52">
        <f t="shared" si="12"/>
        <v>-1.3854974015082774E-4</v>
      </c>
      <c r="X27" s="41">
        <f t="shared" si="4"/>
        <v>1.3854974015083826E-4</v>
      </c>
      <c r="Y27" s="41">
        <f t="shared" si="5"/>
        <v>3.2754342431761784E-4</v>
      </c>
      <c r="Z27" s="41">
        <f t="shared" si="18"/>
        <v>-1.6050286363180905E-4</v>
      </c>
      <c r="AA27" s="41">
        <f t="shared" si="13"/>
        <v>0</v>
      </c>
      <c r="AB27" s="41">
        <f t="shared" si="14"/>
        <v>0</v>
      </c>
      <c r="AC27" s="41"/>
      <c r="AD27" s="41">
        <f t="shared" si="6"/>
        <v>1.0167630998946395E-5</v>
      </c>
      <c r="AE27" s="41">
        <f t="shared" si="15"/>
        <v>1.0167630998946395E-5</v>
      </c>
      <c r="AF27" s="41"/>
      <c r="AG27" s="41">
        <f t="shared" si="16"/>
        <v>2.033526199789279E-5</v>
      </c>
    </row>
    <row r="28" spans="1:33" x14ac:dyDescent="0.2">
      <c r="A28" s="11">
        <f t="shared" si="19"/>
        <v>20</v>
      </c>
      <c r="B28" s="11">
        <f t="shared" si="19"/>
        <v>20</v>
      </c>
      <c r="C28" s="12">
        <f>IF(B28&lt;121,INDEX(Frauen!C$2:C$122,B28+1,1),0)</f>
        <v>0.32800000000000001</v>
      </c>
      <c r="D28" s="20">
        <f t="shared" si="7"/>
        <v>3.28E-4</v>
      </c>
      <c r="E28" s="20">
        <f t="shared" si="8"/>
        <v>0.99967200000000001</v>
      </c>
      <c r="F28" s="26">
        <f>IF(B28&lt;121,IF($D$1="konstant",$D$3,Zins!G22),0)</f>
        <v>7.4999999999999997E-3</v>
      </c>
      <c r="G28" s="39">
        <f t="shared" si="9"/>
        <v>1.0075000000000001</v>
      </c>
      <c r="H28" s="11">
        <v>1</v>
      </c>
      <c r="I28" s="11"/>
      <c r="J28" s="11"/>
      <c r="K28" s="11"/>
      <c r="L28" s="28">
        <f t="shared" si="10"/>
        <v>0</v>
      </c>
      <c r="M28" s="32">
        <f t="shared" si="0"/>
        <v>0</v>
      </c>
      <c r="N28" s="53">
        <f>N27+H29*PRODUCT($G$8:G28)^-1*PRODUCT($E$8:E27)*D28</f>
        <v>8.6348775135425999E-3</v>
      </c>
      <c r="O28" s="53">
        <f>O27+I28*PRODUCT($E$8:E27)*PRODUCT($G$8:G27)^-1</f>
        <v>0</v>
      </c>
      <c r="P28" s="52">
        <f>P27+J28*PRODUCT($E$8:E27)*PRODUCT($G$8:G27)^-1</f>
        <v>18.526076269301292</v>
      </c>
      <c r="Q28" s="52">
        <f>((O27+N27)*PRODUCT($G$8:G27))/PRODUCT($E$8:E27)</f>
        <v>1.0117567765333688E-2</v>
      </c>
      <c r="R28" s="52">
        <f>((P27)*PRODUCT($G$8:G27))/PRODUCT($E$8:E27)</f>
        <v>21.707179029051016</v>
      </c>
      <c r="S28" s="11">
        <f t="shared" si="1"/>
        <v>0</v>
      </c>
      <c r="T28" s="32">
        <f t="shared" si="2"/>
        <v>0</v>
      </c>
      <c r="U28" s="41">
        <f t="shared" si="11"/>
        <v>0</v>
      </c>
      <c r="V28" s="41">
        <f t="shared" si="3"/>
        <v>0</v>
      </c>
      <c r="W28" s="52">
        <f t="shared" si="12"/>
        <v>0</v>
      </c>
      <c r="X28" s="41">
        <f t="shared" si="4"/>
        <v>0</v>
      </c>
      <c r="Y28" s="41">
        <f t="shared" si="5"/>
        <v>0</v>
      </c>
      <c r="Z28" s="41">
        <f t="shared" si="18"/>
        <v>0</v>
      </c>
      <c r="AA28" s="41">
        <f t="shared" si="13"/>
        <v>0</v>
      </c>
      <c r="AB28" s="41">
        <f t="shared" si="14"/>
        <v>0</v>
      </c>
      <c r="AC28" s="41"/>
      <c r="AD28" s="41">
        <f t="shared" si="6"/>
        <v>0</v>
      </c>
      <c r="AE28" s="41">
        <f t="shared" si="15"/>
        <v>0</v>
      </c>
      <c r="AF28" s="41"/>
      <c r="AG28" s="41">
        <f t="shared" si="16"/>
        <v>0</v>
      </c>
    </row>
    <row r="29" spans="1:33" x14ac:dyDescent="0.2">
      <c r="A29" s="11">
        <f t="shared" si="19"/>
        <v>21</v>
      </c>
      <c r="B29" s="11">
        <f t="shared" si="19"/>
        <v>21</v>
      </c>
      <c r="C29" s="12">
        <f>IF(B29&lt;121,INDEX(Frauen!C$2:C$122,B29+1,1),0)</f>
        <v>0.32200000000000001</v>
      </c>
      <c r="D29" s="20">
        <f t="shared" si="7"/>
        <v>3.2200000000000002E-4</v>
      </c>
      <c r="E29" s="20">
        <f t="shared" si="8"/>
        <v>0.99967799999999996</v>
      </c>
      <c r="F29" s="26">
        <f>IF(B29&lt;121,IF($D$1="konstant",$D$3,Zins!G23),0)</f>
        <v>7.4999999999999997E-3</v>
      </c>
      <c r="G29" s="39">
        <f t="shared" si="9"/>
        <v>1.0075000000000001</v>
      </c>
      <c r="H29" s="11"/>
      <c r="I29" s="11"/>
      <c r="J29" s="11"/>
      <c r="K29" s="11"/>
      <c r="L29" s="28">
        <f t="shared" si="10"/>
        <v>0</v>
      </c>
      <c r="M29" s="32">
        <f t="shared" si="0"/>
        <v>0</v>
      </c>
      <c r="N29" s="53">
        <f>N28+H30*PRODUCT($G$8:G29)^-1*PRODUCT($E$8:E28)*D29</f>
        <v>8.6348775135425999E-3</v>
      </c>
      <c r="O29" s="53"/>
      <c r="P29" s="52">
        <f>P28+J29*PRODUCT($E$8:E28)*PRODUCT($G$8:G28)^-1</f>
        <v>18.526076269301292</v>
      </c>
      <c r="Q29" s="52">
        <f>((O28+N28)*PRODUCT($G$8:G28))/PRODUCT($E$8:E28)</f>
        <v>1.0196794072029315E-2</v>
      </c>
      <c r="R29" s="52">
        <f>((P28)*PRODUCT($G$8:G28))/PRODUCT($E$8:E28)</f>
        <v>21.877158579783071</v>
      </c>
      <c r="S29" s="11">
        <f t="shared" si="1"/>
        <v>0</v>
      </c>
      <c r="T29" s="32">
        <f t="shared" si="2"/>
        <v>0</v>
      </c>
      <c r="U29" s="41">
        <f t="shared" si="11"/>
        <v>0</v>
      </c>
      <c r="V29" s="41">
        <f t="shared" si="3"/>
        <v>0</v>
      </c>
      <c r="W29" s="52">
        <f t="shared" si="12"/>
        <v>0</v>
      </c>
      <c r="X29" s="41">
        <f t="shared" si="4"/>
        <v>0</v>
      </c>
      <c r="Y29" s="41">
        <f t="shared" si="5"/>
        <v>0</v>
      </c>
      <c r="Z29" s="41">
        <f t="shared" si="18"/>
        <v>0</v>
      </c>
      <c r="AA29" s="41">
        <f t="shared" si="13"/>
        <v>0</v>
      </c>
      <c r="AB29" s="41">
        <f t="shared" si="14"/>
        <v>0</v>
      </c>
      <c r="AC29" s="41"/>
      <c r="AD29" s="41">
        <f t="shared" si="6"/>
        <v>0</v>
      </c>
      <c r="AE29" s="41">
        <f t="shared" si="15"/>
        <v>0</v>
      </c>
      <c r="AF29" s="41"/>
      <c r="AG29" s="41">
        <f t="shared" si="16"/>
        <v>0</v>
      </c>
    </row>
    <row r="30" spans="1:33" x14ac:dyDescent="0.2">
      <c r="A30" s="11">
        <f t="shared" si="19"/>
        <v>22</v>
      </c>
      <c r="B30" s="11">
        <f t="shared" si="19"/>
        <v>22</v>
      </c>
      <c r="C30" s="12">
        <f>IF(B30&lt;121,INDEX(Frauen!C$2:C$122,B30+1,1),0)</f>
        <v>0.314</v>
      </c>
      <c r="D30" s="20">
        <f t="shared" si="7"/>
        <v>3.1399999999999999E-4</v>
      </c>
      <c r="E30" s="20">
        <f t="shared" si="8"/>
        <v>0.99968599999999996</v>
      </c>
      <c r="F30" s="26">
        <f>IF(B30&lt;121,IF($D$1="konstant",$D$3,Zins!G24),0)</f>
        <v>7.4999999999999997E-3</v>
      </c>
      <c r="G30" s="39">
        <f t="shared" si="9"/>
        <v>1.0075000000000001</v>
      </c>
      <c r="H30" s="11"/>
      <c r="I30" s="11"/>
      <c r="J30" s="11"/>
      <c r="K30" s="11"/>
      <c r="L30" s="28">
        <f t="shared" si="10"/>
        <v>0</v>
      </c>
      <c r="M30" s="32">
        <f t="shared" si="0"/>
        <v>0</v>
      </c>
      <c r="N30" s="53">
        <f>N29+H31*PRODUCT($G$8:G30)^-1*PRODUCT($E$8:E29)*D30</f>
        <v>8.6348775135425999E-3</v>
      </c>
      <c r="O30" s="53"/>
      <c r="P30" s="52">
        <f>P29+J30*PRODUCT($E$8:E29)*PRODUCT($G$8:G29)^-1</f>
        <v>18.526076269301292</v>
      </c>
      <c r="Q30" s="52">
        <f>((O29+N29)*PRODUCT($G$8:G29))/PRODUCT($E$8:E29)</f>
        <v>1.0276579086035239E-2</v>
      </c>
      <c r="R30" s="52">
        <f>((P29)*PRODUCT($G$8:G29))/PRODUCT($E$8:E29)</f>
        <v>22.048336833591861</v>
      </c>
      <c r="S30" s="11">
        <f t="shared" si="1"/>
        <v>0</v>
      </c>
      <c r="T30" s="32">
        <f t="shared" si="2"/>
        <v>0</v>
      </c>
      <c r="U30" s="41">
        <f t="shared" si="11"/>
        <v>0</v>
      </c>
      <c r="V30" s="41">
        <f t="shared" si="3"/>
        <v>0</v>
      </c>
      <c r="W30" s="52">
        <f t="shared" si="12"/>
        <v>0</v>
      </c>
      <c r="X30" s="41">
        <f t="shared" si="4"/>
        <v>0</v>
      </c>
      <c r="Y30" s="41">
        <f t="shared" si="5"/>
        <v>0</v>
      </c>
      <c r="Z30" s="41">
        <f t="shared" si="18"/>
        <v>0</v>
      </c>
      <c r="AA30" s="41">
        <f t="shared" si="13"/>
        <v>0</v>
      </c>
      <c r="AB30" s="41">
        <f t="shared" si="14"/>
        <v>0</v>
      </c>
      <c r="AC30" s="41"/>
      <c r="AD30" s="41"/>
      <c r="AE30" s="41"/>
      <c r="AF30" s="41"/>
      <c r="AG30" s="41"/>
    </row>
    <row r="31" spans="1:33" x14ac:dyDescent="0.2">
      <c r="A31" s="11">
        <f t="shared" si="19"/>
        <v>23</v>
      </c>
      <c r="B31" s="11">
        <f t="shared" si="19"/>
        <v>23</v>
      </c>
      <c r="C31" s="12">
        <f>IF(B31&lt;121,INDEX(Frauen!C$2:C$122,B31+1,1),0)</f>
        <v>0.30399999999999999</v>
      </c>
      <c r="D31" s="20">
        <f t="shared" si="7"/>
        <v>3.0400000000000002E-4</v>
      </c>
      <c r="E31" s="20">
        <f t="shared" si="8"/>
        <v>0.99969600000000003</v>
      </c>
      <c r="F31" s="26">
        <f>IF(B31&lt;121,IF($D$1="konstant",$D$3,Zins!G25),0)</f>
        <v>7.4999999999999997E-3</v>
      </c>
      <c r="G31" s="39">
        <f t="shared" si="9"/>
        <v>1.0075000000000001</v>
      </c>
      <c r="H31" s="11"/>
      <c r="I31" s="11"/>
      <c r="J31" s="11"/>
      <c r="K31" s="11"/>
      <c r="L31" s="28">
        <f t="shared" si="10"/>
        <v>0</v>
      </c>
      <c r="M31" s="32">
        <f t="shared" si="0"/>
        <v>0</v>
      </c>
      <c r="N31" s="53">
        <f>N30+H32*PRODUCT($G$8:G31)^-1*PRODUCT($E$8:E30)*D31</f>
        <v>8.6348775135425999E-3</v>
      </c>
      <c r="O31" s="53"/>
      <c r="P31" s="52">
        <f>P30+J31*PRODUCT($E$8:E30)*PRODUCT($G$8:G30)^-1</f>
        <v>18.526076269301292</v>
      </c>
      <c r="Q31" s="52">
        <f>((O30+N30)*PRODUCT($G$8:G30))/PRODUCT($E$8:E30)</f>
        <v>1.0356905497506721E-2</v>
      </c>
      <c r="R31" s="52">
        <f>((P30)*PRODUCT($G$8:G30))/PRODUCT($E$8:E30)</f>
        <v>22.220676652312623</v>
      </c>
      <c r="S31" s="11">
        <f t="shared" si="1"/>
        <v>0</v>
      </c>
      <c r="T31" s="32">
        <f t="shared" si="2"/>
        <v>0</v>
      </c>
      <c r="U31" s="41">
        <f t="shared" si="11"/>
        <v>0</v>
      </c>
      <c r="V31" s="41">
        <f t="shared" si="3"/>
        <v>0</v>
      </c>
      <c r="W31" s="52">
        <f t="shared" si="12"/>
        <v>0</v>
      </c>
      <c r="X31" s="41">
        <f t="shared" si="4"/>
        <v>0</v>
      </c>
      <c r="Y31" s="41">
        <f t="shared" si="5"/>
        <v>0</v>
      </c>
      <c r="Z31" s="41">
        <f t="shared" si="18"/>
        <v>0</v>
      </c>
      <c r="AA31" s="41">
        <f t="shared" si="13"/>
        <v>0</v>
      </c>
      <c r="AB31" s="41">
        <f t="shared" si="14"/>
        <v>0</v>
      </c>
      <c r="AC31" s="41"/>
      <c r="AD31" s="41"/>
      <c r="AE31" s="41"/>
      <c r="AF31" s="41"/>
      <c r="AG31" s="41"/>
    </row>
    <row r="32" spans="1:33" x14ac:dyDescent="0.2">
      <c r="A32" s="11">
        <f t="shared" si="19"/>
        <v>24</v>
      </c>
      <c r="B32" s="11">
        <f t="shared" si="19"/>
        <v>24</v>
      </c>
      <c r="C32" s="12">
        <f>IF(B32&lt;121,INDEX(Frauen!C$2:C$122,B32+1,1),0)</f>
        <v>0.29699999999999999</v>
      </c>
      <c r="D32" s="20">
        <f t="shared" si="7"/>
        <v>2.9700000000000001E-4</v>
      </c>
      <c r="E32" s="20">
        <f t="shared" si="8"/>
        <v>0.99970300000000001</v>
      </c>
      <c r="F32" s="26">
        <f>IF(B32&lt;121,IF($D$1="konstant",$D$3,Zins!G26),0)</f>
        <v>7.4999999999999997E-3</v>
      </c>
      <c r="G32" s="39">
        <f t="shared" si="9"/>
        <v>1.0075000000000001</v>
      </c>
      <c r="H32" s="11"/>
      <c r="I32" s="11"/>
      <c r="J32" s="11"/>
      <c r="K32" s="11"/>
      <c r="L32" s="28">
        <f t="shared" si="10"/>
        <v>0</v>
      </c>
      <c r="M32" s="32">
        <f t="shared" si="0"/>
        <v>0</v>
      </c>
      <c r="N32" s="53">
        <f>N31+H33*PRODUCT($G$8:G32)^-1*PRODUCT($E$8:E31)*D32</f>
        <v>8.6348775135425999E-3</v>
      </c>
      <c r="O32" s="53"/>
      <c r="P32" s="52">
        <f>P31+J32*PRODUCT($E$8:E31)*PRODUCT($G$8:G31)^-1</f>
        <v>18.526076269301292</v>
      </c>
      <c r="Q32" s="52">
        <f>((O31+N31)*PRODUCT($G$8:G31))/PRODUCT($E$8:E31)</f>
        <v>1.0437755366369397E-2</v>
      </c>
      <c r="R32" s="52">
        <f>((P31)*PRODUCT($G$8:G31))/PRODUCT($E$8:E31)</f>
        <v>22.394139545626839</v>
      </c>
      <c r="S32" s="11">
        <f t="shared" si="1"/>
        <v>0</v>
      </c>
      <c r="T32" s="32">
        <f t="shared" si="2"/>
        <v>0</v>
      </c>
      <c r="U32" s="41">
        <f t="shared" si="11"/>
        <v>0</v>
      </c>
      <c r="V32" s="41">
        <f t="shared" si="3"/>
        <v>0</v>
      </c>
      <c r="W32" s="52">
        <f t="shared" si="12"/>
        <v>0</v>
      </c>
      <c r="X32" s="41">
        <f t="shared" si="4"/>
        <v>0</v>
      </c>
      <c r="Y32" s="41">
        <f t="shared" si="5"/>
        <v>0</v>
      </c>
      <c r="Z32" s="41">
        <f t="shared" si="18"/>
        <v>0</v>
      </c>
      <c r="AA32" s="41">
        <f t="shared" si="13"/>
        <v>0</v>
      </c>
      <c r="AB32" s="41">
        <f t="shared" si="14"/>
        <v>0</v>
      </c>
      <c r="AC32" s="41"/>
      <c r="AD32" s="41"/>
      <c r="AE32" s="41"/>
      <c r="AF32" s="41"/>
      <c r="AG32" s="41"/>
    </row>
    <row r="33" spans="1:33" x14ac:dyDescent="0.2">
      <c r="A33" s="11">
        <f t="shared" si="19"/>
        <v>25</v>
      </c>
      <c r="B33" s="11">
        <f t="shared" si="19"/>
        <v>25</v>
      </c>
      <c r="C33" s="12">
        <f>IF(B33&lt;121,INDEX(Frauen!C$2:C$122,B33+1,1),0)</f>
        <v>0.29299999999999998</v>
      </c>
      <c r="D33" s="20">
        <f t="shared" si="7"/>
        <v>2.9299999999999997E-4</v>
      </c>
      <c r="E33" s="20">
        <f t="shared" si="8"/>
        <v>0.99970700000000001</v>
      </c>
      <c r="F33" s="26">
        <f>IF(B33&lt;121,IF($D$1="konstant",$D$3,Zins!G27),0)</f>
        <v>7.4999999999999997E-3</v>
      </c>
      <c r="G33" s="39">
        <f t="shared" si="9"/>
        <v>1.0075000000000001</v>
      </c>
      <c r="H33" s="11"/>
      <c r="I33" s="11"/>
      <c r="J33" s="11"/>
      <c r="K33" s="11"/>
      <c r="L33" s="28">
        <f t="shared" si="10"/>
        <v>0</v>
      </c>
      <c r="M33" s="32">
        <f t="shared" si="0"/>
        <v>0</v>
      </c>
      <c r="N33" s="53">
        <f>N32+H34*PRODUCT($G$8:G33)^-1*PRODUCT($E$8:E32)*D33</f>
        <v>8.6348775135425999E-3</v>
      </c>
      <c r="O33" s="53"/>
      <c r="P33" s="52">
        <f>P32+J33*PRODUCT($E$8:E32)*PRODUCT($G$8:G32)^-1</f>
        <v>18.526076269301292</v>
      </c>
      <c r="Q33" s="52">
        <f>((O32+N32)*PRODUCT($G$8:G32))/PRODUCT($E$8:E32)</f>
        <v>1.0519162722945884E-2</v>
      </c>
      <c r="R33" s="52">
        <f>((P32)*PRODUCT($G$8:G32))/PRODUCT($E$8:E32)</f>
        <v>22.568798525381084</v>
      </c>
      <c r="S33" s="11">
        <f t="shared" si="1"/>
        <v>0</v>
      </c>
      <c r="T33" s="32">
        <f t="shared" si="2"/>
        <v>0</v>
      </c>
      <c r="U33" s="41">
        <f t="shared" si="11"/>
        <v>0</v>
      </c>
      <c r="V33" s="41">
        <f t="shared" si="3"/>
        <v>0</v>
      </c>
      <c r="W33" s="52">
        <f t="shared" si="12"/>
        <v>0</v>
      </c>
      <c r="X33" s="41">
        <f t="shared" si="4"/>
        <v>0</v>
      </c>
      <c r="Y33" s="41">
        <f t="shared" si="5"/>
        <v>0</v>
      </c>
      <c r="Z33" s="41">
        <f t="shared" si="18"/>
        <v>0</v>
      </c>
      <c r="AA33" s="41">
        <f t="shared" si="13"/>
        <v>0</v>
      </c>
      <c r="AB33" s="41">
        <f t="shared" si="14"/>
        <v>0</v>
      </c>
      <c r="AC33" s="41"/>
      <c r="AD33" s="41"/>
      <c r="AE33" s="41"/>
      <c r="AF33" s="41"/>
      <c r="AG33" s="41"/>
    </row>
    <row r="34" spans="1:33" x14ac:dyDescent="0.2">
      <c r="A34" s="11">
        <f t="shared" si="19"/>
        <v>26</v>
      </c>
      <c r="B34" s="11">
        <f t="shared" si="19"/>
        <v>26</v>
      </c>
      <c r="C34" s="12">
        <f>IF(B34&lt;121,INDEX(Frauen!C$2:C$122,B34+1,1),0)</f>
        <v>0.29199999999999998</v>
      </c>
      <c r="D34" s="20">
        <f t="shared" si="7"/>
        <v>2.92E-4</v>
      </c>
      <c r="E34" s="20">
        <f t="shared" si="8"/>
        <v>0.99970800000000004</v>
      </c>
      <c r="F34" s="26">
        <f>IF(B34&lt;121,IF($D$1="konstant",$D$3,Zins!G28),0)</f>
        <v>7.4999999999999997E-3</v>
      </c>
      <c r="G34" s="39">
        <f t="shared" si="9"/>
        <v>1.0075000000000001</v>
      </c>
      <c r="H34" s="11"/>
      <c r="I34" s="11"/>
      <c r="J34" s="11"/>
      <c r="K34" s="11"/>
      <c r="L34" s="28">
        <f t="shared" si="10"/>
        <v>0</v>
      </c>
      <c r="M34" s="32">
        <f t="shared" si="0"/>
        <v>0</v>
      </c>
      <c r="N34" s="53">
        <f>N33+H35*PRODUCT($G$8:G34)^-1*PRODUCT($E$8:E33)*D34</f>
        <v>8.6348775135425999E-3</v>
      </c>
      <c r="O34" s="53"/>
      <c r="P34" s="52">
        <f>P33+J34*PRODUCT($E$8:E33)*PRODUCT($G$8:G33)^-1</f>
        <v>18.526076269301292</v>
      </c>
      <c r="Q34" s="52">
        <f>((O33+N33)*PRODUCT($G$8:G33))/PRODUCT($E$8:E33)</f>
        <v>1.060116258400509E-2</v>
      </c>
      <c r="R34" s="52">
        <f>((P33)*PRODUCT($G$8:G33))/PRODUCT($E$8:E33)</f>
        <v>22.744728719836349</v>
      </c>
      <c r="S34" s="11">
        <f t="shared" si="1"/>
        <v>0</v>
      </c>
      <c r="T34" s="32">
        <f t="shared" si="2"/>
        <v>0</v>
      </c>
      <c r="U34" s="41">
        <f t="shared" si="11"/>
        <v>0</v>
      </c>
      <c r="V34" s="41">
        <f t="shared" si="3"/>
        <v>0</v>
      </c>
      <c r="W34" s="52">
        <f t="shared" si="12"/>
        <v>0</v>
      </c>
      <c r="X34" s="41">
        <f t="shared" si="4"/>
        <v>0</v>
      </c>
      <c r="Y34" s="41">
        <f t="shared" si="5"/>
        <v>0</v>
      </c>
      <c r="Z34" s="41">
        <f t="shared" si="18"/>
        <v>0</v>
      </c>
      <c r="AA34" s="41">
        <f t="shared" si="13"/>
        <v>0</v>
      </c>
      <c r="AB34" s="41">
        <f t="shared" si="14"/>
        <v>0</v>
      </c>
      <c r="AC34" s="41"/>
      <c r="AD34" s="41"/>
      <c r="AE34" s="41"/>
      <c r="AF34" s="41"/>
      <c r="AG34" s="41"/>
    </row>
    <row r="35" spans="1:33" x14ac:dyDescent="0.2">
      <c r="A35" s="11">
        <f t="shared" si="19"/>
        <v>27</v>
      </c>
      <c r="B35" s="11">
        <f t="shared" si="19"/>
        <v>27</v>
      </c>
      <c r="C35" s="12">
        <f>IF(B35&lt;121,INDEX(Frauen!C$2:C$122,B35+1,1),0)</f>
        <v>0.29199999999999998</v>
      </c>
      <c r="D35" s="20">
        <f t="shared" si="7"/>
        <v>2.92E-4</v>
      </c>
      <c r="E35" s="20">
        <f t="shared" si="8"/>
        <v>0.99970800000000004</v>
      </c>
      <c r="F35" s="26">
        <f>IF(B35&lt;121,IF($D$1="konstant",$D$3,Zins!G29),0)</f>
        <v>7.4999999999999997E-3</v>
      </c>
      <c r="G35" s="39">
        <f t="shared" si="9"/>
        <v>1.0075000000000001</v>
      </c>
      <c r="H35" s="11"/>
      <c r="I35" s="11"/>
      <c r="J35" s="11"/>
      <c r="K35" s="11"/>
      <c r="L35" s="28">
        <f t="shared" si="10"/>
        <v>0</v>
      </c>
      <c r="M35" s="32">
        <f t="shared" si="0"/>
        <v>0</v>
      </c>
      <c r="N35" s="53">
        <f>N34+H36*PRODUCT($G$8:G35)^-1*PRODUCT($E$8:E34)*D35</f>
        <v>8.6348775135425999E-3</v>
      </c>
      <c r="O35" s="53"/>
      <c r="P35" s="52">
        <f>P34+J35*PRODUCT($E$8:E34)*PRODUCT($G$8:G34)^-1</f>
        <v>18.526076269301292</v>
      </c>
      <c r="Q35" s="52">
        <f>((O34+N34)*PRODUCT($G$8:G34))/PRODUCT($E$8:E34)</f>
        <v>1.068379097034847E-2</v>
      </c>
      <c r="R35" s="52">
        <f>((P34)*PRODUCT($G$8:G34))/PRODUCT($E$8:E34)</f>
        <v>22.922007411399253</v>
      </c>
      <c r="S35" s="11">
        <f t="shared" si="1"/>
        <v>0</v>
      </c>
      <c r="T35" s="32">
        <f t="shared" si="2"/>
        <v>0</v>
      </c>
      <c r="U35" s="41">
        <f t="shared" si="11"/>
        <v>0</v>
      </c>
      <c r="V35" s="41">
        <f t="shared" si="3"/>
        <v>0</v>
      </c>
      <c r="W35" s="52">
        <f t="shared" si="12"/>
        <v>0</v>
      </c>
      <c r="X35" s="41">
        <f t="shared" si="4"/>
        <v>0</v>
      </c>
      <c r="Y35" s="41">
        <f t="shared" si="5"/>
        <v>0</v>
      </c>
      <c r="Z35" s="41">
        <f t="shared" si="18"/>
        <v>0</v>
      </c>
      <c r="AA35" s="41">
        <f t="shared" si="13"/>
        <v>0</v>
      </c>
      <c r="AB35" s="41">
        <f t="shared" si="14"/>
        <v>0</v>
      </c>
      <c r="AC35" s="41"/>
      <c r="AD35" s="41"/>
      <c r="AE35" s="41"/>
      <c r="AF35" s="41"/>
      <c r="AG35" s="41"/>
    </row>
    <row r="36" spans="1:33" x14ac:dyDescent="0.2">
      <c r="A36" s="11">
        <f t="shared" si="19"/>
        <v>28</v>
      </c>
      <c r="B36" s="11">
        <f t="shared" si="19"/>
        <v>28</v>
      </c>
      <c r="C36" s="12">
        <f>IF(B36&lt;121,INDEX(Frauen!C$2:C$122,B36+1,1),0)</f>
        <v>0.29599999999999999</v>
      </c>
      <c r="D36" s="20">
        <f t="shared" si="7"/>
        <v>2.9599999999999998E-4</v>
      </c>
      <c r="E36" s="20">
        <f t="shared" si="8"/>
        <v>0.99970400000000004</v>
      </c>
      <c r="F36" s="26">
        <f>IF(B36&lt;121,IF($D$1="konstant",$D$3,Zins!G30),0)</f>
        <v>7.4999999999999997E-3</v>
      </c>
      <c r="G36" s="39">
        <f t="shared" si="9"/>
        <v>1.0075000000000001</v>
      </c>
      <c r="H36" s="11"/>
      <c r="I36" s="11"/>
      <c r="J36" s="11"/>
      <c r="K36" s="11"/>
      <c r="L36" s="28">
        <f t="shared" si="10"/>
        <v>0</v>
      </c>
      <c r="M36" s="32">
        <f t="shared" si="0"/>
        <v>0</v>
      </c>
      <c r="N36" s="53">
        <f>N35+H37*PRODUCT($G$8:G36)^-1*PRODUCT($E$8:E35)*D36</f>
        <v>8.6348775135425999E-3</v>
      </c>
      <c r="O36" s="53"/>
      <c r="P36" s="52">
        <f>P35+J36*PRODUCT($E$8:E35)*PRODUCT($G$8:G35)^-1</f>
        <v>18.526076269301292</v>
      </c>
      <c r="Q36" s="52">
        <f>((O35+N35)*PRODUCT($G$8:G35))/PRODUCT($E$8:E35)</f>
        <v>1.0767063385134543E-2</v>
      </c>
      <c r="R36" s="52">
        <f>((P35)*PRODUCT($G$8:G35))/PRODUCT($E$8:E35)</f>
        <v>23.100667862000449</v>
      </c>
      <c r="S36" s="11">
        <f t="shared" si="1"/>
        <v>0</v>
      </c>
      <c r="T36" s="32">
        <f t="shared" si="2"/>
        <v>0</v>
      </c>
      <c r="U36" s="41">
        <f t="shared" si="11"/>
        <v>0</v>
      </c>
      <c r="V36" s="41">
        <f t="shared" si="3"/>
        <v>0</v>
      </c>
      <c r="W36" s="52">
        <f t="shared" si="12"/>
        <v>0</v>
      </c>
      <c r="X36" s="41">
        <f t="shared" si="4"/>
        <v>0</v>
      </c>
      <c r="Y36" s="41">
        <f t="shared" si="5"/>
        <v>0</v>
      </c>
      <c r="Z36" s="41">
        <f t="shared" si="18"/>
        <v>0</v>
      </c>
      <c r="AA36" s="41">
        <f t="shared" si="13"/>
        <v>0</v>
      </c>
      <c r="AB36" s="41">
        <f t="shared" si="14"/>
        <v>0</v>
      </c>
      <c r="AC36" s="41"/>
      <c r="AD36" s="41"/>
      <c r="AE36" s="41"/>
      <c r="AF36" s="41"/>
      <c r="AG36" s="41"/>
    </row>
    <row r="37" spans="1:33" x14ac:dyDescent="0.2">
      <c r="A37" s="11">
        <f t="shared" si="19"/>
        <v>29</v>
      </c>
      <c r="B37" s="11">
        <f t="shared" si="19"/>
        <v>29</v>
      </c>
      <c r="C37" s="12">
        <f>IF(B37&lt;121,INDEX(Frauen!C$2:C$122,B37+1,1),0)</f>
        <v>0.30199999999999999</v>
      </c>
      <c r="D37" s="20">
        <f t="shared" si="7"/>
        <v>3.0199999999999997E-4</v>
      </c>
      <c r="E37" s="20">
        <f t="shared" si="8"/>
        <v>0.99969799999999998</v>
      </c>
      <c r="F37" s="26">
        <f>IF(B37&lt;121,IF($D$1="konstant",$D$3,Zins!G31),0)</f>
        <v>7.4999999999999997E-3</v>
      </c>
      <c r="G37" s="39">
        <f t="shared" si="9"/>
        <v>1.0075000000000001</v>
      </c>
      <c r="H37" s="11"/>
      <c r="I37" s="11"/>
      <c r="J37" s="11"/>
      <c r="K37" s="11"/>
      <c r="L37" s="28">
        <f t="shared" si="10"/>
        <v>0</v>
      </c>
      <c r="M37" s="32">
        <f t="shared" si="0"/>
        <v>0</v>
      </c>
      <c r="N37" s="53">
        <f>N36+H38*PRODUCT($G$8:G37)^-1*PRODUCT($E$8:E36)*D37</f>
        <v>8.6348775135425999E-3</v>
      </c>
      <c r="O37" s="53"/>
      <c r="P37" s="52">
        <f>P36+J37*PRODUCT($E$8:E36)*PRODUCT($G$8:G36)^-1</f>
        <v>18.526076269301292</v>
      </c>
      <c r="Q37" s="52">
        <f>((O36+N36)*PRODUCT($G$8:G36))/PRODUCT($E$8:E36)</f>
        <v>1.085102826488946E-2</v>
      </c>
      <c r="R37" s="52">
        <f>((P36)*PRODUCT($G$8:G36))/PRODUCT($E$8:E36)</f>
        <v>23.280813991907056</v>
      </c>
      <c r="S37" s="11">
        <f t="shared" si="1"/>
        <v>0</v>
      </c>
      <c r="T37" s="32">
        <f t="shared" si="2"/>
        <v>0</v>
      </c>
      <c r="U37" s="41">
        <f t="shared" si="11"/>
        <v>0</v>
      </c>
      <c r="V37" s="41">
        <f t="shared" si="3"/>
        <v>0</v>
      </c>
      <c r="W37" s="52">
        <f t="shared" si="12"/>
        <v>0</v>
      </c>
      <c r="X37" s="41">
        <f t="shared" si="4"/>
        <v>0</v>
      </c>
      <c r="Y37" s="41">
        <f t="shared" si="5"/>
        <v>0</v>
      </c>
      <c r="Z37" s="41">
        <f t="shared" si="18"/>
        <v>0</v>
      </c>
      <c r="AA37" s="41">
        <f t="shared" si="13"/>
        <v>0</v>
      </c>
      <c r="AB37" s="41">
        <f t="shared" si="14"/>
        <v>0</v>
      </c>
      <c r="AC37" s="41"/>
      <c r="AD37" s="41"/>
      <c r="AE37" s="41"/>
      <c r="AF37" s="41"/>
      <c r="AG37" s="41"/>
    </row>
    <row r="38" spans="1:33" x14ac:dyDescent="0.2">
      <c r="A38" s="11">
        <f t="shared" si="19"/>
        <v>30</v>
      </c>
      <c r="B38" s="11">
        <f t="shared" si="19"/>
        <v>30</v>
      </c>
      <c r="C38" s="12">
        <f>IF(B38&lt;121,INDEX(Frauen!C$2:C$122,B38+1,1),0)</f>
        <v>0.311</v>
      </c>
      <c r="D38" s="20">
        <f t="shared" si="7"/>
        <v>3.1100000000000002E-4</v>
      </c>
      <c r="E38" s="20">
        <f t="shared" si="8"/>
        <v>0.99968900000000005</v>
      </c>
      <c r="F38" s="26">
        <f>IF(B38&lt;121,IF($D$1="konstant",$D$3,Zins!G32),0)</f>
        <v>7.4999999999999997E-3</v>
      </c>
      <c r="G38" s="39">
        <f t="shared" si="9"/>
        <v>1.0075000000000001</v>
      </c>
      <c r="H38" s="11"/>
      <c r="I38" s="11"/>
      <c r="J38" s="11"/>
      <c r="K38" s="11"/>
      <c r="L38" s="28">
        <f t="shared" si="10"/>
        <v>0</v>
      </c>
      <c r="M38" s="32">
        <f t="shared" si="0"/>
        <v>0</v>
      </c>
      <c r="N38" s="53">
        <f>N37+H39*PRODUCT($G$8:G38)^-1*PRODUCT($E$8:E37)*D38</f>
        <v>8.6348775135425999E-3</v>
      </c>
      <c r="O38" s="53"/>
      <c r="P38" s="52">
        <f>P37+J38*PRODUCT($E$8:E37)*PRODUCT($G$8:G37)^-1</f>
        <v>18.526076269301292</v>
      </c>
      <c r="Q38" s="52">
        <f>((O37+N37)*PRODUCT($G$8:G37))/PRODUCT($E$8:E37)</f>
        <v>1.0935713562371968E-2</v>
      </c>
      <c r="R38" s="52">
        <f>((P37)*PRODUCT($G$8:G37))/PRODUCT($E$8:E37)</f>
        <v>23.462505773589989</v>
      </c>
      <c r="S38" s="11">
        <f t="shared" si="1"/>
        <v>0</v>
      </c>
      <c r="T38" s="32">
        <f t="shared" si="2"/>
        <v>0</v>
      </c>
      <c r="U38" s="41">
        <f t="shared" si="11"/>
        <v>0</v>
      </c>
      <c r="V38" s="41">
        <f t="shared" si="3"/>
        <v>0</v>
      </c>
      <c r="W38" s="52">
        <f t="shared" si="12"/>
        <v>0</v>
      </c>
      <c r="X38" s="41">
        <f t="shared" si="4"/>
        <v>0</v>
      </c>
      <c r="Y38" s="41">
        <f t="shared" si="5"/>
        <v>0</v>
      </c>
      <c r="Z38" s="41">
        <f t="shared" si="18"/>
        <v>0</v>
      </c>
      <c r="AA38" s="41">
        <f t="shared" si="13"/>
        <v>0</v>
      </c>
      <c r="AB38" s="41">
        <f t="shared" si="14"/>
        <v>0</v>
      </c>
      <c r="AC38" s="41"/>
      <c r="AD38" s="41"/>
      <c r="AE38" s="41"/>
      <c r="AF38" s="41"/>
      <c r="AG38" s="41"/>
    </row>
    <row r="39" spans="1:33" x14ac:dyDescent="0.2">
      <c r="A39" s="11">
        <f t="shared" si="19"/>
        <v>31</v>
      </c>
      <c r="B39" s="11">
        <f t="shared" si="19"/>
        <v>31</v>
      </c>
      <c r="C39" s="12">
        <f>IF(B39&lt;121,INDEX(Frauen!C$2:C$122,B39+1,1),0)</f>
        <v>0.32700000000000001</v>
      </c>
      <c r="D39" s="20">
        <f t="shared" si="7"/>
        <v>3.2700000000000003E-4</v>
      </c>
      <c r="E39" s="20">
        <f t="shared" si="8"/>
        <v>0.99967300000000003</v>
      </c>
      <c r="F39" s="26">
        <f>IF(B39&lt;121,IF($D$1="konstant",$D$3,Zins!G33),0)</f>
        <v>7.4999999999999997E-3</v>
      </c>
      <c r="G39" s="39">
        <f t="shared" si="9"/>
        <v>1.0075000000000001</v>
      </c>
      <c r="H39" s="11"/>
      <c r="I39" s="11"/>
      <c r="J39" s="11"/>
      <c r="K39" s="11"/>
      <c r="L39" s="28">
        <f t="shared" si="10"/>
        <v>0</v>
      </c>
      <c r="M39" s="32">
        <f t="shared" si="0"/>
        <v>0</v>
      </c>
      <c r="N39" s="53">
        <f>N38+H40*PRODUCT($G$8:G39)^-1*PRODUCT($E$8:E38)*D39</f>
        <v>8.6348775135425999E-3</v>
      </c>
      <c r="O39" s="53"/>
      <c r="P39" s="52">
        <f>P38+J39*PRODUCT($E$8:E38)*PRODUCT($G$8:G38)^-1</f>
        <v>18.526076269301292</v>
      </c>
      <c r="Q39" s="52">
        <f>((O38+N38)*PRODUCT($G$8:G38))/PRODUCT($E$8:E38)</f>
        <v>1.1021158994537057E-2</v>
      </c>
      <c r="R39" s="52">
        <f>((P38)*PRODUCT($G$8:G38))/PRODUCT($E$8:E38)</f>
        <v>23.645828419530385</v>
      </c>
      <c r="S39" s="11">
        <f t="shared" si="1"/>
        <v>0</v>
      </c>
      <c r="T39" s="32">
        <f t="shared" si="2"/>
        <v>0</v>
      </c>
      <c r="U39" s="41">
        <f t="shared" si="11"/>
        <v>0</v>
      </c>
      <c r="V39" s="41">
        <f t="shared" si="3"/>
        <v>0</v>
      </c>
      <c r="W39" s="52">
        <f t="shared" si="12"/>
        <v>0</v>
      </c>
      <c r="X39" s="41">
        <f t="shared" si="4"/>
        <v>0</v>
      </c>
      <c r="Y39" s="41">
        <f t="shared" si="5"/>
        <v>0</v>
      </c>
      <c r="Z39" s="41">
        <f t="shared" si="18"/>
        <v>0</v>
      </c>
      <c r="AA39" s="41">
        <f t="shared" si="13"/>
        <v>0</v>
      </c>
      <c r="AB39" s="41">
        <f t="shared" si="14"/>
        <v>0</v>
      </c>
      <c r="AC39" s="41"/>
      <c r="AD39" s="41"/>
      <c r="AE39" s="41"/>
      <c r="AF39" s="41"/>
      <c r="AG39" s="41"/>
    </row>
    <row r="40" spans="1:33" x14ac:dyDescent="0.2">
      <c r="A40" s="11">
        <f t="shared" si="19"/>
        <v>32</v>
      </c>
      <c r="B40" s="11">
        <f t="shared" si="19"/>
        <v>32</v>
      </c>
      <c r="C40" s="12">
        <f>IF(B40&lt;121,INDEX(Frauen!C$2:C$122,B40+1,1),0)</f>
        <v>0.35099999999999998</v>
      </c>
      <c r="D40" s="20">
        <f t="shared" si="7"/>
        <v>3.5099999999999997E-4</v>
      </c>
      <c r="E40" s="20">
        <f t="shared" si="8"/>
        <v>0.99964900000000001</v>
      </c>
      <c r="F40" s="26">
        <f>IF(B40&lt;121,IF($D$1="konstant",$D$3,Zins!G34),0)</f>
        <v>7.4999999999999997E-3</v>
      </c>
      <c r="G40" s="39">
        <f t="shared" si="9"/>
        <v>1.0075000000000001</v>
      </c>
      <c r="H40" s="11"/>
      <c r="I40" s="11"/>
      <c r="J40" s="11"/>
      <c r="K40" s="11"/>
      <c r="L40" s="28">
        <f t="shared" si="10"/>
        <v>0</v>
      </c>
      <c r="M40" s="32">
        <f t="shared" si="0"/>
        <v>0</v>
      </c>
      <c r="N40" s="53">
        <f>N39+H41*PRODUCT($G$8:G40)^-1*PRODUCT($E$8:E39)*D40</f>
        <v>8.6348775135425999E-3</v>
      </c>
      <c r="O40" s="53"/>
      <c r="P40" s="52">
        <f>P39+J40*PRODUCT($E$8:E39)*PRODUCT($G$8:G39)^-1</f>
        <v>18.526076269301292</v>
      </c>
      <c r="Q40" s="52">
        <f>((O39+N39)*PRODUCT($G$8:G39))/PRODUCT($E$8:E39)</f>
        <v>1.1107449823088237E-2</v>
      </c>
      <c r="R40" s="52">
        <f>((P39)*PRODUCT($G$8:G39))/PRODUCT($E$8:E39)</f>
        <v>23.830964858185489</v>
      </c>
      <c r="S40" s="11">
        <f t="shared" si="1"/>
        <v>0</v>
      </c>
      <c r="T40" s="32">
        <f t="shared" si="2"/>
        <v>0</v>
      </c>
      <c r="U40" s="41">
        <f t="shared" si="11"/>
        <v>0</v>
      </c>
      <c r="V40" s="41">
        <f t="shared" si="3"/>
        <v>0</v>
      </c>
      <c r="W40" s="52">
        <f t="shared" si="12"/>
        <v>0</v>
      </c>
      <c r="X40" s="41">
        <f t="shared" si="4"/>
        <v>0</v>
      </c>
      <c r="Y40" s="41">
        <f t="shared" si="5"/>
        <v>0</v>
      </c>
      <c r="Z40" s="41">
        <f t="shared" si="18"/>
        <v>0</v>
      </c>
      <c r="AA40" s="41">
        <f t="shared" si="13"/>
        <v>0</v>
      </c>
      <c r="AB40" s="41">
        <f t="shared" si="14"/>
        <v>0</v>
      </c>
      <c r="AC40" s="41"/>
      <c r="AD40" s="41"/>
      <c r="AE40" s="41"/>
      <c r="AF40" s="41"/>
      <c r="AG40" s="41"/>
    </row>
    <row r="41" spans="1:33" x14ac:dyDescent="0.2">
      <c r="A41" s="11">
        <f t="shared" si="19"/>
        <v>33</v>
      </c>
      <c r="B41" s="11">
        <f t="shared" si="19"/>
        <v>33</v>
      </c>
      <c r="C41" s="12">
        <f>IF(B41&lt;121,INDEX(Frauen!C$2:C$122,B41+1,1),0)</f>
        <v>0.38600000000000001</v>
      </c>
      <c r="D41" s="20">
        <f t="shared" si="7"/>
        <v>3.86E-4</v>
      </c>
      <c r="E41" s="20">
        <f t="shared" si="8"/>
        <v>0.999614</v>
      </c>
      <c r="F41" s="26">
        <f>IF(B41&lt;121,IF($D$1="konstant",$D$3,Zins!G35),0)</f>
        <v>7.4999999999999997E-3</v>
      </c>
      <c r="G41" s="39">
        <f t="shared" si="9"/>
        <v>1.0075000000000001</v>
      </c>
      <c r="H41" s="11"/>
      <c r="I41" s="11"/>
      <c r="J41" s="11"/>
      <c r="K41" s="11"/>
      <c r="L41" s="28">
        <f t="shared" si="10"/>
        <v>0</v>
      </c>
      <c r="M41" s="32">
        <f t="shared" si="0"/>
        <v>0</v>
      </c>
      <c r="N41" s="53">
        <f>N40+H42*PRODUCT($G$8:G41)^-1*PRODUCT($E$8:E40)*D41</f>
        <v>8.6348775135425999E-3</v>
      </c>
      <c r="O41" s="53"/>
      <c r="P41" s="52">
        <f>P40+J41*PRODUCT($E$8:E40)*PRODUCT($G$8:G40)^-1</f>
        <v>18.526076269301292</v>
      </c>
      <c r="Q41" s="52">
        <f>((O40+N40)*PRODUCT($G$8:G40))/PRODUCT($E$8:E40)</f>
        <v>1.119468503120735E-2</v>
      </c>
      <c r="R41" s="52">
        <f>((P40)*PRODUCT($G$8:G40))/PRODUCT($E$8:E40)</f>
        <v>24.018127457359412</v>
      </c>
      <c r="S41" s="11">
        <f t="shared" si="1"/>
        <v>0</v>
      </c>
      <c r="T41" s="32">
        <f t="shared" si="2"/>
        <v>0</v>
      </c>
      <c r="U41" s="41">
        <f t="shared" si="11"/>
        <v>0</v>
      </c>
      <c r="V41" s="41">
        <f t="shared" si="3"/>
        <v>0</v>
      </c>
      <c r="W41" s="52">
        <f t="shared" si="12"/>
        <v>0</v>
      </c>
      <c r="X41" s="41">
        <f t="shared" si="4"/>
        <v>0</v>
      </c>
      <c r="Y41" s="41">
        <f t="shared" si="5"/>
        <v>0</v>
      </c>
      <c r="Z41" s="41">
        <f t="shared" ref="Z41:Z72" si="20">S41+AG41-T41*$M$3</f>
        <v>0</v>
      </c>
      <c r="AA41" s="41">
        <f t="shared" si="13"/>
        <v>0</v>
      </c>
      <c r="AB41" s="41">
        <f t="shared" si="14"/>
        <v>0</v>
      </c>
      <c r="AC41" s="41"/>
      <c r="AD41" s="41"/>
      <c r="AE41" s="41"/>
      <c r="AF41" s="41"/>
      <c r="AG41" s="41"/>
    </row>
    <row r="42" spans="1:33" x14ac:dyDescent="0.2">
      <c r="A42" s="11">
        <f t="shared" ref="A42:B57" si="21">IF(A41&lt;121,A41+1,"")</f>
        <v>34</v>
      </c>
      <c r="B42" s="11">
        <f t="shared" si="21"/>
        <v>34</v>
      </c>
      <c r="C42" s="12">
        <f>IF(B42&lt;121,INDEX(Frauen!C$2:C$122,B42+1,1),0)</f>
        <v>0.433</v>
      </c>
      <c r="D42" s="20">
        <f t="shared" si="7"/>
        <v>4.3300000000000001E-4</v>
      </c>
      <c r="E42" s="20">
        <f t="shared" si="8"/>
        <v>0.99956699999999998</v>
      </c>
      <c r="F42" s="26">
        <f>IF(B42&lt;121,IF($D$1="konstant",$D$3,Zins!G36),0)</f>
        <v>7.4999999999999997E-3</v>
      </c>
      <c r="G42" s="39">
        <f t="shared" si="9"/>
        <v>1.0075000000000001</v>
      </c>
      <c r="H42" s="11"/>
      <c r="I42" s="11"/>
      <c r="J42" s="11"/>
      <c r="K42" s="11"/>
      <c r="L42" s="28">
        <f t="shared" si="10"/>
        <v>0</v>
      </c>
      <c r="M42" s="32">
        <f t="shared" si="0"/>
        <v>0</v>
      </c>
      <c r="N42" s="53">
        <f>N41+H43*PRODUCT($G$8:G42)^-1*PRODUCT($E$8:E41)*D42</f>
        <v>8.6348775135425999E-3</v>
      </c>
      <c r="O42" s="53"/>
      <c r="P42" s="52">
        <f>P41+J42*PRODUCT($E$8:E41)*PRODUCT($G$8:G41)^-1</f>
        <v>18.526076269301292</v>
      </c>
      <c r="Q42" s="52">
        <f>((O41+N41)*PRODUCT($G$8:G41))/PRODUCT($E$8:E41)</f>
        <v>1.1283000407098547E-2</v>
      </c>
      <c r="R42" s="52">
        <f>((P41)*PRODUCT($G$8:G41))/PRODUCT($E$8:E41)</f>
        <v>24.207607549803836</v>
      </c>
      <c r="S42" s="11">
        <f t="shared" si="1"/>
        <v>0</v>
      </c>
      <c r="T42" s="32">
        <f t="shared" si="2"/>
        <v>0</v>
      </c>
      <c r="U42" s="41">
        <f t="shared" si="11"/>
        <v>0</v>
      </c>
      <c r="V42" s="41">
        <f t="shared" si="3"/>
        <v>0</v>
      </c>
      <c r="W42" s="52">
        <f t="shared" si="12"/>
        <v>0</v>
      </c>
      <c r="X42" s="41">
        <f t="shared" si="4"/>
        <v>0</v>
      </c>
      <c r="Y42" s="41">
        <f t="shared" si="5"/>
        <v>0</v>
      </c>
      <c r="Z42" s="41">
        <f t="shared" si="20"/>
        <v>0</v>
      </c>
      <c r="AA42" s="41">
        <f t="shared" si="13"/>
        <v>0</v>
      </c>
      <c r="AB42" s="41">
        <f t="shared" si="14"/>
        <v>0</v>
      </c>
      <c r="AC42" s="41"/>
      <c r="AD42" s="41"/>
      <c r="AE42" s="41"/>
      <c r="AF42" s="41"/>
      <c r="AG42" s="41"/>
    </row>
    <row r="43" spans="1:33" x14ac:dyDescent="0.2">
      <c r="A43" s="11">
        <f t="shared" si="21"/>
        <v>35</v>
      </c>
      <c r="B43" s="11">
        <f t="shared" si="21"/>
        <v>35</v>
      </c>
      <c r="C43" s="12">
        <f>IF(B43&lt;121,INDEX(Frauen!C$2:C$122,B43+1,1),0)</f>
        <v>0.49</v>
      </c>
      <c r="D43" s="20">
        <f t="shared" si="7"/>
        <v>4.8999999999999998E-4</v>
      </c>
      <c r="E43" s="20">
        <f t="shared" si="8"/>
        <v>0.99951000000000001</v>
      </c>
      <c r="F43" s="26">
        <f>IF(B43&lt;121,IF($D$1="konstant",$D$3,Zins!G37),0)</f>
        <v>7.4999999999999997E-3</v>
      </c>
      <c r="G43" s="39">
        <f t="shared" si="9"/>
        <v>1.0075000000000001</v>
      </c>
      <c r="H43" s="11"/>
      <c r="I43" s="11"/>
      <c r="J43" s="11"/>
      <c r="K43" s="11"/>
      <c r="L43" s="28">
        <f t="shared" si="10"/>
        <v>0</v>
      </c>
      <c r="M43" s="32">
        <f t="shared" si="0"/>
        <v>0</v>
      </c>
      <c r="N43" s="53">
        <f>N42+H44*PRODUCT($G$8:G43)^-1*PRODUCT($E$8:E42)*D43</f>
        <v>8.6348775135425999E-3</v>
      </c>
      <c r="O43" s="53"/>
      <c r="P43" s="52">
        <f>P42+J43*PRODUCT($E$8:E42)*PRODUCT($G$8:G42)^-1</f>
        <v>18.526076269301292</v>
      </c>
      <c r="Q43" s="52">
        <f>((O42+N42)*PRODUCT($G$8:G42))/PRODUCT($E$8:E42)</f>
        <v>1.137254722309939E-2</v>
      </c>
      <c r="R43" s="52">
        <f>((P42)*PRODUCT($G$8:G42))/PRODUCT($E$8:E42)</f>
        <v>24.399729689382866</v>
      </c>
      <c r="S43" s="11">
        <f t="shared" si="1"/>
        <v>0</v>
      </c>
      <c r="T43" s="32">
        <f t="shared" si="2"/>
        <v>0</v>
      </c>
      <c r="U43" s="41">
        <f t="shared" si="11"/>
        <v>0</v>
      </c>
      <c r="V43" s="41">
        <f t="shared" si="3"/>
        <v>0</v>
      </c>
      <c r="W43" s="52">
        <f t="shared" si="12"/>
        <v>0</v>
      </c>
      <c r="X43" s="41">
        <f t="shared" si="4"/>
        <v>0</v>
      </c>
      <c r="Y43" s="41">
        <f t="shared" si="5"/>
        <v>0</v>
      </c>
      <c r="Z43" s="41">
        <f t="shared" si="20"/>
        <v>0</v>
      </c>
      <c r="AA43" s="41">
        <f t="shared" si="13"/>
        <v>0</v>
      </c>
      <c r="AB43" s="41">
        <f t="shared" si="14"/>
        <v>0</v>
      </c>
      <c r="AC43" s="41"/>
      <c r="AD43" s="41"/>
      <c r="AE43" s="41"/>
      <c r="AF43" s="41"/>
      <c r="AG43" s="41"/>
    </row>
    <row r="44" spans="1:33" x14ac:dyDescent="0.2">
      <c r="A44" s="11">
        <f t="shared" si="21"/>
        <v>36</v>
      </c>
      <c r="B44" s="11">
        <f t="shared" si="21"/>
        <v>36</v>
      </c>
      <c r="C44" s="12">
        <f>IF(B44&lt;121,INDEX(Frauen!C$2:C$122,B44+1,1),0)</f>
        <v>0.55500000000000005</v>
      </c>
      <c r="D44" s="20">
        <f t="shared" si="7"/>
        <v>5.5500000000000005E-4</v>
      </c>
      <c r="E44" s="20">
        <f t="shared" si="8"/>
        <v>0.99944500000000003</v>
      </c>
      <c r="F44" s="26">
        <f>IF(B44&lt;121,IF($D$1="konstant",$D$3,Zins!G38),0)</f>
        <v>7.4999999999999997E-3</v>
      </c>
      <c r="G44" s="39">
        <f t="shared" si="9"/>
        <v>1.0075000000000001</v>
      </c>
      <c r="H44" s="11"/>
      <c r="I44" s="11"/>
      <c r="J44" s="11"/>
      <c r="K44" s="11"/>
      <c r="L44" s="28">
        <f t="shared" si="10"/>
        <v>0</v>
      </c>
      <c r="M44" s="32">
        <f t="shared" si="0"/>
        <v>0</v>
      </c>
      <c r="N44" s="53">
        <f>N43+H45*PRODUCT($G$8:G44)^-1*PRODUCT($E$8:E43)*D44</f>
        <v>8.6348775135425999E-3</v>
      </c>
      <c r="O44" s="53"/>
      <c r="P44" s="52">
        <f>P43+J44*PRODUCT($E$8:E43)*PRODUCT($G$8:G43)^-1</f>
        <v>18.526076269301292</v>
      </c>
      <c r="Q44" s="52">
        <f>((O43+N43)*PRODUCT($G$8:G43))/PRODUCT($E$8:E43)</f>
        <v>1.1463458421899365E-2</v>
      </c>
      <c r="R44" s="52">
        <f>((P43)*PRODUCT($G$8:G43))/PRODUCT($E$8:E43)</f>
        <v>24.594779103814112</v>
      </c>
      <c r="S44" s="11">
        <f t="shared" si="1"/>
        <v>0</v>
      </c>
      <c r="T44" s="32">
        <f t="shared" si="2"/>
        <v>0</v>
      </c>
      <c r="U44" s="41">
        <f t="shared" si="11"/>
        <v>0</v>
      </c>
      <c r="V44" s="41">
        <f t="shared" si="3"/>
        <v>0</v>
      </c>
      <c r="W44" s="52">
        <f t="shared" si="12"/>
        <v>0</v>
      </c>
      <c r="X44" s="41">
        <f t="shared" si="4"/>
        <v>0</v>
      </c>
      <c r="Y44" s="41">
        <f t="shared" si="5"/>
        <v>0</v>
      </c>
      <c r="Z44" s="41">
        <f t="shared" si="20"/>
        <v>0</v>
      </c>
      <c r="AA44" s="41">
        <f t="shared" si="13"/>
        <v>0</v>
      </c>
      <c r="AB44" s="41">
        <f t="shared" si="14"/>
        <v>0</v>
      </c>
      <c r="AC44" s="41"/>
      <c r="AD44" s="41"/>
      <c r="AE44" s="41"/>
      <c r="AF44" s="41"/>
      <c r="AG44" s="41"/>
    </row>
    <row r="45" spans="1:33" x14ac:dyDescent="0.2">
      <c r="A45" s="11">
        <f t="shared" si="21"/>
        <v>37</v>
      </c>
      <c r="B45" s="11">
        <f t="shared" si="21"/>
        <v>37</v>
      </c>
      <c r="C45" s="12">
        <f>IF(B45&lt;121,INDEX(Frauen!C$2:C$122,B45+1,1),0)</f>
        <v>0.624</v>
      </c>
      <c r="D45" s="20">
        <f t="shared" si="7"/>
        <v>6.2399999999999999E-4</v>
      </c>
      <c r="E45" s="20">
        <f t="shared" si="8"/>
        <v>0.99937600000000004</v>
      </c>
      <c r="F45" s="26">
        <f>IF(B45&lt;121,IF($D$1="konstant",$D$3,Zins!G39),0)</f>
        <v>7.4999999999999997E-3</v>
      </c>
      <c r="G45" s="39">
        <f t="shared" si="9"/>
        <v>1.0075000000000001</v>
      </c>
      <c r="H45" s="11"/>
      <c r="I45" s="11"/>
      <c r="J45" s="11"/>
      <c r="K45" s="11"/>
      <c r="L45" s="28">
        <f t="shared" si="10"/>
        <v>0</v>
      </c>
      <c r="M45" s="32">
        <f t="shared" si="0"/>
        <v>0</v>
      </c>
      <c r="N45" s="53">
        <f>N44+H46*PRODUCT($G$8:G45)^-1*PRODUCT($E$8:E44)*D45</f>
        <v>8.6348775135425999E-3</v>
      </c>
      <c r="O45" s="53"/>
      <c r="P45" s="52">
        <f>P44+J45*PRODUCT($E$8:E44)*PRODUCT($G$8:G44)^-1</f>
        <v>18.526076269301292</v>
      </c>
      <c r="Q45" s="52">
        <f>((O44+N44)*PRODUCT($G$8:G44))/PRODUCT($E$8:E44)</f>
        <v>1.1555847855623483E-2</v>
      </c>
      <c r="R45" s="52">
        <f>((P44)*PRODUCT($G$8:G44))/PRODUCT($E$8:E44)</f>
        <v>24.793000062127199</v>
      </c>
      <c r="S45" s="11">
        <f t="shared" si="1"/>
        <v>0</v>
      </c>
      <c r="T45" s="32">
        <f t="shared" si="2"/>
        <v>0</v>
      </c>
      <c r="U45" s="41">
        <f t="shared" si="11"/>
        <v>0</v>
      </c>
      <c r="V45" s="41">
        <f t="shared" si="3"/>
        <v>0</v>
      </c>
      <c r="W45" s="52">
        <f t="shared" si="12"/>
        <v>0</v>
      </c>
      <c r="X45" s="41">
        <f t="shared" si="4"/>
        <v>0</v>
      </c>
      <c r="Y45" s="41">
        <f t="shared" si="5"/>
        <v>0</v>
      </c>
      <c r="Z45" s="41">
        <f t="shared" si="20"/>
        <v>0</v>
      </c>
      <c r="AA45" s="41">
        <f t="shared" si="13"/>
        <v>0</v>
      </c>
      <c r="AB45" s="41">
        <f t="shared" si="14"/>
        <v>0</v>
      </c>
      <c r="AC45" s="41"/>
      <c r="AD45" s="41"/>
      <c r="AE45" s="41"/>
      <c r="AF45" s="41"/>
      <c r="AG45" s="41"/>
    </row>
    <row r="46" spans="1:33" x14ac:dyDescent="0.2">
      <c r="A46" s="11">
        <f t="shared" si="21"/>
        <v>38</v>
      </c>
      <c r="B46" s="11">
        <f t="shared" si="21"/>
        <v>38</v>
      </c>
      <c r="C46" s="12">
        <f>IF(B46&lt;121,INDEX(Frauen!C$2:C$122,B46+1,1),0)</f>
        <v>0.70099999999999996</v>
      </c>
      <c r="D46" s="20">
        <f t="shared" si="7"/>
        <v>7.0099999999999991E-4</v>
      </c>
      <c r="E46" s="20">
        <f t="shared" si="8"/>
        <v>0.99929900000000005</v>
      </c>
      <c r="F46" s="26">
        <f>IF(B46&lt;121,IF($D$1="konstant",$D$3,Zins!G40),0)</f>
        <v>7.4999999999999997E-3</v>
      </c>
      <c r="G46" s="39">
        <f t="shared" si="9"/>
        <v>1.0075000000000001</v>
      </c>
      <c r="H46" s="11"/>
      <c r="I46" s="11"/>
      <c r="J46" s="11"/>
      <c r="K46" s="11"/>
      <c r="L46" s="28">
        <f t="shared" si="10"/>
        <v>0</v>
      </c>
      <c r="M46" s="32">
        <f t="shared" si="0"/>
        <v>0</v>
      </c>
      <c r="N46" s="53">
        <f>N45+H47*PRODUCT($G$8:G46)^-1*PRODUCT($E$8:E45)*D46</f>
        <v>8.6348775135425999E-3</v>
      </c>
      <c r="O46" s="53"/>
      <c r="P46" s="52">
        <f>P45+J46*PRODUCT($E$8:E45)*PRODUCT($G$8:G45)^-1</f>
        <v>18.526076269301292</v>
      </c>
      <c r="Q46" s="52">
        <f>((O45+N45)*PRODUCT($G$8:G45))/PRODUCT($E$8:E45)</f>
        <v>1.1649786181117675E-2</v>
      </c>
      <c r="R46" s="52">
        <f>((P45)*PRODUCT($G$8:G45))/PRODUCT($E$8:E45)</f>
        <v>24.994544158147836</v>
      </c>
      <c r="S46" s="11">
        <f t="shared" si="1"/>
        <v>0</v>
      </c>
      <c r="T46" s="32">
        <f t="shared" si="2"/>
        <v>0</v>
      </c>
      <c r="U46" s="41">
        <f t="shared" si="11"/>
        <v>0</v>
      </c>
      <c r="V46" s="41">
        <f t="shared" si="3"/>
        <v>0</v>
      </c>
      <c r="W46" s="52">
        <f t="shared" si="12"/>
        <v>0</v>
      </c>
      <c r="X46" s="41">
        <f t="shared" si="4"/>
        <v>0</v>
      </c>
      <c r="Y46" s="41">
        <f t="shared" si="5"/>
        <v>0</v>
      </c>
      <c r="Z46" s="41">
        <f t="shared" si="20"/>
        <v>0</v>
      </c>
      <c r="AA46" s="41">
        <f t="shared" si="13"/>
        <v>0</v>
      </c>
      <c r="AB46" s="41">
        <f t="shared" si="14"/>
        <v>0</v>
      </c>
      <c r="AC46" s="41"/>
      <c r="AD46" s="41"/>
      <c r="AE46" s="41"/>
      <c r="AF46" s="41"/>
      <c r="AG46" s="41"/>
    </row>
    <row r="47" spans="1:33" x14ac:dyDescent="0.2">
      <c r="A47" s="11">
        <f t="shared" si="21"/>
        <v>39</v>
      </c>
      <c r="B47" s="11">
        <f t="shared" si="21"/>
        <v>39</v>
      </c>
      <c r="C47" s="12">
        <f>IF(B47&lt;121,INDEX(Frauen!C$2:C$122,B47+1,1),0)</f>
        <v>0.78300000000000003</v>
      </c>
      <c r="D47" s="20">
        <f t="shared" si="7"/>
        <v>7.8300000000000006E-4</v>
      </c>
      <c r="E47" s="20">
        <f t="shared" si="8"/>
        <v>0.99921700000000002</v>
      </c>
      <c r="F47" s="26">
        <f>IF(B47&lt;121,IF($D$1="konstant",$D$3,Zins!G41),0)</f>
        <v>7.4999999999999997E-3</v>
      </c>
      <c r="G47" s="39">
        <f t="shared" si="9"/>
        <v>1.0075000000000001</v>
      </c>
      <c r="H47" s="11"/>
      <c r="I47" s="11"/>
      <c r="J47" s="11"/>
      <c r="K47" s="11"/>
      <c r="L47" s="28">
        <f t="shared" si="10"/>
        <v>0</v>
      </c>
      <c r="M47" s="32">
        <f t="shared" si="0"/>
        <v>0</v>
      </c>
      <c r="N47" s="53">
        <f>N46+H48*PRODUCT($G$8:G47)^-1*PRODUCT($E$8:E46)*D47</f>
        <v>8.6348775135425999E-3</v>
      </c>
      <c r="O47" s="53"/>
      <c r="P47" s="52">
        <f>P46+J47*PRODUCT($E$8:E46)*PRODUCT($G$8:G46)^-1</f>
        <v>18.526076269301292</v>
      </c>
      <c r="Q47" s="52">
        <f>((O46+N46)*PRODUCT($G$8:G46))/PRODUCT($E$8:E46)</f>
        <v>1.1745393098037783E-2</v>
      </c>
      <c r="R47" s="52">
        <f>((P46)*PRODUCT($G$8:G46))/PRODUCT($E$8:E46)</f>
        <v>25.199668206746871</v>
      </c>
      <c r="S47" s="11">
        <f t="shared" si="1"/>
        <v>0</v>
      </c>
      <c r="T47" s="32">
        <f t="shared" si="2"/>
        <v>0</v>
      </c>
      <c r="U47" s="41">
        <f t="shared" si="11"/>
        <v>0</v>
      </c>
      <c r="V47" s="41">
        <f t="shared" si="3"/>
        <v>0</v>
      </c>
      <c r="W47" s="52">
        <f t="shared" si="12"/>
        <v>0</v>
      </c>
      <c r="X47" s="41">
        <f t="shared" si="4"/>
        <v>0</v>
      </c>
      <c r="Y47" s="41">
        <f t="shared" si="5"/>
        <v>0</v>
      </c>
      <c r="Z47" s="41">
        <f t="shared" si="20"/>
        <v>0</v>
      </c>
      <c r="AA47" s="41">
        <f t="shared" si="13"/>
        <v>0</v>
      </c>
      <c r="AB47" s="41">
        <f t="shared" si="14"/>
        <v>0</v>
      </c>
      <c r="AC47" s="41"/>
      <c r="AD47" s="41"/>
      <c r="AE47" s="41"/>
      <c r="AF47" s="41"/>
      <c r="AG47" s="41"/>
    </row>
    <row r="48" spans="1:33" x14ac:dyDescent="0.2">
      <c r="A48" s="11">
        <f t="shared" si="21"/>
        <v>40</v>
      </c>
      <c r="B48" s="11">
        <f t="shared" si="21"/>
        <v>40</v>
      </c>
      <c r="C48" s="12">
        <f>IF(B48&lt;121,INDEX(Frauen!C$2:C$122,B48+1,1),0)</f>
        <v>0.872</v>
      </c>
      <c r="D48" s="20">
        <f t="shared" si="7"/>
        <v>8.7199999999999995E-4</v>
      </c>
      <c r="E48" s="20">
        <f t="shared" si="8"/>
        <v>0.99912800000000002</v>
      </c>
      <c r="F48" s="26">
        <f>IF(B48&lt;121,IF($D$1="konstant",$D$3,Zins!G42),0)</f>
        <v>7.4999999999999997E-3</v>
      </c>
      <c r="G48" s="39">
        <f t="shared" si="9"/>
        <v>1.0075000000000001</v>
      </c>
      <c r="H48" s="11"/>
      <c r="I48" s="11"/>
      <c r="J48" s="11"/>
      <c r="K48" s="11"/>
      <c r="L48" s="28">
        <f t="shared" si="10"/>
        <v>0</v>
      </c>
      <c r="M48" s="32">
        <f t="shared" si="0"/>
        <v>0</v>
      </c>
      <c r="N48" s="53">
        <f>N47+H49*PRODUCT($G$8:G48)^-1*PRODUCT($E$8:E47)*D48</f>
        <v>8.6348775135425999E-3</v>
      </c>
      <c r="O48" s="53"/>
      <c r="P48" s="52">
        <f>P47+J48*PRODUCT($E$8:E47)*PRODUCT($G$8:G47)^-1</f>
        <v>18.526076269301292</v>
      </c>
      <c r="Q48" s="52">
        <f>((O47+N47)*PRODUCT($G$8:G47))/PRODUCT($E$8:E47)</f>
        <v>1.1842756424553491E-2</v>
      </c>
      <c r="R48" s="52">
        <f>((P47)*PRODUCT($G$8:G47))/PRODUCT($E$8:E47)</f>
        <v>25.408560621263923</v>
      </c>
      <c r="S48" s="11">
        <f t="shared" si="1"/>
        <v>0</v>
      </c>
      <c r="T48" s="32">
        <f t="shared" si="2"/>
        <v>0</v>
      </c>
      <c r="U48" s="41">
        <f t="shared" si="11"/>
        <v>0</v>
      </c>
      <c r="V48" s="41">
        <f t="shared" si="3"/>
        <v>0</v>
      </c>
      <c r="W48" s="52">
        <f t="shared" si="12"/>
        <v>0</v>
      </c>
      <c r="X48" s="41">
        <f t="shared" si="4"/>
        <v>0</v>
      </c>
      <c r="Y48" s="41">
        <f t="shared" si="5"/>
        <v>0</v>
      </c>
      <c r="Z48" s="41">
        <f t="shared" si="20"/>
        <v>0</v>
      </c>
      <c r="AA48" s="41">
        <f t="shared" si="13"/>
        <v>0</v>
      </c>
      <c r="AB48" s="41">
        <f t="shared" si="14"/>
        <v>0</v>
      </c>
      <c r="AC48" s="41"/>
      <c r="AD48" s="41"/>
      <c r="AE48" s="41"/>
      <c r="AF48" s="41"/>
      <c r="AG48" s="41"/>
    </row>
    <row r="49" spans="1:33" x14ac:dyDescent="0.2">
      <c r="A49" s="11">
        <f t="shared" si="21"/>
        <v>41</v>
      </c>
      <c r="B49" s="11">
        <f t="shared" si="21"/>
        <v>41</v>
      </c>
      <c r="C49" s="12">
        <f>IF(B49&lt;121,INDEX(Frauen!C$2:C$122,B49+1,1),0)</f>
        <v>0.97199999999999998</v>
      </c>
      <c r="D49" s="20">
        <f t="shared" si="7"/>
        <v>9.7199999999999999E-4</v>
      </c>
      <c r="E49" s="20">
        <f t="shared" si="8"/>
        <v>0.99902800000000003</v>
      </c>
      <c r="F49" s="26">
        <f>IF(B49&lt;121,IF($D$1="konstant",$D$3,Zins!G43),0)</f>
        <v>7.4999999999999997E-3</v>
      </c>
      <c r="G49" s="39">
        <f t="shared" si="9"/>
        <v>1.0075000000000001</v>
      </c>
      <c r="H49" s="11"/>
      <c r="I49" s="11"/>
      <c r="J49" s="11"/>
      <c r="K49" s="11"/>
      <c r="L49" s="28">
        <f t="shared" si="10"/>
        <v>0</v>
      </c>
      <c r="M49" s="32">
        <f t="shared" si="0"/>
        <v>0</v>
      </c>
      <c r="N49" s="53">
        <f>N48+H50*PRODUCT($G$8:G49)^-1*PRODUCT($E$8:E48)*D49</f>
        <v>8.6348775135425999E-3</v>
      </c>
      <c r="O49" s="53"/>
      <c r="P49" s="52">
        <f>P48+J49*PRODUCT($E$8:E48)*PRODUCT($G$8:G48)^-1</f>
        <v>18.526076269301292</v>
      </c>
      <c r="Q49" s="52">
        <f>((O48+N48)*PRODUCT($G$8:G48))/PRODUCT($E$8:E48)</f>
        <v>1.1941990513465384E-2</v>
      </c>
      <c r="R49" s="52">
        <f>((P48)*PRODUCT($G$8:G48))/PRODUCT($E$8:E48)</f>
        <v>25.621466744924977</v>
      </c>
      <c r="S49" s="11">
        <f t="shared" si="1"/>
        <v>0</v>
      </c>
      <c r="T49" s="32">
        <f t="shared" si="2"/>
        <v>0</v>
      </c>
      <c r="U49" s="41">
        <f t="shared" si="11"/>
        <v>0</v>
      </c>
      <c r="V49" s="41">
        <f t="shared" si="3"/>
        <v>0</v>
      </c>
      <c r="W49" s="52">
        <f t="shared" si="12"/>
        <v>0</v>
      </c>
      <c r="X49" s="41">
        <f t="shared" si="4"/>
        <v>0</v>
      </c>
      <c r="Y49" s="41">
        <f t="shared" si="5"/>
        <v>0</v>
      </c>
      <c r="Z49" s="41">
        <f t="shared" si="20"/>
        <v>0</v>
      </c>
      <c r="AA49" s="41">
        <f t="shared" si="13"/>
        <v>0</v>
      </c>
      <c r="AB49" s="41">
        <f t="shared" si="14"/>
        <v>0</v>
      </c>
      <c r="AC49" s="41"/>
      <c r="AD49" s="41"/>
      <c r="AE49" s="41"/>
      <c r="AF49" s="41"/>
      <c r="AG49" s="41"/>
    </row>
    <row r="50" spans="1:33" x14ac:dyDescent="0.2">
      <c r="A50" s="11">
        <f t="shared" si="21"/>
        <v>42</v>
      </c>
      <c r="B50" s="11">
        <f t="shared" si="21"/>
        <v>42</v>
      </c>
      <c r="C50" s="12">
        <f>IF(B50&lt;121,INDEX(Frauen!C$2:C$122,B50+1,1),0)</f>
        <v>1.0840000000000001</v>
      </c>
      <c r="D50" s="20">
        <f t="shared" si="7"/>
        <v>1.0840000000000001E-3</v>
      </c>
      <c r="E50" s="20">
        <f t="shared" si="8"/>
        <v>0.99891600000000003</v>
      </c>
      <c r="F50" s="26">
        <f>IF(B50&lt;121,IF($D$1="konstant",$D$3,Zins!G44),0)</f>
        <v>7.4999999999999997E-3</v>
      </c>
      <c r="G50" s="39">
        <f t="shared" si="9"/>
        <v>1.0075000000000001</v>
      </c>
      <c r="H50" s="11"/>
      <c r="I50" s="11"/>
      <c r="J50" s="11"/>
      <c r="K50" s="11"/>
      <c r="L50" s="28">
        <f t="shared" si="10"/>
        <v>0</v>
      </c>
      <c r="M50" s="32">
        <f t="shared" si="0"/>
        <v>0</v>
      </c>
      <c r="N50" s="53">
        <f>N49+H51*PRODUCT($G$8:G50)^-1*PRODUCT($E$8:E49)*D50</f>
        <v>8.6348775135425999E-3</v>
      </c>
      <c r="O50" s="53"/>
      <c r="P50" s="52">
        <f>P49+J50*PRODUCT($E$8:E49)*PRODUCT($G$8:G49)^-1</f>
        <v>18.526076269301292</v>
      </c>
      <c r="Q50" s="52">
        <f>((O49+N49)*PRODUCT($G$8:G49))/PRODUCT($E$8:E49)</f>
        <v>1.2043261492487073E-2</v>
      </c>
      <c r="R50" s="52">
        <f>((P49)*PRODUCT($G$8:G49))/PRODUCT($E$8:E49)</f>
        <v>25.838743003711528</v>
      </c>
      <c r="S50" s="11">
        <f t="shared" si="1"/>
        <v>0</v>
      </c>
      <c r="T50" s="32">
        <f t="shared" si="2"/>
        <v>0</v>
      </c>
      <c r="U50" s="41">
        <f t="shared" si="11"/>
        <v>0</v>
      </c>
      <c r="V50" s="41">
        <f t="shared" si="3"/>
        <v>0</v>
      </c>
      <c r="W50" s="52">
        <f t="shared" si="12"/>
        <v>1.3877787807814457E-17</v>
      </c>
      <c r="X50" s="41">
        <f t="shared" si="4"/>
        <v>0</v>
      </c>
      <c r="Y50" s="41">
        <f t="shared" si="5"/>
        <v>0</v>
      </c>
      <c r="Z50" s="41">
        <f t="shared" si="20"/>
        <v>0</v>
      </c>
      <c r="AA50" s="41">
        <f t="shared" si="13"/>
        <v>0</v>
      </c>
      <c r="AB50" s="41">
        <f t="shared" si="14"/>
        <v>0</v>
      </c>
      <c r="AC50" s="41"/>
      <c r="AD50" s="41"/>
      <c r="AE50" s="41"/>
      <c r="AF50" s="41"/>
      <c r="AG50" s="41"/>
    </row>
    <row r="51" spans="1:33" x14ac:dyDescent="0.2">
      <c r="A51" s="11">
        <f t="shared" si="21"/>
        <v>43</v>
      </c>
      <c r="B51" s="11">
        <f t="shared" si="21"/>
        <v>43</v>
      </c>
      <c r="C51" s="12">
        <f>IF(B51&lt;121,INDEX(Frauen!C$2:C$122,B51+1,1),0)</f>
        <v>1.2130000000000001</v>
      </c>
      <c r="D51" s="20">
        <f t="shared" si="7"/>
        <v>1.2130000000000001E-3</v>
      </c>
      <c r="E51" s="20">
        <f t="shared" si="8"/>
        <v>0.99878699999999998</v>
      </c>
      <c r="F51" s="26">
        <f>IF(B51&lt;121,IF($D$1="konstant",$D$3,Zins!G45),0)</f>
        <v>7.4999999999999997E-3</v>
      </c>
      <c r="G51" s="39">
        <f t="shared" si="9"/>
        <v>1.0075000000000001</v>
      </c>
      <c r="H51" s="11"/>
      <c r="I51" s="11"/>
      <c r="J51" s="11"/>
      <c r="K51" s="11"/>
      <c r="L51" s="28">
        <f t="shared" si="10"/>
        <v>0</v>
      </c>
      <c r="M51" s="32">
        <f t="shared" si="0"/>
        <v>0</v>
      </c>
      <c r="N51" s="53">
        <f>N50+H52*PRODUCT($G$8:G51)^-1*PRODUCT($E$8:E50)*D51</f>
        <v>8.6348775135425999E-3</v>
      </c>
      <c r="O51" s="53"/>
      <c r="P51" s="52">
        <f>P50+J51*PRODUCT($E$8:E50)*PRODUCT($G$8:G50)^-1</f>
        <v>18.526076269301292</v>
      </c>
      <c r="Q51" s="52">
        <f>((O50+N50)*PRODUCT($G$8:G50))/PRODUCT($E$8:E50)</f>
        <v>1.2146753033969551E-2</v>
      </c>
      <c r="R51" s="52">
        <f>((P50)*PRODUCT($G$8:G50))/PRODUCT($E$8:E50)</f>
        <v>26.060783465515986</v>
      </c>
      <c r="S51" s="11">
        <f t="shared" si="1"/>
        <v>0</v>
      </c>
      <c r="T51" s="32">
        <f t="shared" si="2"/>
        <v>0</v>
      </c>
      <c r="U51" s="41">
        <f t="shared" si="11"/>
        <v>0</v>
      </c>
      <c r="V51" s="41">
        <f t="shared" si="3"/>
        <v>0</v>
      </c>
      <c r="W51" s="52">
        <f t="shared" si="12"/>
        <v>0</v>
      </c>
      <c r="X51" s="41">
        <f t="shared" si="4"/>
        <v>0</v>
      </c>
      <c r="Y51" s="41">
        <f t="shared" si="5"/>
        <v>0</v>
      </c>
      <c r="Z51" s="41">
        <f t="shared" si="20"/>
        <v>0</v>
      </c>
      <c r="AA51" s="41">
        <f t="shared" si="13"/>
        <v>0</v>
      </c>
      <c r="AB51" s="41">
        <f t="shared" si="14"/>
        <v>0</v>
      </c>
      <c r="AC51" s="41"/>
      <c r="AD51" s="41"/>
      <c r="AE51" s="41"/>
      <c r="AF51" s="41"/>
      <c r="AG51" s="41"/>
    </row>
    <row r="52" spans="1:33" x14ac:dyDescent="0.2">
      <c r="A52" s="11">
        <f t="shared" si="21"/>
        <v>44</v>
      </c>
      <c r="B52" s="11">
        <f t="shared" si="21"/>
        <v>44</v>
      </c>
      <c r="C52" s="12">
        <f>IF(B52&lt;121,INDEX(Frauen!C$2:C$122,B52+1,1),0)</f>
        <v>1.359</v>
      </c>
      <c r="D52" s="20">
        <f t="shared" si="7"/>
        <v>1.359E-3</v>
      </c>
      <c r="E52" s="20">
        <f t="shared" si="8"/>
        <v>0.998641</v>
      </c>
      <c r="F52" s="26">
        <f>IF(B52&lt;121,IF($D$1="konstant",$D$3,Zins!G46),0)</f>
        <v>7.4999999999999997E-3</v>
      </c>
      <c r="G52" s="39">
        <f t="shared" si="9"/>
        <v>1.0075000000000001</v>
      </c>
      <c r="H52" s="11"/>
      <c r="I52" s="11"/>
      <c r="J52" s="11"/>
      <c r="K52" s="11"/>
      <c r="L52" s="28">
        <f t="shared" si="10"/>
        <v>0</v>
      </c>
      <c r="M52" s="32">
        <f t="shared" si="0"/>
        <v>0</v>
      </c>
      <c r="N52" s="53">
        <f>N51+H53*PRODUCT($G$8:G52)^-1*PRODUCT($E$8:E51)*D52</f>
        <v>8.6348775135425999E-3</v>
      </c>
      <c r="O52" s="53"/>
      <c r="P52" s="52">
        <f>P51+J52*PRODUCT($E$8:E51)*PRODUCT($G$8:G51)^-1</f>
        <v>18.526076269301292</v>
      </c>
      <c r="Q52" s="52">
        <f>((O51+N51)*PRODUCT($G$8:G51))/PRODUCT($E$8:E51)</f>
        <v>1.2252716226507077E-2</v>
      </c>
      <c r="R52" s="52">
        <f>((P51)*PRODUCT($G$8:G51))/PRODUCT($E$8:E51)</f>
        <v>26.288126839363507</v>
      </c>
      <c r="S52" s="11">
        <f t="shared" si="1"/>
        <v>0</v>
      </c>
      <c r="T52" s="32">
        <f t="shared" si="2"/>
        <v>0</v>
      </c>
      <c r="U52" s="41">
        <f t="shared" si="11"/>
        <v>0</v>
      </c>
      <c r="V52" s="41">
        <f t="shared" si="3"/>
        <v>0</v>
      </c>
      <c r="W52" s="52">
        <f t="shared" si="12"/>
        <v>0</v>
      </c>
      <c r="X52" s="41">
        <f t="shared" si="4"/>
        <v>0</v>
      </c>
      <c r="Y52" s="41">
        <f t="shared" si="5"/>
        <v>0</v>
      </c>
      <c r="Z52" s="41">
        <f t="shared" si="20"/>
        <v>0</v>
      </c>
      <c r="AA52" s="41">
        <f t="shared" si="13"/>
        <v>0</v>
      </c>
      <c r="AB52" s="41">
        <f t="shared" si="14"/>
        <v>0</v>
      </c>
      <c r="AC52" s="41"/>
      <c r="AD52" s="41"/>
      <c r="AE52" s="41"/>
      <c r="AF52" s="41"/>
      <c r="AG52" s="41"/>
    </row>
    <row r="53" spans="1:33" x14ac:dyDescent="0.2">
      <c r="A53" s="11">
        <f t="shared" si="21"/>
        <v>45</v>
      </c>
      <c r="B53" s="11">
        <f t="shared" si="21"/>
        <v>45</v>
      </c>
      <c r="C53" s="12">
        <f>IF(B53&lt;121,INDEX(Frauen!C$2:C$122,B53+1,1),0)</f>
        <v>1.524</v>
      </c>
      <c r="D53" s="20">
        <f t="shared" si="7"/>
        <v>1.524E-3</v>
      </c>
      <c r="E53" s="20">
        <f t="shared" si="8"/>
        <v>0.99847600000000003</v>
      </c>
      <c r="F53" s="26">
        <f>IF(B53&lt;121,IF($D$1="konstant",$D$3,Zins!G47),0)</f>
        <v>7.4999999999999997E-3</v>
      </c>
      <c r="G53" s="39">
        <f t="shared" si="9"/>
        <v>1.0075000000000001</v>
      </c>
      <c r="H53" s="11"/>
      <c r="I53" s="11"/>
      <c r="J53" s="11"/>
      <c r="K53" s="11"/>
      <c r="L53" s="28">
        <f t="shared" si="10"/>
        <v>0</v>
      </c>
      <c r="M53" s="32">
        <f t="shared" si="0"/>
        <v>0</v>
      </c>
      <c r="N53" s="53">
        <f>N52+H54*PRODUCT($G$8:G53)^-1*PRODUCT($E$8:E52)*D53</f>
        <v>8.6348775135425999E-3</v>
      </c>
      <c r="O53" s="53"/>
      <c r="P53" s="52">
        <f>P52+J53*PRODUCT($E$8:E52)*PRODUCT($G$8:G52)^-1</f>
        <v>18.526076269301292</v>
      </c>
      <c r="Q53" s="52">
        <f>((O52+N52)*PRODUCT($G$8:G52))/PRODUCT($E$8:E52)</f>
        <v>1.2361410755422499E-2</v>
      </c>
      <c r="R53" s="52">
        <f>((P52)*PRODUCT($G$8:G52))/PRODUCT($E$8:E52)</f>
        <v>26.521330278507225</v>
      </c>
      <c r="S53" s="11">
        <f t="shared" si="1"/>
        <v>0</v>
      </c>
      <c r="T53" s="32">
        <f t="shared" si="2"/>
        <v>0</v>
      </c>
      <c r="U53" s="41">
        <f t="shared" si="11"/>
        <v>0</v>
      </c>
      <c r="V53" s="41">
        <f t="shared" si="3"/>
        <v>0</v>
      </c>
      <c r="W53" s="52">
        <f t="shared" si="12"/>
        <v>1.3877787807814457E-17</v>
      </c>
      <c r="X53" s="41">
        <f t="shared" si="4"/>
        <v>0</v>
      </c>
      <c r="Y53" s="41">
        <f t="shared" si="5"/>
        <v>0</v>
      </c>
      <c r="Z53" s="41">
        <f t="shared" si="20"/>
        <v>0</v>
      </c>
      <c r="AA53" s="41">
        <f t="shared" si="13"/>
        <v>0</v>
      </c>
      <c r="AB53" s="41">
        <f t="shared" si="14"/>
        <v>0</v>
      </c>
      <c r="AC53" s="41"/>
      <c r="AD53" s="41"/>
      <c r="AE53" s="41"/>
      <c r="AF53" s="41"/>
      <c r="AG53" s="41"/>
    </row>
    <row r="54" spans="1:33" x14ac:dyDescent="0.2">
      <c r="A54" s="11">
        <f t="shared" si="21"/>
        <v>46</v>
      </c>
      <c r="B54" s="11">
        <f t="shared" si="21"/>
        <v>46</v>
      </c>
      <c r="C54" s="12">
        <f>IF(B54&lt;121,INDEX(Frauen!C$2:C$122,B54+1,1),0)</f>
        <v>1.706</v>
      </c>
      <c r="D54" s="20">
        <f t="shared" si="7"/>
        <v>1.7060000000000001E-3</v>
      </c>
      <c r="E54" s="20">
        <f t="shared" si="8"/>
        <v>0.99829400000000001</v>
      </c>
      <c r="F54" s="26">
        <f>IF(B54&lt;121,IF($D$1="konstant",$D$3,Zins!G48),0)</f>
        <v>7.4999999999999997E-3</v>
      </c>
      <c r="G54" s="39">
        <f t="shared" si="9"/>
        <v>1.0075000000000001</v>
      </c>
      <c r="H54" s="11"/>
      <c r="I54" s="11"/>
      <c r="J54" s="11"/>
      <c r="K54" s="11"/>
      <c r="L54" s="28">
        <f t="shared" si="10"/>
        <v>0</v>
      </c>
      <c r="M54" s="32">
        <f t="shared" si="0"/>
        <v>0</v>
      </c>
      <c r="N54" s="53">
        <f>N53+H55*PRODUCT($G$8:G54)^-1*PRODUCT($E$8:E53)*D54</f>
        <v>8.6348775135425999E-3</v>
      </c>
      <c r="O54" s="53"/>
      <c r="P54" s="52">
        <f>P53+J54*PRODUCT($E$8:E53)*PRODUCT($G$8:G53)^-1</f>
        <v>18.526076269301292</v>
      </c>
      <c r="Q54" s="52">
        <f>((O53+N53)*PRODUCT($G$8:G53))/PRODUCT($E$8:E53)</f>
        <v>1.2473130386797648E-2</v>
      </c>
      <c r="R54" s="52">
        <f>((P53)*PRODUCT($G$8:G53))/PRODUCT($E$8:E53)</f>
        <v>26.761024056257764</v>
      </c>
      <c r="S54" s="11">
        <f t="shared" si="1"/>
        <v>0</v>
      </c>
      <c r="T54" s="32">
        <f t="shared" si="2"/>
        <v>0</v>
      </c>
      <c r="U54" s="41">
        <f t="shared" si="11"/>
        <v>0</v>
      </c>
      <c r="V54" s="41">
        <f t="shared" si="3"/>
        <v>0</v>
      </c>
      <c r="W54" s="52">
        <f t="shared" si="12"/>
        <v>0</v>
      </c>
      <c r="X54" s="41">
        <f t="shared" si="4"/>
        <v>0</v>
      </c>
      <c r="Y54" s="41">
        <f t="shared" si="5"/>
        <v>0</v>
      </c>
      <c r="Z54" s="41">
        <f t="shared" si="20"/>
        <v>0</v>
      </c>
      <c r="AA54" s="41">
        <f t="shared" si="13"/>
        <v>0</v>
      </c>
      <c r="AB54" s="41">
        <f t="shared" si="14"/>
        <v>0</v>
      </c>
      <c r="AC54" s="41"/>
      <c r="AD54" s="41"/>
      <c r="AE54" s="41"/>
      <c r="AF54" s="41"/>
      <c r="AG54" s="41"/>
    </row>
    <row r="55" spans="1:33" x14ac:dyDescent="0.2">
      <c r="A55" s="11">
        <f t="shared" si="21"/>
        <v>47</v>
      </c>
      <c r="B55" s="11">
        <f t="shared" si="21"/>
        <v>47</v>
      </c>
      <c r="C55" s="12">
        <f>IF(B55&lt;121,INDEX(Frauen!C$2:C$122,B55+1,1),0)</f>
        <v>1.903</v>
      </c>
      <c r="D55" s="20">
        <f t="shared" si="7"/>
        <v>1.903E-3</v>
      </c>
      <c r="E55" s="20">
        <f t="shared" si="8"/>
        <v>0.99809700000000001</v>
      </c>
      <c r="F55" s="26">
        <f>IF(B55&lt;121,IF($D$1="konstant",$D$3,Zins!G49),0)</f>
        <v>7.4999999999999997E-3</v>
      </c>
      <c r="G55" s="39">
        <f t="shared" si="9"/>
        <v>1.0075000000000001</v>
      </c>
      <c r="H55" s="11"/>
      <c r="I55" s="11"/>
      <c r="J55" s="11"/>
      <c r="K55" s="11"/>
      <c r="L55" s="28">
        <f t="shared" si="10"/>
        <v>0</v>
      </c>
      <c r="M55" s="32">
        <f t="shared" si="0"/>
        <v>0</v>
      </c>
      <c r="N55" s="53">
        <f>N54+H56*PRODUCT($G$8:G55)^-1*PRODUCT($E$8:E54)*D55</f>
        <v>8.6348775135425999E-3</v>
      </c>
      <c r="O55" s="53"/>
      <c r="P55" s="52">
        <f>P54+J55*PRODUCT($E$8:E54)*PRODUCT($G$8:G54)^-1</f>
        <v>18.526076269301292</v>
      </c>
      <c r="Q55" s="52">
        <f>((O54+N54)*PRODUCT($G$8:G54))/PRODUCT($E$8:E54)</f>
        <v>1.2588154255859128E-2</v>
      </c>
      <c r="R55" s="52">
        <f>((P54)*PRODUCT($G$8:G54))/PRODUCT($E$8:E54)</f>
        <v>27.007807055516412</v>
      </c>
      <c r="S55" s="11">
        <f t="shared" si="1"/>
        <v>0</v>
      </c>
      <c r="T55" s="32">
        <f t="shared" si="2"/>
        <v>0</v>
      </c>
      <c r="U55" s="41">
        <f t="shared" si="11"/>
        <v>0</v>
      </c>
      <c r="V55" s="41">
        <f t="shared" si="3"/>
        <v>0</v>
      </c>
      <c r="W55" s="52">
        <f t="shared" si="12"/>
        <v>0</v>
      </c>
      <c r="X55" s="41">
        <f t="shared" si="4"/>
        <v>0</v>
      </c>
      <c r="Y55" s="41">
        <f t="shared" si="5"/>
        <v>0</v>
      </c>
      <c r="Z55" s="41">
        <f t="shared" si="20"/>
        <v>0</v>
      </c>
      <c r="AA55" s="41">
        <f t="shared" si="13"/>
        <v>0</v>
      </c>
      <c r="AB55" s="41">
        <f t="shared" si="14"/>
        <v>0</v>
      </c>
      <c r="AC55" s="41"/>
      <c r="AD55" s="41"/>
      <c r="AE55" s="41"/>
      <c r="AF55" s="41"/>
      <c r="AG55" s="41"/>
    </row>
    <row r="56" spans="1:33" x14ac:dyDescent="0.2">
      <c r="A56" s="11">
        <f t="shared" si="21"/>
        <v>48</v>
      </c>
      <c r="B56" s="11">
        <f t="shared" si="21"/>
        <v>48</v>
      </c>
      <c r="C56" s="12">
        <f>IF(B56&lt;121,INDEX(Frauen!C$2:C$122,B56+1,1),0)</f>
        <v>2.109</v>
      </c>
      <c r="D56" s="20">
        <f t="shared" si="7"/>
        <v>2.1090000000000002E-3</v>
      </c>
      <c r="E56" s="20">
        <f t="shared" si="8"/>
        <v>0.99789099999999997</v>
      </c>
      <c r="F56" s="26">
        <f>IF(B56&lt;121,IF($D$1="konstant",$D$3,Zins!G50),0)</f>
        <v>7.4999999999999997E-3</v>
      </c>
      <c r="G56" s="39">
        <f t="shared" si="9"/>
        <v>1.0075000000000001</v>
      </c>
      <c r="H56" s="11"/>
      <c r="I56" s="11"/>
      <c r="J56" s="11"/>
      <c r="K56" s="11"/>
      <c r="L56" s="28">
        <f t="shared" si="10"/>
        <v>0</v>
      </c>
      <c r="M56" s="32">
        <f t="shared" si="0"/>
        <v>0</v>
      </c>
      <c r="N56" s="53">
        <f>N55+H57*PRODUCT($G$8:G56)^-1*PRODUCT($E$8:E55)*D56</f>
        <v>8.6348775135425999E-3</v>
      </c>
      <c r="O56" s="53"/>
      <c r="P56" s="52">
        <f>P55+J56*PRODUCT($E$8:E55)*PRODUCT($G$8:G55)^-1</f>
        <v>18.526076269301292</v>
      </c>
      <c r="Q56" s="52">
        <f>((O55+N55)*PRODUCT($G$8:G55))/PRODUCT($E$8:E55)</f>
        <v>1.2706746351084184E-2</v>
      </c>
      <c r="R56" s="52">
        <f>((P55)*PRODUCT($G$8:G55))/PRODUCT($E$8:E55)</f>
        <v>27.262245661927434</v>
      </c>
      <c r="S56" s="11">
        <f t="shared" si="1"/>
        <v>0</v>
      </c>
      <c r="T56" s="32">
        <f t="shared" si="2"/>
        <v>0</v>
      </c>
      <c r="U56" s="41">
        <f t="shared" si="11"/>
        <v>0</v>
      </c>
      <c r="V56" s="41">
        <f t="shared" si="3"/>
        <v>0</v>
      </c>
      <c r="W56" s="52">
        <f t="shared" si="12"/>
        <v>1.3877787807814457E-17</v>
      </c>
      <c r="X56" s="41">
        <f t="shared" si="4"/>
        <v>0</v>
      </c>
      <c r="Y56" s="41">
        <f t="shared" si="5"/>
        <v>0</v>
      </c>
      <c r="Z56" s="41">
        <f t="shared" si="20"/>
        <v>0</v>
      </c>
      <c r="AA56" s="41">
        <f t="shared" si="13"/>
        <v>0</v>
      </c>
      <c r="AB56" s="41">
        <f t="shared" si="14"/>
        <v>0</v>
      </c>
      <c r="AC56" s="41"/>
      <c r="AD56" s="41"/>
      <c r="AE56" s="41"/>
      <c r="AF56" s="41"/>
      <c r="AG56" s="41"/>
    </row>
    <row r="57" spans="1:33" x14ac:dyDescent="0.2">
      <c r="A57" s="11">
        <f t="shared" si="21"/>
        <v>49</v>
      </c>
      <c r="B57" s="11">
        <f t="shared" si="21"/>
        <v>49</v>
      </c>
      <c r="C57" s="12">
        <f>IF(B57&lt;121,INDEX(Frauen!C$2:C$122,B57+1,1),0)</f>
        <v>2.3239999999999998</v>
      </c>
      <c r="D57" s="20">
        <f t="shared" si="7"/>
        <v>2.3239999999999997E-3</v>
      </c>
      <c r="E57" s="20">
        <f t="shared" si="8"/>
        <v>0.99767600000000001</v>
      </c>
      <c r="F57" s="26">
        <f>IF(B57&lt;121,IF($D$1="konstant",$D$3,Zins!G51),0)</f>
        <v>7.4999999999999997E-3</v>
      </c>
      <c r="G57" s="39">
        <f t="shared" si="9"/>
        <v>1.0075000000000001</v>
      </c>
      <c r="H57" s="11"/>
      <c r="I57" s="11"/>
      <c r="J57" s="11"/>
      <c r="K57" s="11"/>
      <c r="L57" s="28">
        <f t="shared" si="10"/>
        <v>0</v>
      </c>
      <c r="M57" s="32">
        <f t="shared" si="0"/>
        <v>0</v>
      </c>
      <c r="N57" s="53">
        <f>N56+H58*PRODUCT($G$8:G57)^-1*PRODUCT($E$8:E56)*D57</f>
        <v>8.6348775135425999E-3</v>
      </c>
      <c r="O57" s="53"/>
      <c r="P57" s="52">
        <f>P56+J57*PRODUCT($E$8:E56)*PRODUCT($G$8:G56)^-1</f>
        <v>18.526076269301292</v>
      </c>
      <c r="Q57" s="52">
        <f>((O56+N56)*PRODUCT($G$8:G56))/PRODUCT($E$8:E56)</f>
        <v>1.2829103528057993E-2</v>
      </c>
      <c r="R57" s="52">
        <f>((P56)*PRODUCT($G$8:G56))/PRODUCT($E$8:E56)</f>
        <v>27.524762227930601</v>
      </c>
      <c r="S57" s="11">
        <f t="shared" si="1"/>
        <v>0</v>
      </c>
      <c r="T57" s="32">
        <f t="shared" si="2"/>
        <v>0</v>
      </c>
      <c r="U57" s="41">
        <f t="shared" si="11"/>
        <v>0</v>
      </c>
      <c r="V57" s="41">
        <f t="shared" si="3"/>
        <v>0</v>
      </c>
      <c r="W57" s="52">
        <f t="shared" si="12"/>
        <v>1.3877787807814457E-17</v>
      </c>
      <c r="X57" s="41">
        <f t="shared" si="4"/>
        <v>0</v>
      </c>
      <c r="Y57" s="41">
        <f t="shared" si="5"/>
        <v>0</v>
      </c>
      <c r="Z57" s="41">
        <f t="shared" si="20"/>
        <v>0</v>
      </c>
      <c r="AA57" s="41">
        <f t="shared" si="13"/>
        <v>0</v>
      </c>
      <c r="AB57" s="41">
        <f t="shared" si="14"/>
        <v>0</v>
      </c>
      <c r="AC57" s="41"/>
      <c r="AD57" s="41"/>
      <c r="AE57" s="41"/>
      <c r="AF57" s="41"/>
      <c r="AG57" s="41"/>
    </row>
    <row r="58" spans="1:33" x14ac:dyDescent="0.2">
      <c r="A58" s="11">
        <f t="shared" ref="A58:B73" si="22">IF(A57&lt;121,A57+1,"")</f>
        <v>50</v>
      </c>
      <c r="B58" s="11">
        <f t="shared" si="22"/>
        <v>50</v>
      </c>
      <c r="C58" s="12">
        <f>IF(B58&lt;121,INDEX(Frauen!C$2:C$122,B58+1,1),0)</f>
        <v>2.5459999999999998</v>
      </c>
      <c r="D58" s="20">
        <f t="shared" si="7"/>
        <v>2.5459999999999997E-3</v>
      </c>
      <c r="E58" s="20">
        <f t="shared" si="8"/>
        <v>0.99745399999999995</v>
      </c>
      <c r="F58" s="26">
        <f>IF(B58&lt;121,IF($D$1="konstant",$D$3,Zins!G52),0)</f>
        <v>7.4999999999999997E-3</v>
      </c>
      <c r="G58" s="39">
        <f t="shared" si="9"/>
        <v>1.0075000000000001</v>
      </c>
      <c r="H58" s="11"/>
      <c r="I58" s="11"/>
      <c r="J58" s="11"/>
      <c r="K58" s="11"/>
      <c r="L58" s="28">
        <f t="shared" si="10"/>
        <v>0</v>
      </c>
      <c r="M58" s="32">
        <f t="shared" si="0"/>
        <v>0</v>
      </c>
      <c r="N58" s="53">
        <f>N57+H59*PRODUCT($G$8:G58)^-1*PRODUCT($E$8:E57)*D58</f>
        <v>8.6348775135425999E-3</v>
      </c>
      <c r="O58" s="53"/>
      <c r="P58" s="52">
        <f>P57+J58*PRODUCT($E$8:E57)*PRODUCT($G$8:G57)^-1</f>
        <v>18.526076269301292</v>
      </c>
      <c r="Q58" s="52">
        <f>((O57+N57)*PRODUCT($G$8:G57))/PRODUCT($E$8:E57)</f>
        <v>1.295543022435984E-2</v>
      </c>
      <c r="R58" s="52">
        <f>((P57)*PRODUCT($G$8:G57))/PRODUCT($E$8:E57)</f>
        <v>27.795795373087138</v>
      </c>
      <c r="S58" s="11">
        <f t="shared" si="1"/>
        <v>0</v>
      </c>
      <c r="T58" s="32">
        <f t="shared" si="2"/>
        <v>0</v>
      </c>
      <c r="U58" s="41">
        <f t="shared" si="11"/>
        <v>0</v>
      </c>
      <c r="V58" s="41">
        <f t="shared" si="3"/>
        <v>0</v>
      </c>
      <c r="W58" s="52">
        <f t="shared" si="12"/>
        <v>1.3877787807814457E-17</v>
      </c>
      <c r="X58" s="41">
        <f t="shared" si="4"/>
        <v>0</v>
      </c>
      <c r="Y58" s="41">
        <f t="shared" si="5"/>
        <v>0</v>
      </c>
      <c r="Z58" s="41">
        <f t="shared" si="20"/>
        <v>0</v>
      </c>
      <c r="AA58" s="41">
        <f t="shared" si="13"/>
        <v>0</v>
      </c>
      <c r="AB58" s="41">
        <f t="shared" si="14"/>
        <v>0</v>
      </c>
      <c r="AC58" s="41"/>
      <c r="AD58" s="41"/>
      <c r="AE58" s="41"/>
      <c r="AF58" s="41"/>
      <c r="AG58" s="41"/>
    </row>
    <row r="59" spans="1:33" x14ac:dyDescent="0.2">
      <c r="A59" s="11">
        <f t="shared" si="22"/>
        <v>51</v>
      </c>
      <c r="B59" s="11">
        <f t="shared" si="22"/>
        <v>51</v>
      </c>
      <c r="C59" s="12">
        <f>IF(B59&lt;121,INDEX(Frauen!C$2:C$122,B59+1,1),0)</f>
        <v>2.782</v>
      </c>
      <c r="D59" s="20">
        <f t="shared" si="7"/>
        <v>2.7820000000000002E-3</v>
      </c>
      <c r="E59" s="20">
        <f t="shared" si="8"/>
        <v>0.99721800000000005</v>
      </c>
      <c r="F59" s="26">
        <f>IF(B59&lt;121,IF($D$1="konstant",$D$3,Zins!G53),0)</f>
        <v>7.4999999999999997E-3</v>
      </c>
      <c r="G59" s="39">
        <f t="shared" si="9"/>
        <v>1.0075000000000001</v>
      </c>
      <c r="H59" s="11"/>
      <c r="I59" s="11"/>
      <c r="J59" s="11"/>
      <c r="K59" s="11"/>
      <c r="L59" s="28">
        <f t="shared" si="10"/>
        <v>0</v>
      </c>
      <c r="M59" s="32">
        <f t="shared" si="0"/>
        <v>0</v>
      </c>
      <c r="N59" s="53">
        <f>N58+H60*PRODUCT($G$8:G59)^-1*PRODUCT($E$8:E58)*D59</f>
        <v>8.6348775135425999E-3</v>
      </c>
      <c r="O59" s="53"/>
      <c r="P59" s="52">
        <f>P58+J59*PRODUCT($E$8:E58)*PRODUCT($G$8:G58)^-1</f>
        <v>18.526076269301292</v>
      </c>
      <c r="Q59" s="52">
        <f>((O58+N58)*PRODUCT($G$8:G58))/PRODUCT($E$8:E58)</f>
        <v>1.3085912684737883E-2</v>
      </c>
      <c r="R59" s="52">
        <f>((P58)*PRODUCT($G$8:G58))/PRODUCT($E$8:E58)</f>
        <v>28.075744684351655</v>
      </c>
      <c r="S59" s="11">
        <f t="shared" si="1"/>
        <v>0</v>
      </c>
      <c r="T59" s="32">
        <f t="shared" si="2"/>
        <v>0</v>
      </c>
      <c r="U59" s="41">
        <f t="shared" si="11"/>
        <v>0</v>
      </c>
      <c r="V59" s="41">
        <f t="shared" si="3"/>
        <v>0</v>
      </c>
      <c r="W59" s="52">
        <f t="shared" si="12"/>
        <v>1.5612511283791264E-17</v>
      </c>
      <c r="X59" s="41">
        <f t="shared" si="4"/>
        <v>0</v>
      </c>
      <c r="Y59" s="41">
        <f t="shared" si="5"/>
        <v>0</v>
      </c>
      <c r="Z59" s="41">
        <f t="shared" si="20"/>
        <v>0</v>
      </c>
      <c r="AA59" s="41">
        <f t="shared" si="13"/>
        <v>0</v>
      </c>
      <c r="AB59" s="41">
        <f t="shared" si="14"/>
        <v>0</v>
      </c>
      <c r="AC59" s="41"/>
      <c r="AD59" s="41"/>
      <c r="AE59" s="41"/>
      <c r="AF59" s="41"/>
      <c r="AG59" s="41"/>
    </row>
    <row r="60" spans="1:33" x14ac:dyDescent="0.2">
      <c r="A60" s="11">
        <f t="shared" si="22"/>
        <v>52</v>
      </c>
      <c r="B60" s="11">
        <f t="shared" si="22"/>
        <v>52</v>
      </c>
      <c r="C60" s="12">
        <f>IF(B60&lt;121,INDEX(Frauen!C$2:C$122,B60+1,1),0)</f>
        <v>3.0350000000000001</v>
      </c>
      <c r="D60" s="20">
        <f t="shared" si="7"/>
        <v>3.0349999999999999E-3</v>
      </c>
      <c r="E60" s="20">
        <f t="shared" si="8"/>
        <v>0.99696499999999999</v>
      </c>
      <c r="F60" s="26">
        <f>IF(B60&lt;121,IF($D$1="konstant",$D$3,Zins!G54),0)</f>
        <v>7.4999999999999997E-3</v>
      </c>
      <c r="G60" s="39">
        <f t="shared" si="9"/>
        <v>1.0075000000000001</v>
      </c>
      <c r="H60" s="11"/>
      <c r="I60" s="11"/>
      <c r="J60" s="11"/>
      <c r="K60" s="11"/>
      <c r="L60" s="28">
        <f t="shared" si="10"/>
        <v>0</v>
      </c>
      <c r="M60" s="32">
        <f t="shared" si="0"/>
        <v>0</v>
      </c>
      <c r="N60" s="53">
        <f>N59+H61*PRODUCT($G$8:G60)^-1*PRODUCT($E$8:E59)*D60</f>
        <v>8.6348775135425999E-3</v>
      </c>
      <c r="O60" s="53"/>
      <c r="P60" s="52">
        <f>P59+J60*PRODUCT($E$8:E59)*PRODUCT($G$8:G59)^-1</f>
        <v>18.526076269301292</v>
      </c>
      <c r="Q60" s="52">
        <f>((O59+N59)*PRODUCT($G$8:G59))/PRODUCT($E$8:E59)</f>
        <v>1.3220837399518879E-2</v>
      </c>
      <c r="R60" s="52">
        <f>((P59)*PRODUCT($G$8:G59))/PRODUCT($E$8:E59)</f>
        <v>28.365224824947294</v>
      </c>
      <c r="S60" s="11">
        <f t="shared" si="1"/>
        <v>0</v>
      </c>
      <c r="T60" s="32">
        <f t="shared" si="2"/>
        <v>0</v>
      </c>
      <c r="U60" s="41">
        <f t="shared" si="11"/>
        <v>0</v>
      </c>
      <c r="V60" s="41">
        <f t="shared" si="3"/>
        <v>0</v>
      </c>
      <c r="W60" s="52">
        <f t="shared" si="12"/>
        <v>1.3877787807814457E-17</v>
      </c>
      <c r="X60" s="41">
        <f t="shared" si="4"/>
        <v>0</v>
      </c>
      <c r="Y60" s="41">
        <f t="shared" si="5"/>
        <v>0</v>
      </c>
      <c r="Z60" s="41">
        <f t="shared" si="20"/>
        <v>0</v>
      </c>
      <c r="AA60" s="41">
        <f t="shared" si="13"/>
        <v>0</v>
      </c>
      <c r="AB60" s="41">
        <f t="shared" si="14"/>
        <v>0</v>
      </c>
      <c r="AC60" s="41"/>
      <c r="AD60" s="41"/>
      <c r="AE60" s="41"/>
      <c r="AF60" s="41"/>
      <c r="AG60" s="41"/>
    </row>
    <row r="61" spans="1:33" x14ac:dyDescent="0.2">
      <c r="A61" s="11">
        <f t="shared" si="22"/>
        <v>53</v>
      </c>
      <c r="B61" s="11">
        <f t="shared" si="22"/>
        <v>53</v>
      </c>
      <c r="C61" s="12">
        <f>IF(B61&lt;121,INDEX(Frauen!C$2:C$122,B61+1,1),0)</f>
        <v>3.306</v>
      </c>
      <c r="D61" s="20">
        <f t="shared" si="7"/>
        <v>3.3059999999999999E-3</v>
      </c>
      <c r="E61" s="20">
        <f t="shared" si="8"/>
        <v>0.99669399999999997</v>
      </c>
      <c r="F61" s="26">
        <f>IF(B61&lt;121,IF($D$1="konstant",$D$3,Zins!G55),0)</f>
        <v>7.4999999999999997E-3</v>
      </c>
      <c r="G61" s="39">
        <f t="shared" si="9"/>
        <v>1.0075000000000001</v>
      </c>
      <c r="H61" s="11"/>
      <c r="I61" s="11"/>
      <c r="J61" s="11"/>
      <c r="K61" s="11"/>
      <c r="L61" s="28">
        <f t="shared" si="10"/>
        <v>0</v>
      </c>
      <c r="M61" s="32">
        <f t="shared" si="0"/>
        <v>0</v>
      </c>
      <c r="N61" s="53">
        <f>N60+H62*PRODUCT($G$8:G61)^-1*PRODUCT($E$8:E60)*D61</f>
        <v>8.6348775135425999E-3</v>
      </c>
      <c r="O61" s="53"/>
      <c r="P61" s="52">
        <f>P60+J61*PRODUCT($E$8:E60)*PRODUCT($G$8:G60)^-1</f>
        <v>18.526076269301292</v>
      </c>
      <c r="Q61" s="52">
        <f>((O60+N60)*PRODUCT($G$8:G60))/PRODUCT($E$8:E60)</f>
        <v>1.336054292780115E-2</v>
      </c>
      <c r="R61" s="52">
        <f>((P60)*PRODUCT($G$8:G60))/PRODUCT($E$8:E60)</f>
        <v>28.664962171324369</v>
      </c>
      <c r="S61" s="11">
        <f t="shared" si="1"/>
        <v>0</v>
      </c>
      <c r="T61" s="32">
        <f t="shared" si="2"/>
        <v>0</v>
      </c>
      <c r="U61" s="41">
        <f t="shared" si="11"/>
        <v>0</v>
      </c>
      <c r="V61" s="41">
        <f t="shared" si="3"/>
        <v>0</v>
      </c>
      <c r="W61" s="52">
        <f t="shared" si="12"/>
        <v>0</v>
      </c>
      <c r="X61" s="41">
        <f t="shared" si="4"/>
        <v>0</v>
      </c>
      <c r="Y61" s="41">
        <f t="shared" si="5"/>
        <v>0</v>
      </c>
      <c r="Z61" s="41">
        <f t="shared" si="20"/>
        <v>0</v>
      </c>
      <c r="AA61" s="41">
        <f t="shared" si="13"/>
        <v>0</v>
      </c>
      <c r="AB61" s="41">
        <f t="shared" si="14"/>
        <v>0</v>
      </c>
      <c r="AC61" s="41"/>
      <c r="AD61" s="41"/>
      <c r="AE61" s="41"/>
      <c r="AF61" s="41"/>
      <c r="AG61" s="41"/>
    </row>
    <row r="62" spans="1:33" x14ac:dyDescent="0.2">
      <c r="A62" s="11">
        <f t="shared" si="22"/>
        <v>54</v>
      </c>
      <c r="B62" s="11">
        <f t="shared" si="22"/>
        <v>54</v>
      </c>
      <c r="C62" s="12">
        <f>IF(B62&lt;121,INDEX(Frauen!C$2:C$122,B62+1,1),0)</f>
        <v>3.593</v>
      </c>
      <c r="D62" s="20">
        <f t="shared" si="7"/>
        <v>3.5929999999999998E-3</v>
      </c>
      <c r="E62" s="20">
        <f t="shared" si="8"/>
        <v>0.99640700000000004</v>
      </c>
      <c r="F62" s="26">
        <f>IF(B62&lt;121,IF($D$1="konstant",$D$3,Zins!G56),0)</f>
        <v>7.4999999999999997E-3</v>
      </c>
      <c r="G62" s="39">
        <f t="shared" si="9"/>
        <v>1.0075000000000001</v>
      </c>
      <c r="H62" s="11"/>
      <c r="I62" s="11"/>
      <c r="J62" s="11"/>
      <c r="K62" s="11"/>
      <c r="L62" s="28">
        <f t="shared" si="10"/>
        <v>0</v>
      </c>
      <c r="M62" s="32">
        <f t="shared" si="0"/>
        <v>0</v>
      </c>
      <c r="N62" s="53">
        <f>N61+H63*PRODUCT($G$8:G62)^-1*PRODUCT($E$8:E61)*D62</f>
        <v>8.6348775135425999E-3</v>
      </c>
      <c r="O62" s="53"/>
      <c r="P62" s="52">
        <f>P61+J62*PRODUCT($E$8:E61)*PRODUCT($G$8:G61)^-1</f>
        <v>18.526076269301292</v>
      </c>
      <c r="Q62" s="52">
        <f>((O61+N61)*PRODUCT($G$8:G61))/PRODUCT($E$8:E61)</f>
        <v>1.3505395838401414E-2</v>
      </c>
      <c r="R62" s="52">
        <f>((P61)*PRODUCT($G$8:G61))/PRODUCT($E$8:E61)</f>
        <v>28.97574319461069</v>
      </c>
      <c r="S62" s="11">
        <f t="shared" si="1"/>
        <v>0</v>
      </c>
      <c r="T62" s="32">
        <f t="shared" si="2"/>
        <v>0</v>
      </c>
      <c r="U62" s="41">
        <f t="shared" si="11"/>
        <v>0</v>
      </c>
      <c r="V62" s="41">
        <f t="shared" si="3"/>
        <v>0</v>
      </c>
      <c r="W62" s="52">
        <f t="shared" si="12"/>
        <v>1.3877787807814457E-17</v>
      </c>
      <c r="X62" s="41">
        <f t="shared" si="4"/>
        <v>0</v>
      </c>
      <c r="Y62" s="41">
        <f t="shared" si="5"/>
        <v>0</v>
      </c>
      <c r="Z62" s="41">
        <f t="shared" si="20"/>
        <v>0</v>
      </c>
      <c r="AA62" s="41">
        <f t="shared" si="13"/>
        <v>0</v>
      </c>
      <c r="AB62" s="41">
        <f t="shared" si="14"/>
        <v>0</v>
      </c>
      <c r="AC62" s="41"/>
      <c r="AD62" s="41"/>
      <c r="AE62" s="41"/>
      <c r="AF62" s="41"/>
      <c r="AG62" s="41"/>
    </row>
    <row r="63" spans="1:33" x14ac:dyDescent="0.2">
      <c r="A63" s="11">
        <f t="shared" si="22"/>
        <v>55</v>
      </c>
      <c r="B63" s="11">
        <f t="shared" si="22"/>
        <v>55</v>
      </c>
      <c r="C63" s="12">
        <f>IF(B63&lt;121,INDEX(Frauen!C$2:C$122,B63+1,1),0)</f>
        <v>3.8980000000000001</v>
      </c>
      <c r="D63" s="20">
        <f t="shared" si="7"/>
        <v>3.898E-3</v>
      </c>
      <c r="E63" s="20">
        <f t="shared" si="8"/>
        <v>0.99610200000000004</v>
      </c>
      <c r="F63" s="26">
        <f>IF(B63&lt;121,IF($D$1="konstant",$D$3,Zins!G57),0)</f>
        <v>7.4999999999999997E-3</v>
      </c>
      <c r="G63" s="39">
        <f t="shared" si="9"/>
        <v>1.0075000000000001</v>
      </c>
      <c r="H63" s="11"/>
      <c r="I63" s="11"/>
      <c r="J63" s="11"/>
      <c r="K63" s="11"/>
      <c r="L63" s="28">
        <f t="shared" si="10"/>
        <v>0</v>
      </c>
      <c r="M63" s="32">
        <f t="shared" si="0"/>
        <v>0</v>
      </c>
      <c r="N63" s="53">
        <f>N62+H64*PRODUCT($G$8:G63)^-1*PRODUCT($E$8:E62)*D63</f>
        <v>8.6348775135425999E-3</v>
      </c>
      <c r="O63" s="53"/>
      <c r="P63" s="52">
        <f>P62+J63*PRODUCT($E$8:E62)*PRODUCT($G$8:G62)^-1</f>
        <v>18.526076269301292</v>
      </c>
      <c r="Q63" s="52">
        <f>((O62+N62)*PRODUCT($G$8:G62))/PRODUCT($E$8:E62)</f>
        <v>1.3655751422048846E-2</v>
      </c>
      <c r="R63" s="52">
        <f>((P62)*PRODUCT($G$8:G62))/PRODUCT($E$8:E62)</f>
        <v>29.298330168867011</v>
      </c>
      <c r="S63" s="11">
        <f t="shared" si="1"/>
        <v>0</v>
      </c>
      <c r="T63" s="32">
        <f t="shared" si="2"/>
        <v>0</v>
      </c>
      <c r="U63" s="41">
        <f t="shared" si="11"/>
        <v>0</v>
      </c>
      <c r="V63" s="41">
        <f t="shared" si="3"/>
        <v>0</v>
      </c>
      <c r="W63" s="52">
        <f t="shared" si="12"/>
        <v>1.5612511283791264E-17</v>
      </c>
      <c r="X63" s="41">
        <f t="shared" si="4"/>
        <v>0</v>
      </c>
      <c r="Y63" s="41">
        <f t="shared" si="5"/>
        <v>0</v>
      </c>
      <c r="Z63" s="41">
        <f t="shared" si="20"/>
        <v>0</v>
      </c>
      <c r="AA63" s="41">
        <f t="shared" si="13"/>
        <v>0</v>
      </c>
      <c r="AB63" s="41">
        <f t="shared" si="14"/>
        <v>0</v>
      </c>
      <c r="AC63" s="41"/>
      <c r="AD63" s="41"/>
      <c r="AE63" s="41"/>
      <c r="AF63" s="41"/>
      <c r="AG63" s="41"/>
    </row>
    <row r="64" spans="1:33" x14ac:dyDescent="0.2">
      <c r="A64" s="11">
        <f t="shared" si="22"/>
        <v>56</v>
      </c>
      <c r="B64" s="11">
        <f t="shared" si="22"/>
        <v>56</v>
      </c>
      <c r="C64" s="12">
        <f>IF(B64&lt;121,INDEX(Frauen!C$2:C$122,B64+1,1),0)</f>
        <v>4.2279999999999998</v>
      </c>
      <c r="D64" s="20">
        <f t="shared" si="7"/>
        <v>4.228E-3</v>
      </c>
      <c r="E64" s="20">
        <f t="shared" si="8"/>
        <v>0.99577199999999999</v>
      </c>
      <c r="F64" s="26">
        <f>IF(B64&lt;121,IF($D$1="konstant",$D$3,Zins!G58),0)</f>
        <v>7.4999999999999997E-3</v>
      </c>
      <c r="G64" s="39">
        <f t="shared" si="9"/>
        <v>1.0075000000000001</v>
      </c>
      <c r="H64" s="11"/>
      <c r="I64" s="11"/>
      <c r="J64" s="11"/>
      <c r="K64" s="11"/>
      <c r="L64" s="28">
        <f t="shared" si="10"/>
        <v>0</v>
      </c>
      <c r="M64" s="32">
        <f t="shared" si="0"/>
        <v>0</v>
      </c>
      <c r="N64" s="53">
        <f>N63+H65*PRODUCT($G$8:G64)^-1*PRODUCT($E$8:E63)*D64</f>
        <v>8.6348775135425999E-3</v>
      </c>
      <c r="O64" s="53"/>
      <c r="P64" s="52">
        <f>P63+J64*PRODUCT($E$8:E63)*PRODUCT($G$8:G63)^-1</f>
        <v>18.526076269301292</v>
      </c>
      <c r="Q64" s="52">
        <f>((O63+N63)*PRODUCT($G$8:G63))/PRODUCT($E$8:E63)</f>
        <v>1.3812008767891454E-2</v>
      </c>
      <c r="R64" s="52">
        <f>((P63)*PRODUCT($G$8:G63))/PRODUCT($E$8:E63)</f>
        <v>29.633579337390664</v>
      </c>
      <c r="S64" s="11">
        <f t="shared" si="1"/>
        <v>0</v>
      </c>
      <c r="T64" s="32">
        <f t="shared" si="2"/>
        <v>0</v>
      </c>
      <c r="U64" s="41">
        <f t="shared" si="11"/>
        <v>0</v>
      </c>
      <c r="V64" s="41">
        <f t="shared" si="3"/>
        <v>0</v>
      </c>
      <c r="W64" s="52">
        <f t="shared" si="12"/>
        <v>1.5612511283791264E-17</v>
      </c>
      <c r="X64" s="41">
        <f t="shared" si="4"/>
        <v>0</v>
      </c>
      <c r="Y64" s="41">
        <f t="shared" si="5"/>
        <v>0</v>
      </c>
      <c r="Z64" s="41">
        <f t="shared" si="20"/>
        <v>0</v>
      </c>
      <c r="AA64" s="41">
        <f t="shared" si="13"/>
        <v>0</v>
      </c>
      <c r="AB64" s="41">
        <f t="shared" si="14"/>
        <v>0</v>
      </c>
      <c r="AC64" s="41"/>
      <c r="AD64" s="41"/>
      <c r="AE64" s="41"/>
      <c r="AF64" s="41"/>
      <c r="AG64" s="41"/>
    </row>
    <row r="65" spans="1:33" x14ac:dyDescent="0.2">
      <c r="A65" s="11">
        <f t="shared" si="22"/>
        <v>57</v>
      </c>
      <c r="B65" s="11">
        <f t="shared" si="22"/>
        <v>57</v>
      </c>
      <c r="C65" s="12">
        <f>IF(B65&lt;121,INDEX(Frauen!C$2:C$122,B65+1,1),0)</f>
        <v>4.585</v>
      </c>
      <c r="D65" s="20">
        <f t="shared" si="7"/>
        <v>4.5849999999999997E-3</v>
      </c>
      <c r="E65" s="20">
        <f t="shared" si="8"/>
        <v>0.99541500000000005</v>
      </c>
      <c r="F65" s="26">
        <f>IF(B65&lt;121,IF($D$1="konstant",$D$3,Zins!G59),0)</f>
        <v>7.4999999999999997E-3</v>
      </c>
      <c r="G65" s="39">
        <f t="shared" si="9"/>
        <v>1.0075000000000001</v>
      </c>
      <c r="H65" s="11"/>
      <c r="I65" s="11"/>
      <c r="J65" s="11"/>
      <c r="K65" s="11"/>
      <c r="L65" s="28">
        <f t="shared" si="10"/>
        <v>0</v>
      </c>
      <c r="M65" s="32">
        <f t="shared" si="0"/>
        <v>0</v>
      </c>
      <c r="N65" s="53">
        <f>N64+H66*PRODUCT($G$8:G65)^-1*PRODUCT($E$8:E64)*D65</f>
        <v>8.6348775135425999E-3</v>
      </c>
      <c r="O65" s="53"/>
      <c r="P65" s="52">
        <f>P64+J65*PRODUCT($E$8:E64)*PRODUCT($G$8:G64)^-1</f>
        <v>18.526076269301292</v>
      </c>
      <c r="Q65" s="52">
        <f>((O64+N64)*PRODUCT($G$8:G64))/PRODUCT($E$8:E64)</f>
        <v>1.3974683796743272E-2</v>
      </c>
      <c r="R65" s="52">
        <f>((P64)*PRODUCT($G$8:G64))/PRODUCT($E$8:E64)</f>
        <v>29.982597605095439</v>
      </c>
      <c r="S65" s="11">
        <f t="shared" si="1"/>
        <v>0</v>
      </c>
      <c r="T65" s="32">
        <f t="shared" si="2"/>
        <v>0</v>
      </c>
      <c r="U65" s="41">
        <f t="shared" si="11"/>
        <v>0</v>
      </c>
      <c r="V65" s="41">
        <f t="shared" si="3"/>
        <v>0</v>
      </c>
      <c r="W65" s="52">
        <f t="shared" si="12"/>
        <v>1.3877787807814457E-17</v>
      </c>
      <c r="X65" s="41">
        <f t="shared" si="4"/>
        <v>0</v>
      </c>
      <c r="Y65" s="41">
        <f t="shared" si="5"/>
        <v>0</v>
      </c>
      <c r="Z65" s="41">
        <f t="shared" si="20"/>
        <v>0</v>
      </c>
      <c r="AA65" s="41">
        <f t="shared" si="13"/>
        <v>0</v>
      </c>
      <c r="AB65" s="41">
        <f t="shared" si="14"/>
        <v>0</v>
      </c>
      <c r="AC65" s="41"/>
      <c r="AD65" s="41"/>
      <c r="AE65" s="41"/>
      <c r="AF65" s="41"/>
      <c r="AG65" s="41"/>
    </row>
    <row r="66" spans="1:33" x14ac:dyDescent="0.2">
      <c r="A66" s="11">
        <f t="shared" si="22"/>
        <v>58</v>
      </c>
      <c r="B66" s="11">
        <f t="shared" si="22"/>
        <v>58</v>
      </c>
      <c r="C66" s="12">
        <f>IF(B66&lt;121,INDEX(Frauen!C$2:C$122,B66+1,1),0)</f>
        <v>4.9740000000000002</v>
      </c>
      <c r="D66" s="20">
        <f t="shared" si="7"/>
        <v>4.9740000000000001E-3</v>
      </c>
      <c r="E66" s="20">
        <f t="shared" si="8"/>
        <v>0.99502599999999997</v>
      </c>
      <c r="F66" s="26">
        <f>IF(B66&lt;121,IF($D$1="konstant",$D$3,Zins!G60),0)</f>
        <v>7.4999999999999997E-3</v>
      </c>
      <c r="G66" s="39">
        <f t="shared" si="9"/>
        <v>1.0075000000000001</v>
      </c>
      <c r="H66" s="11"/>
      <c r="I66" s="11"/>
      <c r="J66" s="11"/>
      <c r="K66" s="11"/>
      <c r="L66" s="28">
        <f t="shared" si="10"/>
        <v>0</v>
      </c>
      <c r="M66" s="32">
        <f t="shared" si="0"/>
        <v>0</v>
      </c>
      <c r="N66" s="53">
        <f>N65+H67*PRODUCT($G$8:G66)^-1*PRODUCT($E$8:E65)*D66</f>
        <v>8.6348775135425999E-3</v>
      </c>
      <c r="O66" s="53"/>
      <c r="P66" s="52">
        <f>P65+J66*PRODUCT($E$8:E65)*PRODUCT($G$8:G65)^-1</f>
        <v>18.526076269301292</v>
      </c>
      <c r="Q66" s="52">
        <f>((O65+N65)*PRODUCT($G$8:G65))/PRODUCT($E$8:E65)</f>
        <v>1.4144345750484819E-2</v>
      </c>
      <c r="R66" s="52">
        <f>((P65)*PRODUCT($G$8:G65))/PRODUCT($E$8:E65)</f>
        <v>30.346606276913302</v>
      </c>
      <c r="S66" s="11">
        <f t="shared" si="1"/>
        <v>0</v>
      </c>
      <c r="T66" s="32">
        <f t="shared" si="2"/>
        <v>0</v>
      </c>
      <c r="U66" s="41">
        <f t="shared" si="11"/>
        <v>0</v>
      </c>
      <c r="V66" s="41">
        <f t="shared" si="3"/>
        <v>0</v>
      </c>
      <c r="W66" s="52">
        <f t="shared" si="12"/>
        <v>1.5612511283791264E-17</v>
      </c>
      <c r="X66" s="41">
        <f t="shared" si="4"/>
        <v>0</v>
      </c>
      <c r="Y66" s="41">
        <f t="shared" si="5"/>
        <v>0</v>
      </c>
      <c r="Z66" s="41">
        <f t="shared" si="20"/>
        <v>0</v>
      </c>
      <c r="AA66" s="41">
        <f t="shared" si="13"/>
        <v>0</v>
      </c>
      <c r="AB66" s="41">
        <f t="shared" si="14"/>
        <v>0</v>
      </c>
      <c r="AC66" s="41"/>
      <c r="AD66" s="41"/>
      <c r="AE66" s="41"/>
      <c r="AF66" s="41"/>
      <c r="AG66" s="41"/>
    </row>
    <row r="67" spans="1:33" x14ac:dyDescent="0.2">
      <c r="A67" s="11">
        <f t="shared" si="22"/>
        <v>59</v>
      </c>
      <c r="B67" s="11">
        <f t="shared" si="22"/>
        <v>59</v>
      </c>
      <c r="C67" s="12">
        <f>IF(B67&lt;121,INDEX(Frauen!C$2:C$122,B67+1,1),0)</f>
        <v>5.4020000000000001</v>
      </c>
      <c r="D67" s="20">
        <f t="shared" si="7"/>
        <v>5.4020000000000006E-3</v>
      </c>
      <c r="E67" s="20">
        <f t="shared" si="8"/>
        <v>0.99459799999999998</v>
      </c>
      <c r="F67" s="26">
        <f>IF(B67&lt;121,IF($D$1="konstant",$D$3,Zins!G61),0)</f>
        <v>7.4999999999999997E-3</v>
      </c>
      <c r="G67" s="39">
        <f t="shared" si="9"/>
        <v>1.0075000000000001</v>
      </c>
      <c r="H67" s="11"/>
      <c r="I67" s="11"/>
      <c r="J67" s="11"/>
      <c r="K67" s="11"/>
      <c r="L67" s="28">
        <f t="shared" si="10"/>
        <v>0</v>
      </c>
      <c r="M67" s="32">
        <f t="shared" si="0"/>
        <v>0</v>
      </c>
      <c r="N67" s="53">
        <f>N66+H68*PRODUCT($G$8:G67)^-1*PRODUCT($E$8:E66)*D67</f>
        <v>8.6348775135425999E-3</v>
      </c>
      <c r="O67" s="53"/>
      <c r="P67" s="52">
        <f>P66+J67*PRODUCT($E$8:E66)*PRODUCT($G$8:G66)^-1</f>
        <v>18.526076269301292</v>
      </c>
      <c r="Q67" s="52">
        <f>((O66+N66)*PRODUCT($G$8:G66))/PRODUCT($E$8:E66)</f>
        <v>1.4321664301850863E-2</v>
      </c>
      <c r="R67" s="52">
        <f>((P66)*PRODUCT($G$8:G66))/PRODUCT($E$8:E66)</f>
        <v>30.727042131552494</v>
      </c>
      <c r="S67" s="11">
        <f t="shared" si="1"/>
        <v>0</v>
      </c>
      <c r="T67" s="32">
        <f t="shared" si="2"/>
        <v>0</v>
      </c>
      <c r="U67" s="41">
        <f t="shared" si="11"/>
        <v>0</v>
      </c>
      <c r="V67" s="41">
        <f t="shared" si="3"/>
        <v>0</v>
      </c>
      <c r="W67" s="52">
        <f t="shared" si="12"/>
        <v>1.3877787807814457E-17</v>
      </c>
      <c r="X67" s="41">
        <f t="shared" si="4"/>
        <v>0</v>
      </c>
      <c r="Y67" s="41">
        <f t="shared" si="5"/>
        <v>0</v>
      </c>
      <c r="Z67" s="41">
        <f t="shared" si="20"/>
        <v>0</v>
      </c>
      <c r="AA67" s="41">
        <f t="shared" si="13"/>
        <v>0</v>
      </c>
      <c r="AB67" s="41">
        <f t="shared" si="14"/>
        <v>0</v>
      </c>
      <c r="AC67" s="41"/>
      <c r="AD67" s="41"/>
      <c r="AE67" s="41"/>
      <c r="AF67" s="41"/>
      <c r="AG67" s="41"/>
    </row>
    <row r="68" spans="1:33" x14ac:dyDescent="0.2">
      <c r="A68" s="11">
        <f t="shared" si="22"/>
        <v>60</v>
      </c>
      <c r="B68" s="11">
        <f t="shared" si="22"/>
        <v>60</v>
      </c>
      <c r="C68" s="12">
        <f>IF(B68&lt;121,INDEX(Frauen!C$2:C$122,B68+1,1),0)</f>
        <v>5.8840000000000003</v>
      </c>
      <c r="D68" s="20">
        <f t="shared" si="7"/>
        <v>5.8840000000000003E-3</v>
      </c>
      <c r="E68" s="20">
        <f t="shared" si="8"/>
        <v>0.994116</v>
      </c>
      <c r="F68" s="26">
        <f>IF(B68&lt;121,IF($D$1="konstant",$D$3,Zins!G62),0)</f>
        <v>7.4999999999999997E-3</v>
      </c>
      <c r="G68" s="39">
        <f t="shared" si="9"/>
        <v>1.0075000000000001</v>
      </c>
      <c r="H68" s="11"/>
      <c r="I68" s="11"/>
      <c r="J68" s="11"/>
      <c r="K68" s="11"/>
      <c r="L68" s="28">
        <f t="shared" si="10"/>
        <v>0</v>
      </c>
      <c r="M68" s="32">
        <f t="shared" si="0"/>
        <v>0</v>
      </c>
      <c r="N68" s="53">
        <f>N67+H69*PRODUCT($G$8:G68)^-1*PRODUCT($E$8:E67)*D68</f>
        <v>8.6348775135425999E-3</v>
      </c>
      <c r="O68" s="53"/>
      <c r="P68" s="52">
        <f>P67+J68*PRODUCT($E$8:E67)*PRODUCT($G$8:G67)^-1</f>
        <v>18.526076269301292</v>
      </c>
      <c r="Q68" s="52">
        <f>((O67+N67)*PRODUCT($G$8:G67))/PRODUCT($E$8:E67)</f>
        <v>1.4507446007446977E-2</v>
      </c>
      <c r="R68" s="52">
        <f>((P67)*PRODUCT($G$8:G67))/PRODUCT($E$8:E67)</f>
        <v>31.125635631218991</v>
      </c>
      <c r="S68" s="11">
        <f t="shared" si="1"/>
        <v>0</v>
      </c>
      <c r="T68" s="32">
        <f t="shared" si="2"/>
        <v>0</v>
      </c>
      <c r="U68" s="41">
        <f t="shared" si="11"/>
        <v>0</v>
      </c>
      <c r="V68" s="41">
        <f t="shared" si="3"/>
        <v>0</v>
      </c>
      <c r="W68" s="52">
        <f t="shared" si="12"/>
        <v>1.3877787807814457E-17</v>
      </c>
      <c r="X68" s="41">
        <f t="shared" si="4"/>
        <v>0</v>
      </c>
      <c r="Y68" s="41">
        <f t="shared" si="5"/>
        <v>0</v>
      </c>
      <c r="Z68" s="41">
        <f t="shared" si="20"/>
        <v>0</v>
      </c>
      <c r="AA68" s="41">
        <f t="shared" si="13"/>
        <v>0</v>
      </c>
      <c r="AB68" s="41">
        <f t="shared" si="14"/>
        <v>0</v>
      </c>
      <c r="AC68" s="41"/>
      <c r="AD68" s="41"/>
      <c r="AE68" s="41"/>
      <c r="AF68" s="41"/>
      <c r="AG68" s="41"/>
    </row>
    <row r="69" spans="1:33" x14ac:dyDescent="0.2">
      <c r="A69" s="11">
        <f t="shared" si="22"/>
        <v>61</v>
      </c>
      <c r="B69" s="11">
        <f t="shared" si="22"/>
        <v>61</v>
      </c>
      <c r="C69" s="12">
        <f>IF(B69&lt;121,INDEX(Frauen!C$2:C$122,B69+1,1),0)</f>
        <v>6.4489999999999998</v>
      </c>
      <c r="D69" s="20">
        <f t="shared" si="7"/>
        <v>6.4489999999999999E-3</v>
      </c>
      <c r="E69" s="20">
        <f t="shared" si="8"/>
        <v>0.99355099999999996</v>
      </c>
      <c r="F69" s="26">
        <f>IF(B69&lt;121,IF($D$1="konstant",$D$3,Zins!G63),0)</f>
        <v>7.4999999999999997E-3</v>
      </c>
      <c r="G69" s="39">
        <f t="shared" si="9"/>
        <v>1.0075000000000001</v>
      </c>
      <c r="H69" s="11"/>
      <c r="I69" s="11"/>
      <c r="J69" s="11"/>
      <c r="K69" s="11"/>
      <c r="L69" s="28">
        <f t="shared" si="10"/>
        <v>0</v>
      </c>
      <c r="M69" s="32">
        <f t="shared" si="0"/>
        <v>0</v>
      </c>
      <c r="N69" s="53">
        <f>N68+H70*PRODUCT($G$8:G69)^-1*PRODUCT($E$8:E68)*D69</f>
        <v>8.6348775135425999E-3</v>
      </c>
      <c r="O69" s="53"/>
      <c r="P69" s="52">
        <f>P68+J69*PRODUCT($E$8:E68)*PRODUCT($G$8:G68)^-1</f>
        <v>18.526076269301292</v>
      </c>
      <c r="Q69" s="52">
        <f>((O68+N68)*PRODUCT($G$8:G68))/PRODUCT($E$8:E68)</f>
        <v>1.4702762909462104E-2</v>
      </c>
      <c r="R69" s="52">
        <f>((P68)*PRODUCT($G$8:G68))/PRODUCT($E$8:E68)</f>
        <v>31.544686835794952</v>
      </c>
      <c r="S69" s="11">
        <f t="shared" si="1"/>
        <v>0</v>
      </c>
      <c r="T69" s="32">
        <f t="shared" si="2"/>
        <v>0</v>
      </c>
      <c r="U69" s="41">
        <f t="shared" si="11"/>
        <v>0</v>
      </c>
      <c r="V69" s="41">
        <f t="shared" si="3"/>
        <v>0</v>
      </c>
      <c r="W69" s="52">
        <f t="shared" si="12"/>
        <v>1.3877787807814457E-17</v>
      </c>
      <c r="X69" s="41">
        <f t="shared" si="4"/>
        <v>0</v>
      </c>
      <c r="Y69" s="41">
        <f t="shared" si="5"/>
        <v>0</v>
      </c>
      <c r="Z69" s="41">
        <f t="shared" si="20"/>
        <v>0</v>
      </c>
      <c r="AA69" s="41">
        <f t="shared" si="13"/>
        <v>0</v>
      </c>
      <c r="AB69" s="41">
        <f t="shared" si="14"/>
        <v>0</v>
      </c>
      <c r="AC69" s="41"/>
      <c r="AD69" s="41"/>
      <c r="AE69" s="41"/>
      <c r="AF69" s="41"/>
      <c r="AG69" s="41"/>
    </row>
    <row r="70" spans="1:33" x14ac:dyDescent="0.2">
      <c r="A70" s="11">
        <f t="shared" si="22"/>
        <v>62</v>
      </c>
      <c r="B70" s="11">
        <f t="shared" si="22"/>
        <v>62</v>
      </c>
      <c r="C70" s="12">
        <f>IF(B70&lt;121,INDEX(Frauen!C$2:C$122,B70+1,1),0)</f>
        <v>7.1260000000000003</v>
      </c>
      <c r="D70" s="20">
        <f t="shared" si="7"/>
        <v>7.1260000000000004E-3</v>
      </c>
      <c r="E70" s="20">
        <f t="shared" si="8"/>
        <v>0.99287400000000003</v>
      </c>
      <c r="F70" s="26">
        <f>IF(B70&lt;121,IF($D$1="konstant",$D$3,Zins!G64),0)</f>
        <v>7.4999999999999997E-3</v>
      </c>
      <c r="G70" s="39">
        <f t="shared" si="9"/>
        <v>1.0075000000000001</v>
      </c>
      <c r="H70" s="11"/>
      <c r="I70" s="11"/>
      <c r="J70" s="11"/>
      <c r="K70" s="11"/>
      <c r="L70" s="28">
        <f t="shared" si="10"/>
        <v>0</v>
      </c>
      <c r="M70" s="32">
        <f t="shared" si="0"/>
        <v>0</v>
      </c>
      <c r="N70" s="53">
        <f>N69+H71*PRODUCT($G$8:G70)^-1*PRODUCT($E$8:E69)*D70</f>
        <v>8.6348775135425999E-3</v>
      </c>
      <c r="O70" s="53"/>
      <c r="P70" s="52">
        <f>P69+J70*PRODUCT($E$8:E69)*PRODUCT($G$8:G69)^-1</f>
        <v>18.526076269301292</v>
      </c>
      <c r="Q70" s="52">
        <f>((O69+N69)*PRODUCT($G$8:G69))/PRODUCT($E$8:E69)</f>
        <v>1.490918295214143E-2</v>
      </c>
      <c r="R70" s="52">
        <f>((P69)*PRODUCT($G$8:G69))/PRODUCT($E$8:E69)</f>
        <v>31.987559759955367</v>
      </c>
      <c r="S70" s="11">
        <f t="shared" si="1"/>
        <v>0</v>
      </c>
      <c r="T70" s="32">
        <f t="shared" si="2"/>
        <v>0</v>
      </c>
      <c r="U70" s="41">
        <f t="shared" si="11"/>
        <v>0</v>
      </c>
      <c r="V70" s="41">
        <f t="shared" si="3"/>
        <v>0</v>
      </c>
      <c r="W70" s="52">
        <f t="shared" si="12"/>
        <v>1.5612511283791264E-17</v>
      </c>
      <c r="X70" s="41">
        <f t="shared" si="4"/>
        <v>0</v>
      </c>
      <c r="Y70" s="41">
        <f t="shared" si="5"/>
        <v>0</v>
      </c>
      <c r="Z70" s="41">
        <f t="shared" si="20"/>
        <v>0</v>
      </c>
      <c r="AA70" s="41">
        <f t="shared" si="13"/>
        <v>0</v>
      </c>
      <c r="AB70" s="41">
        <f t="shared" si="14"/>
        <v>0</v>
      </c>
      <c r="AC70" s="41"/>
      <c r="AD70" s="41"/>
      <c r="AE70" s="41"/>
      <c r="AF70" s="41"/>
      <c r="AG70" s="41"/>
    </row>
    <row r="71" spans="1:33" x14ac:dyDescent="0.2">
      <c r="A71" s="11">
        <f t="shared" si="22"/>
        <v>63</v>
      </c>
      <c r="B71" s="11">
        <f t="shared" si="22"/>
        <v>63</v>
      </c>
      <c r="C71" s="12">
        <f>IF(B71&lt;121,INDEX(Frauen!C$2:C$122,B71+1,1),0)</f>
        <v>7.9349999999999996</v>
      </c>
      <c r="D71" s="20">
        <f t="shared" si="7"/>
        <v>7.9349999999999993E-3</v>
      </c>
      <c r="E71" s="20">
        <f t="shared" si="8"/>
        <v>0.99206499999999997</v>
      </c>
      <c r="F71" s="26">
        <f>IF(B71&lt;121,IF($D$1="konstant",$D$3,Zins!G65),0)</f>
        <v>7.4999999999999997E-3</v>
      </c>
      <c r="G71" s="39">
        <f t="shared" si="9"/>
        <v>1.0075000000000001</v>
      </c>
      <c r="H71" s="11"/>
      <c r="I71" s="11"/>
      <c r="J71" s="11"/>
      <c r="K71" s="11"/>
      <c r="L71" s="28">
        <f t="shared" si="10"/>
        <v>0</v>
      </c>
      <c r="M71" s="32">
        <f t="shared" si="0"/>
        <v>0</v>
      </c>
      <c r="N71" s="53">
        <f>N70+H72*PRODUCT($G$8:G71)^-1*PRODUCT($E$8:E70)*D71</f>
        <v>8.6348775135425999E-3</v>
      </c>
      <c r="O71" s="53"/>
      <c r="P71" s="52">
        <f>P70+J71*PRODUCT($E$8:E70)*PRODUCT($G$8:G70)^-1</f>
        <v>18.526076269301292</v>
      </c>
      <c r="Q71" s="52">
        <f>((O70+N70)*PRODUCT($G$8:G70))/PRODUCT($E$8:E70)</f>
        <v>1.5128809722364057E-2</v>
      </c>
      <c r="R71" s="52">
        <f>((P70)*PRODUCT($G$8:G70))/PRODUCT($E$8:E70)</f>
        <v>32.45876763633153</v>
      </c>
      <c r="S71" s="11">
        <f t="shared" si="1"/>
        <v>0</v>
      </c>
      <c r="T71" s="32">
        <f t="shared" si="2"/>
        <v>0</v>
      </c>
      <c r="U71" s="41">
        <f t="shared" si="11"/>
        <v>0</v>
      </c>
      <c r="V71" s="41">
        <f t="shared" si="3"/>
        <v>0</v>
      </c>
      <c r="W71" s="52">
        <f t="shared" si="12"/>
        <v>1.3877787807814457E-17</v>
      </c>
      <c r="X71" s="41">
        <f t="shared" si="4"/>
        <v>0</v>
      </c>
      <c r="Y71" s="41">
        <f t="shared" si="5"/>
        <v>0</v>
      </c>
      <c r="Z71" s="41">
        <f t="shared" si="20"/>
        <v>0</v>
      </c>
      <c r="AA71" s="41">
        <f t="shared" si="13"/>
        <v>0</v>
      </c>
      <c r="AB71" s="41">
        <f t="shared" si="14"/>
        <v>0</v>
      </c>
      <c r="AC71" s="41"/>
      <c r="AD71" s="41"/>
      <c r="AE71" s="41"/>
      <c r="AF71" s="41"/>
      <c r="AG71" s="41"/>
    </row>
    <row r="72" spans="1:33" x14ac:dyDescent="0.2">
      <c r="A72" s="11">
        <f t="shared" si="22"/>
        <v>64</v>
      </c>
      <c r="B72" s="11">
        <f t="shared" si="22"/>
        <v>64</v>
      </c>
      <c r="C72" s="12">
        <f>IF(B72&lt;121,INDEX(Frauen!C$2:C$122,B72+1,1),0)</f>
        <v>8.8979999999999997</v>
      </c>
      <c r="D72" s="20">
        <f t="shared" si="7"/>
        <v>8.8979999999999997E-3</v>
      </c>
      <c r="E72" s="20">
        <f t="shared" si="8"/>
        <v>0.99110200000000004</v>
      </c>
      <c r="F72" s="26">
        <f>IF(B72&lt;121,IF($D$1="konstant",$D$3,Zins!G66),0)</f>
        <v>7.4999999999999997E-3</v>
      </c>
      <c r="G72" s="39">
        <f t="shared" si="9"/>
        <v>1.0075000000000001</v>
      </c>
      <c r="H72" s="11"/>
      <c r="I72" s="11"/>
      <c r="J72" s="11"/>
      <c r="K72" s="11"/>
      <c r="L72" s="28">
        <f t="shared" si="10"/>
        <v>0</v>
      </c>
      <c r="M72" s="32">
        <f t="shared" ref="M72:M127" si="23">M73/(1+F72)*E72+I72</f>
        <v>0</v>
      </c>
      <c r="N72" s="53">
        <f>N71+H73*PRODUCT($G$8:G72)^-1*PRODUCT($E$8:E71)*D72</f>
        <v>8.6348775135425999E-3</v>
      </c>
      <c r="O72" s="53"/>
      <c r="P72" s="52">
        <f>P71+J72*PRODUCT($E$8:E71)*PRODUCT($G$8:G71)^-1</f>
        <v>18.526076269301292</v>
      </c>
      <c r="Q72" s="52">
        <f>((O71+N71)*PRODUCT($G$8:G71))/PRODUCT($E$8:E71)</f>
        <v>1.5364190648074261E-2</v>
      </c>
      <c r="R72" s="52">
        <f>((P71)*PRODUCT($G$8:G71))/PRODUCT($E$8:E71)</f>
        <v>32.963775955813404</v>
      </c>
      <c r="S72" s="11">
        <f t="shared" ref="S72:S129" si="24">L72+M72</f>
        <v>0</v>
      </c>
      <c r="T72" s="32">
        <f t="shared" ref="T72:T127" si="25">T73/(1+F72)*E72+J72</f>
        <v>0</v>
      </c>
      <c r="U72" s="41">
        <f t="shared" si="11"/>
        <v>0</v>
      </c>
      <c r="V72" s="41">
        <f t="shared" ref="V72:V129" si="26">S72-$L$3*T72</f>
        <v>0</v>
      </c>
      <c r="W72" s="52">
        <f t="shared" si="12"/>
        <v>1.5612511283791264E-17</v>
      </c>
      <c r="X72" s="41">
        <f t="shared" ref="X72:X129" si="27">I72+((1+F72)^-1)*V73-V72</f>
        <v>0</v>
      </c>
      <c r="Y72" s="41">
        <f t="shared" ref="Y72:Y129" si="28">((F72+1)^-1)*D72*(H73-V73)</f>
        <v>0</v>
      </c>
      <c r="Z72" s="41">
        <f t="shared" si="20"/>
        <v>0</v>
      </c>
      <c r="AA72" s="41">
        <f t="shared" si="13"/>
        <v>0</v>
      </c>
      <c r="AB72" s="41">
        <f t="shared" si="14"/>
        <v>0</v>
      </c>
      <c r="AC72" s="41"/>
      <c r="AD72" s="41"/>
      <c r="AE72" s="41"/>
      <c r="AF72" s="41"/>
      <c r="AG72" s="41"/>
    </row>
    <row r="73" spans="1:33" x14ac:dyDescent="0.2">
      <c r="A73" s="11">
        <f t="shared" si="22"/>
        <v>65</v>
      </c>
      <c r="B73" s="11">
        <f t="shared" si="22"/>
        <v>65</v>
      </c>
      <c r="C73" s="12">
        <f>IF(B73&lt;121,INDEX(Frauen!C$2:C$122,B73+1,1),0)</f>
        <v>10.025</v>
      </c>
      <c r="D73" s="20">
        <f t="shared" ref="D73:D129" si="29">IF(B73&lt;121,C73/1000,0)</f>
        <v>1.0025000000000001E-2</v>
      </c>
      <c r="E73" s="20">
        <f t="shared" ref="E73:E129" si="30">IF(B73&lt;121,1-D73,0)</f>
        <v>0.98997500000000005</v>
      </c>
      <c r="F73" s="26">
        <f>IF(B73&lt;121,IF($D$1="konstant",$D$3,Zins!G67),0)</f>
        <v>7.4999999999999997E-3</v>
      </c>
      <c r="G73" s="39">
        <f t="shared" ref="G73:G129" si="31">1+F73</f>
        <v>1.0075000000000001</v>
      </c>
      <c r="H73" s="11"/>
      <c r="I73" s="11"/>
      <c r="J73" s="11"/>
      <c r="K73" s="11"/>
      <c r="L73" s="28">
        <f t="shared" ref="L73:L127" si="32">(L74*E73+H74*D73)/(1+F73)</f>
        <v>0</v>
      </c>
      <c r="M73" s="32">
        <f t="shared" si="23"/>
        <v>0</v>
      </c>
      <c r="N73" s="53">
        <f>N72+H74*PRODUCT($G$8:G73)^-1*PRODUCT($E$8:E72)*D73</f>
        <v>8.6348775135425999E-3</v>
      </c>
      <c r="O73" s="53"/>
      <c r="P73" s="52">
        <f>P72+J73*PRODUCT($E$8:E72)*PRODUCT($G$8:G72)^-1</f>
        <v>18.526076269301292</v>
      </c>
      <c r="Q73" s="52">
        <f>((O72+N72)*PRODUCT($G$8:G72))/PRODUCT($E$8:E72)</f>
        <v>1.5618394552664424E-2</v>
      </c>
      <c r="R73" s="52">
        <f>((P72)*PRODUCT($G$8:G72))/PRODUCT($E$8:E72)</f>
        <v>33.509168859998269</v>
      </c>
      <c r="S73" s="11">
        <f t="shared" si="24"/>
        <v>0</v>
      </c>
      <c r="T73" s="32">
        <f t="shared" si="25"/>
        <v>0</v>
      </c>
      <c r="U73" s="41">
        <f t="shared" ref="U73:U129" si="33">U74/(1+F73)*E73+K73</f>
        <v>0</v>
      </c>
      <c r="V73" s="41">
        <f t="shared" si="26"/>
        <v>0</v>
      </c>
      <c r="W73" s="52">
        <f t="shared" ref="W73:W129" si="34">R73*$L$3-Q73</f>
        <v>1.7347234759768071E-17</v>
      </c>
      <c r="X73" s="41">
        <f t="shared" si="27"/>
        <v>0</v>
      </c>
      <c r="Y73" s="41">
        <f t="shared" si="28"/>
        <v>0</v>
      </c>
      <c r="Z73" s="41">
        <f t="shared" ref="Z73:Z104" si="35">S73+AG73-T73*$M$3</f>
        <v>0</v>
      </c>
      <c r="AA73" s="41">
        <f t="shared" ref="AA73:AA129" si="36">$T$3*$V$1*$M$3*(U73-$U$8/$T$8*T73)</f>
        <v>0</v>
      </c>
      <c r="AB73" s="41">
        <f t="shared" ref="AB73:AB129" si="37">$V$1*$T$3*$M$3*($U$8/$T$8-1)*J73</f>
        <v>0</v>
      </c>
      <c r="AC73" s="41"/>
      <c r="AD73" s="41"/>
      <c r="AE73" s="41"/>
      <c r="AF73" s="41"/>
      <c r="AG73" s="41"/>
    </row>
    <row r="74" spans="1:33" x14ac:dyDescent="0.2">
      <c r="A74" s="11">
        <f t="shared" ref="A74:B89" si="38">IF(A73&lt;121,A73+1,"")</f>
        <v>66</v>
      </c>
      <c r="B74" s="11">
        <f t="shared" si="38"/>
        <v>66</v>
      </c>
      <c r="C74" s="12">
        <f>IF(B74&lt;121,INDEX(Frauen!C$2:C$122,B74+1,1),0)</f>
        <v>11.323</v>
      </c>
      <c r="D74" s="20">
        <f t="shared" si="29"/>
        <v>1.1323E-2</v>
      </c>
      <c r="E74" s="20">
        <f t="shared" si="30"/>
        <v>0.98867700000000003</v>
      </c>
      <c r="F74" s="26">
        <f>IF(B74&lt;121,IF($D$1="konstant",$D$3,Zins!G68),0)</f>
        <v>7.4999999999999997E-3</v>
      </c>
      <c r="G74" s="39">
        <f t="shared" si="31"/>
        <v>1.0075000000000001</v>
      </c>
      <c r="H74" s="11"/>
      <c r="I74" s="11"/>
      <c r="J74" s="11"/>
      <c r="K74" s="11"/>
      <c r="L74" s="28">
        <f t="shared" si="32"/>
        <v>0</v>
      </c>
      <c r="M74" s="32">
        <f t="shared" si="23"/>
        <v>0</v>
      </c>
      <c r="N74" s="53">
        <f>N73+H75*PRODUCT($G$8:G74)^-1*PRODUCT($E$8:E73)*D74</f>
        <v>8.6348775135425999E-3</v>
      </c>
      <c r="O74" s="53"/>
      <c r="P74" s="52">
        <f>P73+J74*PRODUCT($E$8:E73)*PRODUCT($G$8:G73)^-1</f>
        <v>18.526076269301292</v>
      </c>
      <c r="Q74" s="52">
        <f>((O73+N73)*PRODUCT($G$8:G73))/PRODUCT($E$8:E73)</f>
        <v>1.5894878670480981E-2</v>
      </c>
      <c r="R74" s="52">
        <f>((P73)*PRODUCT($G$8:G73))/PRODUCT($E$8:E73)</f>
        <v>34.102363823781673</v>
      </c>
      <c r="S74" s="11">
        <f t="shared" si="24"/>
        <v>0</v>
      </c>
      <c r="T74" s="32">
        <f t="shared" si="25"/>
        <v>0</v>
      </c>
      <c r="U74" s="41">
        <f t="shared" si="33"/>
        <v>0</v>
      </c>
      <c r="V74" s="41">
        <f t="shared" si="26"/>
        <v>0</v>
      </c>
      <c r="W74" s="52">
        <f t="shared" si="34"/>
        <v>0</v>
      </c>
      <c r="X74" s="41">
        <f t="shared" si="27"/>
        <v>0</v>
      </c>
      <c r="Y74" s="41">
        <f t="shared" si="28"/>
        <v>0</v>
      </c>
      <c r="Z74" s="41">
        <f t="shared" si="35"/>
        <v>0</v>
      </c>
      <c r="AA74" s="41">
        <f t="shared" si="36"/>
        <v>0</v>
      </c>
      <c r="AB74" s="41">
        <f t="shared" si="37"/>
        <v>0</v>
      </c>
      <c r="AC74" s="41"/>
      <c r="AD74" s="41"/>
      <c r="AE74" s="41"/>
      <c r="AF74" s="41"/>
      <c r="AG74" s="41"/>
    </row>
    <row r="75" spans="1:33" x14ac:dyDescent="0.2">
      <c r="A75" s="11">
        <f t="shared" si="38"/>
        <v>67</v>
      </c>
      <c r="B75" s="11">
        <f t="shared" si="38"/>
        <v>67</v>
      </c>
      <c r="C75" s="12">
        <f>IF(B75&lt;121,INDEX(Frauen!C$2:C$122,B75+1,1),0)</f>
        <v>12.797000000000001</v>
      </c>
      <c r="D75" s="20">
        <f t="shared" si="29"/>
        <v>1.2797000000000001E-2</v>
      </c>
      <c r="E75" s="20">
        <f t="shared" si="30"/>
        <v>0.98720300000000005</v>
      </c>
      <c r="F75" s="26">
        <f>IF(B75&lt;121,IF($D$1="konstant",$D$3,Zins!G69),0)</f>
        <v>7.4999999999999997E-3</v>
      </c>
      <c r="G75" s="39">
        <f t="shared" si="31"/>
        <v>1.0075000000000001</v>
      </c>
      <c r="H75" s="11"/>
      <c r="I75" s="11"/>
      <c r="J75" s="11"/>
      <c r="K75" s="11"/>
      <c r="L75" s="28">
        <f t="shared" si="32"/>
        <v>0</v>
      </c>
      <c r="M75" s="32">
        <f t="shared" si="23"/>
        <v>0</v>
      </c>
      <c r="N75" s="53">
        <f>N74+H76*PRODUCT($G$8:G75)^-1*PRODUCT($E$8:E74)*D75</f>
        <v>8.6348775135425999E-3</v>
      </c>
      <c r="O75" s="53"/>
      <c r="P75" s="52">
        <f>P74+J75*PRODUCT($E$8:E74)*PRODUCT($G$8:G74)^-1</f>
        <v>18.526076269301292</v>
      </c>
      <c r="Q75" s="52">
        <f>((O74+N74)*PRODUCT($G$8:G74))/PRODUCT($E$8:E74)</f>
        <v>1.6197494490626956E-2</v>
      </c>
      <c r="R75" s="52">
        <f>((P74)*PRODUCT($G$8:G74))/PRODUCT($E$8:E74)</f>
        <v>34.751624193199632</v>
      </c>
      <c r="S75" s="11">
        <f t="shared" si="24"/>
        <v>0</v>
      </c>
      <c r="T75" s="32">
        <f t="shared" si="25"/>
        <v>0</v>
      </c>
      <c r="U75" s="41">
        <f t="shared" si="33"/>
        <v>0</v>
      </c>
      <c r="V75" s="41">
        <f t="shared" si="26"/>
        <v>0</v>
      </c>
      <c r="W75" s="52">
        <f t="shared" si="34"/>
        <v>0</v>
      </c>
      <c r="X75" s="41">
        <f t="shared" si="27"/>
        <v>0</v>
      </c>
      <c r="Y75" s="41">
        <f t="shared" si="28"/>
        <v>0</v>
      </c>
      <c r="Z75" s="41">
        <f t="shared" si="35"/>
        <v>0</v>
      </c>
      <c r="AA75" s="41">
        <f t="shared" si="36"/>
        <v>0</v>
      </c>
      <c r="AB75" s="41">
        <f t="shared" si="37"/>
        <v>0</v>
      </c>
      <c r="AC75" s="41"/>
      <c r="AD75" s="41"/>
      <c r="AE75" s="41"/>
      <c r="AF75" s="41"/>
      <c r="AG75" s="41"/>
    </row>
    <row r="76" spans="1:33" x14ac:dyDescent="0.2">
      <c r="A76" s="11">
        <f t="shared" si="38"/>
        <v>68</v>
      </c>
      <c r="B76" s="11">
        <f t="shared" si="38"/>
        <v>68</v>
      </c>
      <c r="C76" s="12">
        <f>IF(B76&lt;121,INDEX(Frauen!C$2:C$122,B76+1,1),0)</f>
        <v>14.46</v>
      </c>
      <c r="D76" s="20">
        <f t="shared" si="29"/>
        <v>1.4460000000000001E-2</v>
      </c>
      <c r="E76" s="20">
        <f t="shared" si="30"/>
        <v>0.98553999999999997</v>
      </c>
      <c r="F76" s="26">
        <f>IF(B76&lt;121,IF($D$1="konstant",$D$3,Zins!G70),0)</f>
        <v>7.4999999999999997E-3</v>
      </c>
      <c r="G76" s="39">
        <f t="shared" si="31"/>
        <v>1.0075000000000001</v>
      </c>
      <c r="H76" s="11"/>
      <c r="I76" s="11"/>
      <c r="J76" s="11"/>
      <c r="K76" s="11"/>
      <c r="L76" s="28">
        <f t="shared" si="32"/>
        <v>0</v>
      </c>
      <c r="M76" s="32">
        <f t="shared" si="23"/>
        <v>0</v>
      </c>
      <c r="N76" s="53">
        <f>N75+H77*PRODUCT($G$8:G76)^-1*PRODUCT($E$8:E75)*D76</f>
        <v>8.6348775135425999E-3</v>
      </c>
      <c r="O76" s="53"/>
      <c r="P76" s="52">
        <f>P75+J76*PRODUCT($E$8:E75)*PRODUCT($G$8:G75)^-1</f>
        <v>18.526076269301292</v>
      </c>
      <c r="Q76" s="52">
        <f>((O75+N75)*PRODUCT($G$8:G75))/PRODUCT($E$8:E75)</f>
        <v>1.6530516721795476E-2</v>
      </c>
      <c r="R76" s="52">
        <f>((P75)*PRODUCT($G$8:G75))/PRODUCT($E$8:E75)</f>
        <v>35.466121329299675</v>
      </c>
      <c r="S76" s="11">
        <f t="shared" si="24"/>
        <v>0</v>
      </c>
      <c r="T76" s="32">
        <f t="shared" si="25"/>
        <v>0</v>
      </c>
      <c r="U76" s="41">
        <f t="shared" si="33"/>
        <v>0</v>
      </c>
      <c r="V76" s="41">
        <f t="shared" si="26"/>
        <v>0</v>
      </c>
      <c r="W76" s="52">
        <f t="shared" si="34"/>
        <v>0</v>
      </c>
      <c r="X76" s="41">
        <f t="shared" si="27"/>
        <v>0</v>
      </c>
      <c r="Y76" s="41">
        <f t="shared" si="28"/>
        <v>0</v>
      </c>
      <c r="Z76" s="41">
        <f t="shared" si="35"/>
        <v>0</v>
      </c>
      <c r="AA76" s="41">
        <f t="shared" si="36"/>
        <v>0</v>
      </c>
      <c r="AB76" s="41">
        <f t="shared" si="37"/>
        <v>0</v>
      </c>
      <c r="AC76" s="41"/>
      <c r="AD76" s="41"/>
      <c r="AE76" s="41"/>
      <c r="AF76" s="41"/>
      <c r="AG76" s="41"/>
    </row>
    <row r="77" spans="1:33" x14ac:dyDescent="0.2">
      <c r="A77" s="11">
        <f t="shared" si="38"/>
        <v>69</v>
      </c>
      <c r="B77" s="11">
        <f t="shared" si="38"/>
        <v>69</v>
      </c>
      <c r="C77" s="12">
        <f>IF(B77&lt;121,INDEX(Frauen!C$2:C$122,B77+1,1),0)</f>
        <v>16.332000000000001</v>
      </c>
      <c r="D77" s="20">
        <f t="shared" si="29"/>
        <v>1.6331999999999999E-2</v>
      </c>
      <c r="E77" s="20">
        <f t="shared" si="30"/>
        <v>0.98366799999999999</v>
      </c>
      <c r="F77" s="26">
        <f>IF(B77&lt;121,IF($D$1="konstant",$D$3,Zins!G71),0)</f>
        <v>7.4999999999999997E-3</v>
      </c>
      <c r="G77" s="39">
        <f t="shared" si="31"/>
        <v>1.0075000000000001</v>
      </c>
      <c r="H77" s="11"/>
      <c r="I77" s="11"/>
      <c r="J77" s="11"/>
      <c r="K77" s="11"/>
      <c r="L77" s="28">
        <f t="shared" si="32"/>
        <v>0</v>
      </c>
      <c r="M77" s="32">
        <f t="shared" si="23"/>
        <v>0</v>
      </c>
      <c r="N77" s="53">
        <f>N76+H78*PRODUCT($G$8:G77)^-1*PRODUCT($E$8:E76)*D77</f>
        <v>8.6348775135425999E-3</v>
      </c>
      <c r="O77" s="53"/>
      <c r="P77" s="52">
        <f>P76+J77*PRODUCT($E$8:E76)*PRODUCT($G$8:G76)^-1</f>
        <v>18.526076269301292</v>
      </c>
      <c r="Q77" s="52">
        <f>((O76+N76)*PRODUCT($G$8:G76))/PRODUCT($E$8:E76)</f>
        <v>1.6898853011758978E-2</v>
      </c>
      <c r="R77" s="52">
        <f>((P76)*PRODUCT($G$8:G76))/PRODUCT($E$8:E76)</f>
        <v>36.256384560007128</v>
      </c>
      <c r="S77" s="11">
        <f t="shared" si="24"/>
        <v>0</v>
      </c>
      <c r="T77" s="32">
        <f t="shared" si="25"/>
        <v>0</v>
      </c>
      <c r="U77" s="41">
        <f t="shared" si="33"/>
        <v>0</v>
      </c>
      <c r="V77" s="41">
        <f t="shared" si="26"/>
        <v>0</v>
      </c>
      <c r="W77" s="52">
        <f t="shared" si="34"/>
        <v>0</v>
      </c>
      <c r="X77" s="41">
        <f t="shared" si="27"/>
        <v>0</v>
      </c>
      <c r="Y77" s="41">
        <f t="shared" si="28"/>
        <v>0</v>
      </c>
      <c r="Z77" s="41">
        <f t="shared" si="35"/>
        <v>0</v>
      </c>
      <c r="AA77" s="41">
        <f t="shared" si="36"/>
        <v>0</v>
      </c>
      <c r="AB77" s="41">
        <f t="shared" si="37"/>
        <v>0</v>
      </c>
      <c r="AC77" s="41"/>
      <c r="AD77" s="41"/>
      <c r="AE77" s="41"/>
      <c r="AF77" s="41"/>
      <c r="AG77" s="41"/>
    </row>
    <row r="78" spans="1:33" x14ac:dyDescent="0.2">
      <c r="A78" s="11">
        <f t="shared" si="38"/>
        <v>70</v>
      </c>
      <c r="B78" s="11">
        <f t="shared" si="38"/>
        <v>70</v>
      </c>
      <c r="C78" s="12">
        <f>IF(B78&lt;121,INDEX(Frauen!C$2:C$122,B78+1,1),0)</f>
        <v>18.440000000000001</v>
      </c>
      <c r="D78" s="20">
        <f t="shared" si="29"/>
        <v>1.8440000000000002E-2</v>
      </c>
      <c r="E78" s="20">
        <f t="shared" si="30"/>
        <v>0.98155999999999999</v>
      </c>
      <c r="F78" s="26">
        <f>IF(B78&lt;121,IF($D$1="konstant",$D$3,Zins!G72),0)</f>
        <v>7.4999999999999997E-3</v>
      </c>
      <c r="G78" s="39">
        <f t="shared" si="31"/>
        <v>1.0075000000000001</v>
      </c>
      <c r="H78" s="11"/>
      <c r="I78" s="11"/>
      <c r="J78" s="11"/>
      <c r="K78" s="11"/>
      <c r="L78" s="28">
        <f t="shared" si="32"/>
        <v>0</v>
      </c>
      <c r="M78" s="32">
        <f t="shared" si="23"/>
        <v>0</v>
      </c>
      <c r="N78" s="53">
        <f>N77+H79*PRODUCT($G$8:G78)^-1*PRODUCT($E$8:E77)*D78</f>
        <v>8.6348775135425999E-3</v>
      </c>
      <c r="O78" s="53"/>
      <c r="P78" s="52">
        <f>P77+J78*PRODUCT($E$8:E77)*PRODUCT($G$8:G77)^-1</f>
        <v>18.526076269301292</v>
      </c>
      <c r="Q78" s="52">
        <f>((O77+N77)*PRODUCT($G$8:G77))/PRODUCT($E$8:E77)</f>
        <v>1.7308273126041687E-2</v>
      </c>
      <c r="R78" s="52">
        <f>((P77)*PRODUCT($G$8:G77))/PRODUCT($E$8:E77)</f>
        <v>37.134792881548641</v>
      </c>
      <c r="S78" s="11">
        <f t="shared" si="24"/>
        <v>0</v>
      </c>
      <c r="T78" s="32">
        <f t="shared" si="25"/>
        <v>0</v>
      </c>
      <c r="U78" s="41">
        <f t="shared" si="33"/>
        <v>0</v>
      </c>
      <c r="V78" s="41">
        <f t="shared" si="26"/>
        <v>0</v>
      </c>
      <c r="W78" s="52">
        <f t="shared" si="34"/>
        <v>0</v>
      </c>
      <c r="X78" s="41">
        <f t="shared" si="27"/>
        <v>0</v>
      </c>
      <c r="Y78" s="41">
        <f t="shared" si="28"/>
        <v>0</v>
      </c>
      <c r="Z78" s="41">
        <f t="shared" si="35"/>
        <v>0</v>
      </c>
      <c r="AA78" s="41">
        <f t="shared" si="36"/>
        <v>0</v>
      </c>
      <c r="AB78" s="41">
        <f t="shared" si="37"/>
        <v>0</v>
      </c>
      <c r="AC78" s="41"/>
      <c r="AD78" s="41"/>
      <c r="AE78" s="41"/>
      <c r="AF78" s="41"/>
      <c r="AG78" s="41"/>
    </row>
    <row r="79" spans="1:33" x14ac:dyDescent="0.2">
      <c r="A79" s="11">
        <f t="shared" si="38"/>
        <v>71</v>
      </c>
      <c r="B79" s="11">
        <f t="shared" si="38"/>
        <v>71</v>
      </c>
      <c r="C79" s="12">
        <f>IF(B79&lt;121,INDEX(Frauen!C$2:C$122,B79+1,1),0)</f>
        <v>20.812999999999999</v>
      </c>
      <c r="D79" s="20">
        <f t="shared" si="29"/>
        <v>2.0812999999999998E-2</v>
      </c>
      <c r="E79" s="20">
        <f t="shared" si="30"/>
        <v>0.97918700000000003</v>
      </c>
      <c r="F79" s="26">
        <f>IF(B79&lt;121,IF($D$1="konstant",$D$3,Zins!G73),0)</f>
        <v>7.4999999999999997E-3</v>
      </c>
      <c r="G79" s="39">
        <f t="shared" si="31"/>
        <v>1.0075000000000001</v>
      </c>
      <c r="H79" s="11"/>
      <c r="I79" s="11"/>
      <c r="J79" s="11"/>
      <c r="K79" s="11"/>
      <c r="L79" s="28">
        <f t="shared" si="32"/>
        <v>0</v>
      </c>
      <c r="M79" s="32">
        <f t="shared" si="23"/>
        <v>0</v>
      </c>
      <c r="N79" s="53">
        <f>N78+H80*PRODUCT($G$8:G79)^-1*PRODUCT($E$8:E78)*D79</f>
        <v>8.6348775135425999E-3</v>
      </c>
      <c r="O79" s="53"/>
      <c r="P79" s="52">
        <f>P78+J79*PRODUCT($E$8:E78)*PRODUCT($G$8:G78)^-1</f>
        <v>18.526076269301292</v>
      </c>
      <c r="Q79" s="52">
        <f>((O78+N78)*PRODUCT($G$8:G78))/PRODUCT($E$8:E78)</f>
        <v>1.7765684394725739E-2</v>
      </c>
      <c r="R79" s="52">
        <f>((P78)*PRODUCT($G$8:G78))/PRODUCT($E$8:E78)</f>
        <v>38.116165927870185</v>
      </c>
      <c r="S79" s="11">
        <f t="shared" si="24"/>
        <v>0</v>
      </c>
      <c r="T79" s="32">
        <f t="shared" si="25"/>
        <v>0</v>
      </c>
      <c r="U79" s="41">
        <f t="shared" si="33"/>
        <v>0</v>
      </c>
      <c r="V79" s="41">
        <f t="shared" si="26"/>
        <v>0</v>
      </c>
      <c r="W79" s="52">
        <f t="shared" si="34"/>
        <v>0</v>
      </c>
      <c r="X79" s="41">
        <f t="shared" si="27"/>
        <v>0</v>
      </c>
      <c r="Y79" s="41">
        <f t="shared" si="28"/>
        <v>0</v>
      </c>
      <c r="Z79" s="41">
        <f t="shared" si="35"/>
        <v>0</v>
      </c>
      <c r="AA79" s="41">
        <f t="shared" si="36"/>
        <v>0</v>
      </c>
      <c r="AB79" s="41">
        <f t="shared" si="37"/>
        <v>0</v>
      </c>
      <c r="AC79" s="41"/>
      <c r="AD79" s="41"/>
      <c r="AE79" s="41"/>
      <c r="AF79" s="41"/>
      <c r="AG79" s="41"/>
    </row>
    <row r="80" spans="1:33" x14ac:dyDescent="0.2">
      <c r="A80" s="11">
        <f t="shared" si="38"/>
        <v>72</v>
      </c>
      <c r="B80" s="11">
        <f t="shared" si="38"/>
        <v>72</v>
      </c>
      <c r="C80" s="12">
        <f>IF(B80&lt;121,INDEX(Frauen!C$2:C$122,B80+1,1),0)</f>
        <v>23.475000000000001</v>
      </c>
      <c r="D80" s="20">
        <f t="shared" si="29"/>
        <v>2.3475000000000003E-2</v>
      </c>
      <c r="E80" s="20">
        <f t="shared" si="30"/>
        <v>0.97652499999999998</v>
      </c>
      <c r="F80" s="26">
        <f>IF(B80&lt;121,IF($D$1="konstant",$D$3,Zins!G74),0)</f>
        <v>7.4999999999999997E-3</v>
      </c>
      <c r="G80" s="39">
        <f t="shared" si="31"/>
        <v>1.0075000000000001</v>
      </c>
      <c r="H80" s="11"/>
      <c r="I80" s="11"/>
      <c r="J80" s="11"/>
      <c r="K80" s="11"/>
      <c r="L80" s="28">
        <f t="shared" si="32"/>
        <v>0</v>
      </c>
      <c r="M80" s="32">
        <f t="shared" si="23"/>
        <v>0</v>
      </c>
      <c r="N80" s="53">
        <f>N79+H81*PRODUCT($G$8:G80)^-1*PRODUCT($E$8:E79)*D80</f>
        <v>8.6348775135425999E-3</v>
      </c>
      <c r="O80" s="53"/>
      <c r="P80" s="52">
        <f>P79+J80*PRODUCT($E$8:E79)*PRODUCT($G$8:G79)^-1</f>
        <v>18.526076269301292</v>
      </c>
      <c r="Q80" s="52">
        <f>((O79+N79)*PRODUCT($G$8:G79))/PRODUCT($E$8:E79)</f>
        <v>1.8279375673580414E-2</v>
      </c>
      <c r="R80" s="52">
        <f>((P79)*PRODUCT($G$8:G79))/PRODUCT($E$8:E79)</f>
        <v>39.218287387730037</v>
      </c>
      <c r="S80" s="11">
        <f t="shared" si="24"/>
        <v>0</v>
      </c>
      <c r="T80" s="32">
        <f t="shared" si="25"/>
        <v>0</v>
      </c>
      <c r="U80" s="41">
        <f t="shared" si="33"/>
        <v>0</v>
      </c>
      <c r="V80" s="41">
        <f t="shared" si="26"/>
        <v>0</v>
      </c>
      <c r="W80" s="52">
        <f t="shared" si="34"/>
        <v>0</v>
      </c>
      <c r="X80" s="41">
        <f t="shared" si="27"/>
        <v>0</v>
      </c>
      <c r="Y80" s="41">
        <f t="shared" si="28"/>
        <v>0</v>
      </c>
      <c r="Z80" s="41">
        <f t="shared" si="35"/>
        <v>0</v>
      </c>
      <c r="AA80" s="41">
        <f t="shared" si="36"/>
        <v>0</v>
      </c>
      <c r="AB80" s="41">
        <f t="shared" si="37"/>
        <v>0</v>
      </c>
      <c r="AC80" s="41"/>
      <c r="AD80" s="41"/>
      <c r="AE80" s="41"/>
      <c r="AF80" s="41"/>
      <c r="AG80" s="41"/>
    </row>
    <row r="81" spans="1:33" x14ac:dyDescent="0.2">
      <c r="A81" s="11">
        <f t="shared" si="38"/>
        <v>73</v>
      </c>
      <c r="B81" s="11">
        <f t="shared" si="38"/>
        <v>73</v>
      </c>
      <c r="C81" s="12">
        <f>IF(B81&lt;121,INDEX(Frauen!C$2:C$122,B81+1,1),0)</f>
        <v>27.035</v>
      </c>
      <c r="D81" s="20">
        <f t="shared" si="29"/>
        <v>2.7035E-2</v>
      </c>
      <c r="E81" s="20">
        <f t="shared" si="30"/>
        <v>0.97296499999999997</v>
      </c>
      <c r="F81" s="26">
        <f>IF(B81&lt;121,IF($D$1="konstant",$D$3,Zins!G75),0)</f>
        <v>7.4999999999999997E-3</v>
      </c>
      <c r="G81" s="39">
        <f t="shared" si="31"/>
        <v>1.0075000000000001</v>
      </c>
      <c r="H81" s="11"/>
      <c r="I81" s="11"/>
      <c r="J81" s="11"/>
      <c r="K81" s="11"/>
      <c r="L81" s="28">
        <f t="shared" si="32"/>
        <v>0</v>
      </c>
      <c r="M81" s="32">
        <f t="shared" si="23"/>
        <v>0</v>
      </c>
      <c r="N81" s="53">
        <f>N80+H82*PRODUCT($G$8:G81)^-1*PRODUCT($E$8:E80)*D81</f>
        <v>8.6348775135425999E-3</v>
      </c>
      <c r="O81" s="53"/>
      <c r="P81" s="52">
        <f>P80+J81*PRODUCT($E$8:E80)*PRODUCT($G$8:G80)^-1</f>
        <v>18.526076269301292</v>
      </c>
      <c r="Q81" s="52">
        <f>((O80+N80)*PRODUCT($G$8:G80))/PRODUCT($E$8:E80)</f>
        <v>1.8859190487834177E-2</v>
      </c>
      <c r="R81" s="52">
        <f>((P80)*PRODUCT($G$8:G80))/PRODUCT($E$8:E80)</f>
        <v>40.462276483590301</v>
      </c>
      <c r="S81" s="11">
        <f t="shared" si="24"/>
        <v>0</v>
      </c>
      <c r="T81" s="32">
        <f t="shared" si="25"/>
        <v>0</v>
      </c>
      <c r="U81" s="41">
        <f t="shared" si="33"/>
        <v>0</v>
      </c>
      <c r="V81" s="41">
        <f t="shared" si="26"/>
        <v>0</v>
      </c>
      <c r="W81" s="52">
        <f t="shared" si="34"/>
        <v>0</v>
      </c>
      <c r="X81" s="41">
        <f t="shared" si="27"/>
        <v>0</v>
      </c>
      <c r="Y81" s="41">
        <f t="shared" si="28"/>
        <v>0</v>
      </c>
      <c r="Z81" s="41">
        <f t="shared" si="35"/>
        <v>0</v>
      </c>
      <c r="AA81" s="41">
        <f t="shared" si="36"/>
        <v>0</v>
      </c>
      <c r="AB81" s="41">
        <f t="shared" si="37"/>
        <v>0</v>
      </c>
      <c r="AC81" s="41"/>
      <c r="AD81" s="41"/>
      <c r="AE81" s="41"/>
      <c r="AF81" s="41"/>
      <c r="AG81" s="41"/>
    </row>
    <row r="82" spans="1:33" x14ac:dyDescent="0.2">
      <c r="A82" s="11">
        <f t="shared" si="38"/>
        <v>74</v>
      </c>
      <c r="B82" s="11">
        <f t="shared" si="38"/>
        <v>74</v>
      </c>
      <c r="C82" s="12">
        <f>IF(B82&lt;121,INDEX(Frauen!C$2:C$122,B82+1,1),0)</f>
        <v>30.413</v>
      </c>
      <c r="D82" s="20">
        <f t="shared" si="29"/>
        <v>3.0412999999999999E-2</v>
      </c>
      <c r="E82" s="20">
        <f t="shared" si="30"/>
        <v>0.96958699999999998</v>
      </c>
      <c r="F82" s="26">
        <f>IF(B82&lt;121,IF($D$1="konstant",$D$3,Zins!G76),0)</f>
        <v>7.4999999999999997E-3</v>
      </c>
      <c r="G82" s="39">
        <f t="shared" si="31"/>
        <v>1.0075000000000001</v>
      </c>
      <c r="H82" s="11"/>
      <c r="I82" s="11"/>
      <c r="J82" s="11"/>
      <c r="K82" s="11"/>
      <c r="L82" s="28">
        <f t="shared" si="32"/>
        <v>0</v>
      </c>
      <c r="M82" s="32">
        <f t="shared" si="23"/>
        <v>0</v>
      </c>
      <c r="N82" s="53">
        <f>N81+H83*PRODUCT($G$8:G82)^-1*PRODUCT($E$8:E81)*D82</f>
        <v>8.6348775135425999E-3</v>
      </c>
      <c r="O82" s="53"/>
      <c r="P82" s="52">
        <f>P81+J82*PRODUCT($E$8:E81)*PRODUCT($G$8:G81)^-1</f>
        <v>18.526076269301292</v>
      </c>
      <c r="Q82" s="52">
        <f>((O81+N81)*PRODUCT($G$8:G81))/PRODUCT($E$8:E81)</f>
        <v>1.9528589842895617E-2</v>
      </c>
      <c r="R82" s="52">
        <f>((P81)*PRODUCT($G$8:G81))/PRODUCT($E$8:E81)</f>
        <v>41.8984686573692</v>
      </c>
      <c r="S82" s="11">
        <f t="shared" si="24"/>
        <v>0</v>
      </c>
      <c r="T82" s="32">
        <f t="shared" si="25"/>
        <v>0</v>
      </c>
      <c r="U82" s="41">
        <f t="shared" si="33"/>
        <v>0</v>
      </c>
      <c r="V82" s="41">
        <f t="shared" si="26"/>
        <v>0</v>
      </c>
      <c r="W82" s="52">
        <f t="shared" si="34"/>
        <v>0</v>
      </c>
      <c r="X82" s="41">
        <f t="shared" si="27"/>
        <v>0</v>
      </c>
      <c r="Y82" s="41">
        <f t="shared" si="28"/>
        <v>0</v>
      </c>
      <c r="Z82" s="41">
        <f t="shared" si="35"/>
        <v>0</v>
      </c>
      <c r="AA82" s="41">
        <f t="shared" si="36"/>
        <v>0</v>
      </c>
      <c r="AB82" s="41">
        <f t="shared" si="37"/>
        <v>0</v>
      </c>
      <c r="AC82" s="41"/>
      <c r="AD82" s="41"/>
      <c r="AE82" s="41"/>
      <c r="AF82" s="41"/>
      <c r="AG82" s="41"/>
    </row>
    <row r="83" spans="1:33" x14ac:dyDescent="0.2">
      <c r="A83" s="11">
        <f t="shared" si="38"/>
        <v>75</v>
      </c>
      <c r="B83" s="11">
        <f t="shared" si="38"/>
        <v>75</v>
      </c>
      <c r="C83" s="12">
        <f>IF(B83&lt;121,INDEX(Frauen!C$2:C$122,B83+1,1),0)</f>
        <v>34.286999999999999</v>
      </c>
      <c r="D83" s="20">
        <f t="shared" si="29"/>
        <v>3.4286999999999998E-2</v>
      </c>
      <c r="E83" s="20">
        <f t="shared" si="30"/>
        <v>0.96571300000000004</v>
      </c>
      <c r="F83" s="26">
        <f>IF(B83&lt;121,IF($D$1="konstant",$D$3,Zins!G77),0)</f>
        <v>7.4999999999999997E-3</v>
      </c>
      <c r="G83" s="39">
        <f t="shared" si="31"/>
        <v>1.0075000000000001</v>
      </c>
      <c r="H83" s="11"/>
      <c r="I83" s="11"/>
      <c r="J83" s="11"/>
      <c r="K83" s="11"/>
      <c r="L83" s="28">
        <f t="shared" si="32"/>
        <v>0</v>
      </c>
      <c r="M83" s="32">
        <f t="shared" si="23"/>
        <v>0</v>
      </c>
      <c r="N83" s="53">
        <f>N82+H84*PRODUCT($G$8:G83)^-1*PRODUCT($E$8:E82)*D83</f>
        <v>8.6348775135425999E-3</v>
      </c>
      <c r="O83" s="53"/>
      <c r="P83" s="52">
        <f>P82+J83*PRODUCT($E$8:E82)*PRODUCT($G$8:G82)^-1</f>
        <v>18.526076269301292</v>
      </c>
      <c r="Q83" s="52">
        <f>((O82+N82)*PRODUCT($G$8:G82))/PRODUCT($E$8:E82)</f>
        <v>2.0292200974969071E-2</v>
      </c>
      <c r="R83" s="52">
        <f>((P82)*PRODUCT($G$8:G82))/PRODUCT($E$8:E82)</f>
        <v>43.536791615708005</v>
      </c>
      <c r="S83" s="11">
        <f t="shared" si="24"/>
        <v>0</v>
      </c>
      <c r="T83" s="32">
        <f t="shared" si="25"/>
        <v>0</v>
      </c>
      <c r="U83" s="41">
        <f t="shared" si="33"/>
        <v>0</v>
      </c>
      <c r="V83" s="41">
        <f t="shared" si="26"/>
        <v>0</v>
      </c>
      <c r="W83" s="52">
        <f t="shared" si="34"/>
        <v>0</v>
      </c>
      <c r="X83" s="41">
        <f t="shared" si="27"/>
        <v>0</v>
      </c>
      <c r="Y83" s="41">
        <f t="shared" si="28"/>
        <v>0</v>
      </c>
      <c r="Z83" s="41">
        <f t="shared" si="35"/>
        <v>0</v>
      </c>
      <c r="AA83" s="41">
        <f t="shared" si="36"/>
        <v>0</v>
      </c>
      <c r="AB83" s="41">
        <f t="shared" si="37"/>
        <v>0</v>
      </c>
      <c r="AC83" s="41"/>
      <c r="AD83" s="41"/>
      <c r="AE83" s="41"/>
      <c r="AF83" s="41"/>
      <c r="AG83" s="41"/>
    </row>
    <row r="84" spans="1:33" x14ac:dyDescent="0.2">
      <c r="A84" s="11">
        <f t="shared" si="38"/>
        <v>76</v>
      </c>
      <c r="B84" s="11">
        <f t="shared" si="38"/>
        <v>76</v>
      </c>
      <c r="C84" s="12">
        <f>IF(B84&lt;121,INDEX(Frauen!C$2:C$122,B84+1,1),0)</f>
        <v>38.749000000000002</v>
      </c>
      <c r="D84" s="20">
        <f t="shared" si="29"/>
        <v>3.8749000000000006E-2</v>
      </c>
      <c r="E84" s="20">
        <f t="shared" si="30"/>
        <v>0.96125099999999997</v>
      </c>
      <c r="F84" s="26">
        <f>IF(B84&lt;121,IF($D$1="konstant",$D$3,Zins!G78),0)</f>
        <v>7.4999999999999997E-3</v>
      </c>
      <c r="G84" s="39">
        <f t="shared" si="31"/>
        <v>1.0075000000000001</v>
      </c>
      <c r="H84" s="11"/>
      <c r="I84" s="11"/>
      <c r="J84" s="11"/>
      <c r="K84" s="11"/>
      <c r="L84" s="28">
        <f t="shared" si="32"/>
        <v>0</v>
      </c>
      <c r="M84" s="32">
        <f t="shared" si="23"/>
        <v>0</v>
      </c>
      <c r="N84" s="53">
        <f>N83+H85*PRODUCT($G$8:G84)^-1*PRODUCT($E$8:E83)*D84</f>
        <v>8.6348775135425999E-3</v>
      </c>
      <c r="O84" s="53"/>
      <c r="P84" s="52">
        <f>P83+J84*PRODUCT($E$8:E83)*PRODUCT($G$8:G83)^-1</f>
        <v>18.526076269301292</v>
      </c>
      <c r="Q84" s="52">
        <f>((O83+N83)*PRODUCT($G$8:G83))/PRODUCT($E$8:E83)</f>
        <v>2.1170257087024136E-2</v>
      </c>
      <c r="R84" s="52">
        <f>((P83)*PRODUCT($G$8:G83))/PRODUCT($E$8:E83)</f>
        <v>45.420655570366982</v>
      </c>
      <c r="S84" s="11">
        <f t="shared" si="24"/>
        <v>0</v>
      </c>
      <c r="T84" s="32">
        <f t="shared" si="25"/>
        <v>0</v>
      </c>
      <c r="U84" s="41">
        <f t="shared" si="33"/>
        <v>0</v>
      </c>
      <c r="V84" s="41">
        <f t="shared" si="26"/>
        <v>0</v>
      </c>
      <c r="W84" s="52">
        <f t="shared" si="34"/>
        <v>0</v>
      </c>
      <c r="X84" s="41">
        <f t="shared" si="27"/>
        <v>0</v>
      </c>
      <c r="Y84" s="41">
        <f t="shared" si="28"/>
        <v>0</v>
      </c>
      <c r="Z84" s="41">
        <f t="shared" si="35"/>
        <v>0</v>
      </c>
      <c r="AA84" s="41">
        <f t="shared" si="36"/>
        <v>0</v>
      </c>
      <c r="AB84" s="41">
        <f t="shared" si="37"/>
        <v>0</v>
      </c>
      <c r="AC84" s="41"/>
      <c r="AD84" s="41"/>
      <c r="AE84" s="41"/>
      <c r="AF84" s="41"/>
      <c r="AG84" s="41"/>
    </row>
    <row r="85" spans="1:33" x14ac:dyDescent="0.2">
      <c r="A85" s="11">
        <f t="shared" si="38"/>
        <v>77</v>
      </c>
      <c r="B85" s="11">
        <f t="shared" si="38"/>
        <v>77</v>
      </c>
      <c r="C85" s="12">
        <f>IF(B85&lt;121,INDEX(Frauen!C$2:C$122,B85+1,1),0)</f>
        <v>43.396999999999998</v>
      </c>
      <c r="D85" s="20">
        <f t="shared" si="29"/>
        <v>4.3396999999999998E-2</v>
      </c>
      <c r="E85" s="20">
        <f t="shared" si="30"/>
        <v>0.95660299999999998</v>
      </c>
      <c r="F85" s="26">
        <f>IF(B85&lt;121,IF($D$1="konstant",$D$3,Zins!G79),0)</f>
        <v>7.4999999999999997E-3</v>
      </c>
      <c r="G85" s="39">
        <f t="shared" si="31"/>
        <v>1.0075000000000001</v>
      </c>
      <c r="H85" s="11"/>
      <c r="I85" s="11"/>
      <c r="J85" s="11"/>
      <c r="K85" s="11"/>
      <c r="L85" s="28">
        <f t="shared" si="32"/>
        <v>0</v>
      </c>
      <c r="M85" s="32">
        <f t="shared" si="23"/>
        <v>0</v>
      </c>
      <c r="N85" s="53">
        <f>N84+H86*PRODUCT($G$8:G85)^-1*PRODUCT($E$8:E84)*D85</f>
        <v>8.6348775135425999E-3</v>
      </c>
      <c r="O85" s="53"/>
      <c r="P85" s="52">
        <f>P84+J85*PRODUCT($E$8:E84)*PRODUCT($G$8:G84)^-1</f>
        <v>18.526076269301292</v>
      </c>
      <c r="Q85" s="52">
        <f>((O84+N84)*PRODUCT($G$8:G84))/PRODUCT($E$8:E84)</f>
        <v>2.2188828948086214E-2</v>
      </c>
      <c r="R85" s="52">
        <f>((P84)*PRODUCT($G$8:G84))/PRODUCT($E$8:E84)</f>
        <v>47.605995194954019</v>
      </c>
      <c r="S85" s="11">
        <f t="shared" si="24"/>
        <v>0</v>
      </c>
      <c r="T85" s="32">
        <f t="shared" si="25"/>
        <v>0</v>
      </c>
      <c r="U85" s="41">
        <f t="shared" si="33"/>
        <v>0</v>
      </c>
      <c r="V85" s="41">
        <f t="shared" si="26"/>
        <v>0</v>
      </c>
      <c r="W85" s="52">
        <f t="shared" si="34"/>
        <v>0</v>
      </c>
      <c r="X85" s="41">
        <f t="shared" si="27"/>
        <v>0</v>
      </c>
      <c r="Y85" s="41">
        <f t="shared" si="28"/>
        <v>0</v>
      </c>
      <c r="Z85" s="41">
        <f t="shared" si="35"/>
        <v>0</v>
      </c>
      <c r="AA85" s="41">
        <f t="shared" si="36"/>
        <v>0</v>
      </c>
      <c r="AB85" s="41">
        <f t="shared" si="37"/>
        <v>0</v>
      </c>
      <c r="AC85" s="41"/>
      <c r="AD85" s="41"/>
      <c r="AE85" s="41"/>
      <c r="AF85" s="41"/>
      <c r="AG85" s="41"/>
    </row>
    <row r="86" spans="1:33" x14ac:dyDescent="0.2">
      <c r="A86" s="11">
        <f t="shared" si="38"/>
        <v>78</v>
      </c>
      <c r="B86" s="11">
        <f t="shared" si="38"/>
        <v>78</v>
      </c>
      <c r="C86" s="12">
        <f>IF(B86&lt;121,INDEX(Frauen!C$2:C$122,B86+1,1),0)</f>
        <v>49.993000000000002</v>
      </c>
      <c r="D86" s="20">
        <f t="shared" si="29"/>
        <v>4.9993000000000003E-2</v>
      </c>
      <c r="E86" s="20">
        <f t="shared" si="30"/>
        <v>0.95000700000000005</v>
      </c>
      <c r="F86" s="26">
        <f>IF(B86&lt;121,IF($D$1="konstant",$D$3,Zins!G80),0)</f>
        <v>7.4999999999999997E-3</v>
      </c>
      <c r="G86" s="39">
        <f t="shared" si="31"/>
        <v>1.0075000000000001</v>
      </c>
      <c r="H86" s="11"/>
      <c r="I86" s="11"/>
      <c r="J86" s="11"/>
      <c r="K86" s="11"/>
      <c r="L86" s="28">
        <f t="shared" si="32"/>
        <v>0</v>
      </c>
      <c r="M86" s="32">
        <f t="shared" si="23"/>
        <v>0</v>
      </c>
      <c r="N86" s="53">
        <f>N85+H87*PRODUCT($G$8:G86)^-1*PRODUCT($E$8:E85)*D86</f>
        <v>8.6348775135425999E-3</v>
      </c>
      <c r="O86" s="53"/>
      <c r="P86" s="52">
        <f>P85+J86*PRODUCT($E$8:E85)*PRODUCT($G$8:G85)^-1</f>
        <v>18.526076269301292</v>
      </c>
      <c r="Q86" s="52">
        <f>((O85+N85)*PRODUCT($G$8:G85))/PRODUCT($E$8:E85)</f>
        <v>2.3369407335328093E-2</v>
      </c>
      <c r="R86" s="52">
        <f>((P85)*PRODUCT($G$8:G85))/PRODUCT($E$8:E85)</f>
        <v>50.138918818899974</v>
      </c>
      <c r="S86" s="11">
        <f t="shared" si="24"/>
        <v>0</v>
      </c>
      <c r="T86" s="32">
        <f t="shared" si="25"/>
        <v>0</v>
      </c>
      <c r="U86" s="41">
        <f t="shared" si="33"/>
        <v>0</v>
      </c>
      <c r="V86" s="41">
        <f t="shared" si="26"/>
        <v>0</v>
      </c>
      <c r="W86" s="52">
        <f t="shared" si="34"/>
        <v>0</v>
      </c>
      <c r="X86" s="41">
        <f t="shared" si="27"/>
        <v>0</v>
      </c>
      <c r="Y86" s="41">
        <f t="shared" si="28"/>
        <v>0</v>
      </c>
      <c r="Z86" s="41">
        <f t="shared" si="35"/>
        <v>0</v>
      </c>
      <c r="AA86" s="41">
        <f t="shared" si="36"/>
        <v>0</v>
      </c>
      <c r="AB86" s="41">
        <f t="shared" si="37"/>
        <v>0</v>
      </c>
      <c r="AC86" s="41"/>
      <c r="AD86" s="41"/>
      <c r="AE86" s="41"/>
      <c r="AF86" s="41"/>
      <c r="AG86" s="41"/>
    </row>
    <row r="87" spans="1:33" x14ac:dyDescent="0.2">
      <c r="A87" s="11">
        <f t="shared" si="38"/>
        <v>79</v>
      </c>
      <c r="B87" s="11">
        <f t="shared" si="38"/>
        <v>79</v>
      </c>
      <c r="C87" s="12">
        <f>IF(B87&lt;121,INDEX(Frauen!C$2:C$122,B87+1,1),0)</f>
        <v>57.024000000000001</v>
      </c>
      <c r="D87" s="20">
        <f t="shared" si="29"/>
        <v>5.7023999999999998E-2</v>
      </c>
      <c r="E87" s="20">
        <f t="shared" si="30"/>
        <v>0.94297600000000004</v>
      </c>
      <c r="F87" s="26">
        <f>IF(B87&lt;121,IF($D$1="konstant",$D$3,Zins!G81),0)</f>
        <v>7.4999999999999997E-3</v>
      </c>
      <c r="G87" s="39">
        <f t="shared" si="31"/>
        <v>1.0075000000000001</v>
      </c>
      <c r="H87" s="11"/>
      <c r="I87" s="11"/>
      <c r="J87" s="11"/>
      <c r="K87" s="11"/>
      <c r="L87" s="28">
        <f t="shared" si="32"/>
        <v>0</v>
      </c>
      <c r="M87" s="32">
        <f t="shared" si="23"/>
        <v>0</v>
      </c>
      <c r="N87" s="53">
        <f>N86+H88*PRODUCT($G$8:G87)^-1*PRODUCT($E$8:E86)*D87</f>
        <v>8.6348775135425999E-3</v>
      </c>
      <c r="O87" s="53"/>
      <c r="P87" s="52">
        <f>P86+J87*PRODUCT($E$8:E86)*PRODUCT($G$8:G86)^-1</f>
        <v>18.526076269301292</v>
      </c>
      <c r="Q87" s="52">
        <f>((O86+N86)*PRODUCT($G$8:G86))/PRODUCT($E$8:E86)</f>
        <v>2.4783688846864337E-2</v>
      </c>
      <c r="R87" s="52">
        <f>((P86)*PRODUCT($G$8:G86))/PRODUCT($E$8:E86)</f>
        <v>53.173251049773022</v>
      </c>
      <c r="S87" s="11">
        <f t="shared" si="24"/>
        <v>0</v>
      </c>
      <c r="T87" s="32">
        <f t="shared" si="25"/>
        <v>0</v>
      </c>
      <c r="U87" s="41">
        <f t="shared" si="33"/>
        <v>0</v>
      </c>
      <c r="V87" s="41">
        <f t="shared" si="26"/>
        <v>0</v>
      </c>
      <c r="W87" s="52">
        <f t="shared" si="34"/>
        <v>0</v>
      </c>
      <c r="X87" s="41">
        <f t="shared" si="27"/>
        <v>0</v>
      </c>
      <c r="Y87" s="41">
        <f t="shared" si="28"/>
        <v>0</v>
      </c>
      <c r="Z87" s="41">
        <f t="shared" si="35"/>
        <v>0</v>
      </c>
      <c r="AA87" s="41">
        <f t="shared" si="36"/>
        <v>0</v>
      </c>
      <c r="AB87" s="41">
        <f t="shared" si="37"/>
        <v>0</v>
      </c>
      <c r="AC87" s="41"/>
      <c r="AD87" s="41"/>
      <c r="AE87" s="41"/>
      <c r="AF87" s="41"/>
      <c r="AG87" s="41"/>
    </row>
    <row r="88" spans="1:33" x14ac:dyDescent="0.2">
      <c r="A88" s="11">
        <f t="shared" si="38"/>
        <v>80</v>
      </c>
      <c r="B88" s="11">
        <f t="shared" si="38"/>
        <v>80</v>
      </c>
      <c r="C88" s="12">
        <f>IF(B88&lt;121,INDEX(Frauen!C$2:C$122,B88+1,1),0)</f>
        <v>65.113</v>
      </c>
      <c r="D88" s="20">
        <f t="shared" si="29"/>
        <v>6.5113000000000004E-2</v>
      </c>
      <c r="E88" s="20">
        <f t="shared" si="30"/>
        <v>0.93488700000000002</v>
      </c>
      <c r="F88" s="26">
        <f>IF(B88&lt;121,IF($D$1="konstant",$D$3,Zins!G82),0)</f>
        <v>7.4999999999999997E-3</v>
      </c>
      <c r="G88" s="39">
        <f t="shared" si="31"/>
        <v>1.0075000000000001</v>
      </c>
      <c r="H88" s="11"/>
      <c r="I88" s="11"/>
      <c r="J88" s="11"/>
      <c r="K88" s="11"/>
      <c r="L88" s="28">
        <f t="shared" si="32"/>
        <v>0</v>
      </c>
      <c r="M88" s="32">
        <f t="shared" si="23"/>
        <v>0</v>
      </c>
      <c r="N88" s="53">
        <f>N87+H89*PRODUCT($G$8:G88)^-1*PRODUCT($E$8:E87)*D88</f>
        <v>8.6348775135425999E-3</v>
      </c>
      <c r="O88" s="53"/>
      <c r="P88" s="52">
        <f>P87+J88*PRODUCT($E$8:E87)*PRODUCT($G$8:G87)^-1</f>
        <v>18.526076269301292</v>
      </c>
      <c r="Q88" s="52">
        <f>((O87+N87)*PRODUCT($G$8:G87))/PRODUCT($E$8:E87)</f>
        <v>2.647953554832342E-2</v>
      </c>
      <c r="R88" s="52">
        <f>((P87)*PRODUCT($G$8:G87))/PRODUCT($E$8:E87)</f>
        <v>56.811679653189827</v>
      </c>
      <c r="S88" s="11">
        <f t="shared" si="24"/>
        <v>0</v>
      </c>
      <c r="T88" s="32">
        <f t="shared" si="25"/>
        <v>0</v>
      </c>
      <c r="U88" s="41">
        <f t="shared" si="33"/>
        <v>0</v>
      </c>
      <c r="V88" s="41">
        <f t="shared" si="26"/>
        <v>0</v>
      </c>
      <c r="W88" s="52">
        <f t="shared" si="34"/>
        <v>2.7755575615628914E-17</v>
      </c>
      <c r="X88" s="41">
        <f t="shared" si="27"/>
        <v>0</v>
      </c>
      <c r="Y88" s="41">
        <f t="shared" si="28"/>
        <v>0</v>
      </c>
      <c r="Z88" s="41">
        <f t="shared" si="35"/>
        <v>0</v>
      </c>
      <c r="AA88" s="41">
        <f t="shared" si="36"/>
        <v>0</v>
      </c>
      <c r="AB88" s="41">
        <f t="shared" si="37"/>
        <v>0</v>
      </c>
      <c r="AC88" s="41"/>
      <c r="AD88" s="41"/>
      <c r="AE88" s="41"/>
      <c r="AF88" s="41"/>
      <c r="AG88" s="41"/>
    </row>
    <row r="89" spans="1:33" x14ac:dyDescent="0.2">
      <c r="A89" s="11">
        <f t="shared" si="38"/>
        <v>81</v>
      </c>
      <c r="B89" s="11">
        <f t="shared" si="38"/>
        <v>81</v>
      </c>
      <c r="C89" s="12">
        <f>IF(B89&lt;121,INDEX(Frauen!C$2:C$122,B89+1,1),0)</f>
        <v>74.287999999999997</v>
      </c>
      <c r="D89" s="20">
        <f t="shared" si="29"/>
        <v>7.4287999999999993E-2</v>
      </c>
      <c r="E89" s="20">
        <f t="shared" si="30"/>
        <v>0.92571199999999998</v>
      </c>
      <c r="F89" s="26">
        <f>IF(B89&lt;121,IF($D$1="konstant",$D$3,Zins!G83),0)</f>
        <v>7.4999999999999997E-3</v>
      </c>
      <c r="G89" s="39">
        <f t="shared" si="31"/>
        <v>1.0075000000000001</v>
      </c>
      <c r="H89" s="11"/>
      <c r="I89" s="11"/>
      <c r="J89" s="11"/>
      <c r="K89" s="11"/>
      <c r="L89" s="28">
        <f t="shared" si="32"/>
        <v>0</v>
      </c>
      <c r="M89" s="32">
        <f t="shared" si="23"/>
        <v>0</v>
      </c>
      <c r="N89" s="53">
        <f>N88+H90*PRODUCT($G$8:G89)^-1*PRODUCT($E$8:E88)*D89</f>
        <v>8.6348775135425999E-3</v>
      </c>
      <c r="O89" s="53"/>
      <c r="P89" s="52">
        <f>P88+J89*PRODUCT($E$8:E88)*PRODUCT($G$8:G88)^-1</f>
        <v>18.526076269301292</v>
      </c>
      <c r="Q89" s="52">
        <f>((O88+N88)*PRODUCT($G$8:G88))/PRODUCT($E$8:E88)</f>
        <v>2.8536210328024506E-2</v>
      </c>
      <c r="R89" s="52">
        <f>((P88)*PRODUCT($G$8:G88))/PRODUCT($E$8:E88)</f>
        <v>61.224262665529366</v>
      </c>
      <c r="S89" s="11">
        <f t="shared" si="24"/>
        <v>0</v>
      </c>
      <c r="T89" s="32">
        <f t="shared" si="25"/>
        <v>0</v>
      </c>
      <c r="U89" s="41">
        <f t="shared" si="33"/>
        <v>0</v>
      </c>
      <c r="V89" s="41">
        <f t="shared" si="26"/>
        <v>0</v>
      </c>
      <c r="W89" s="52">
        <f t="shared" si="34"/>
        <v>2.7755575615628914E-17</v>
      </c>
      <c r="X89" s="41">
        <f t="shared" si="27"/>
        <v>0</v>
      </c>
      <c r="Y89" s="41">
        <f t="shared" si="28"/>
        <v>0</v>
      </c>
      <c r="Z89" s="41">
        <f t="shared" si="35"/>
        <v>0</v>
      </c>
      <c r="AA89" s="41">
        <f t="shared" si="36"/>
        <v>0</v>
      </c>
      <c r="AB89" s="41">
        <f t="shared" si="37"/>
        <v>0</v>
      </c>
      <c r="AC89" s="41"/>
      <c r="AD89" s="41"/>
      <c r="AE89" s="41"/>
      <c r="AF89" s="41"/>
      <c r="AG89" s="41"/>
    </row>
    <row r="90" spans="1:33" x14ac:dyDescent="0.2">
      <c r="A90" s="11">
        <f t="shared" ref="A90:B105" si="39">IF(A89&lt;121,A89+1,"")</f>
        <v>82</v>
      </c>
      <c r="B90" s="11">
        <f t="shared" si="39"/>
        <v>82</v>
      </c>
      <c r="C90" s="12">
        <f>IF(B90&lt;121,INDEX(Frauen!C$2:C$122,B90+1,1),0)</f>
        <v>84.59</v>
      </c>
      <c r="D90" s="20">
        <f t="shared" si="29"/>
        <v>8.4589999999999999E-2</v>
      </c>
      <c r="E90" s="20">
        <f t="shared" si="30"/>
        <v>0.91541000000000006</v>
      </c>
      <c r="F90" s="26">
        <f>IF(B90&lt;121,IF($D$1="konstant",$D$3,Zins!G84),0)</f>
        <v>7.4999999999999997E-3</v>
      </c>
      <c r="G90" s="39">
        <f t="shared" si="31"/>
        <v>1.0075000000000001</v>
      </c>
      <c r="H90" s="11"/>
      <c r="I90" s="11"/>
      <c r="J90" s="11"/>
      <c r="K90" s="11"/>
      <c r="L90" s="28">
        <f t="shared" si="32"/>
        <v>0</v>
      </c>
      <c r="M90" s="32">
        <f t="shared" si="23"/>
        <v>0</v>
      </c>
      <c r="N90" s="53">
        <f>N89+H91*PRODUCT($G$8:G90)^-1*PRODUCT($E$8:E89)*D90</f>
        <v>8.6348775135425999E-3</v>
      </c>
      <c r="O90" s="53"/>
      <c r="P90" s="52">
        <f>P89+J90*PRODUCT($E$8:E89)*PRODUCT($G$8:G89)^-1</f>
        <v>18.526076269301292</v>
      </c>
      <c r="Q90" s="52">
        <f>((O89+N89)*PRODUCT($G$8:G89))/PRODUCT($E$8:E89)</f>
        <v>3.1057425965618567E-2</v>
      </c>
      <c r="R90" s="52">
        <f>((P89)*PRODUCT($G$8:G89))/PRODUCT($E$8:E89)</f>
        <v>66.633515213717487</v>
      </c>
      <c r="S90" s="11">
        <f t="shared" si="24"/>
        <v>0</v>
      </c>
      <c r="T90" s="32">
        <f t="shared" si="25"/>
        <v>0</v>
      </c>
      <c r="U90" s="41">
        <f t="shared" si="33"/>
        <v>0</v>
      </c>
      <c r="V90" s="41">
        <f t="shared" si="26"/>
        <v>0</v>
      </c>
      <c r="W90" s="52">
        <f t="shared" si="34"/>
        <v>2.7755575615628914E-17</v>
      </c>
      <c r="X90" s="41">
        <f t="shared" si="27"/>
        <v>0</v>
      </c>
      <c r="Y90" s="41">
        <f t="shared" si="28"/>
        <v>0</v>
      </c>
      <c r="Z90" s="41">
        <f t="shared" si="35"/>
        <v>0</v>
      </c>
      <c r="AA90" s="41">
        <f t="shared" si="36"/>
        <v>0</v>
      </c>
      <c r="AB90" s="41">
        <f t="shared" si="37"/>
        <v>0</v>
      </c>
      <c r="AC90" s="41"/>
      <c r="AD90" s="41"/>
      <c r="AE90" s="41"/>
      <c r="AF90" s="41"/>
      <c r="AG90" s="41"/>
    </row>
    <row r="91" spans="1:33" x14ac:dyDescent="0.2">
      <c r="A91" s="11">
        <f t="shared" si="39"/>
        <v>83</v>
      </c>
      <c r="B91" s="11">
        <f t="shared" si="39"/>
        <v>83</v>
      </c>
      <c r="C91" s="12">
        <f>IF(B91&lt;121,INDEX(Frauen!C$2:C$122,B91+1,1),0)</f>
        <v>96.094999999999999</v>
      </c>
      <c r="D91" s="20">
        <f t="shared" si="29"/>
        <v>9.6095E-2</v>
      </c>
      <c r="E91" s="20">
        <f t="shared" si="30"/>
        <v>0.90390499999999996</v>
      </c>
      <c r="F91" s="26">
        <f>IF(B91&lt;121,IF($D$1="konstant",$D$3,Zins!G85),0)</f>
        <v>7.4999999999999997E-3</v>
      </c>
      <c r="G91" s="39">
        <f t="shared" si="31"/>
        <v>1.0075000000000001</v>
      </c>
      <c r="H91" s="11"/>
      <c r="I91" s="11"/>
      <c r="J91" s="11"/>
      <c r="K91" s="11"/>
      <c r="L91" s="28">
        <f t="shared" si="32"/>
        <v>0</v>
      </c>
      <c r="M91" s="32">
        <f t="shared" si="23"/>
        <v>0</v>
      </c>
      <c r="N91" s="53">
        <f>N90+H92*PRODUCT($G$8:G91)^-1*PRODUCT($E$8:E90)*D91</f>
        <v>8.6348775135425999E-3</v>
      </c>
      <c r="O91" s="53"/>
      <c r="P91" s="52">
        <f>P90+J91*PRODUCT($E$8:E90)*PRODUCT($G$8:G90)^-1</f>
        <v>18.526076269301292</v>
      </c>
      <c r="Q91" s="52">
        <f>((O90+N90)*PRODUCT($G$8:G90))/PRODUCT($E$8:E90)</f>
        <v>3.418179467163425E-2</v>
      </c>
      <c r="R91" s="52">
        <f>((P90)*PRODUCT($G$8:G90))/PRODUCT($E$8:E90)</f>
        <v>73.336828937656762</v>
      </c>
      <c r="S91" s="11">
        <f t="shared" si="24"/>
        <v>0</v>
      </c>
      <c r="T91" s="32">
        <f t="shared" si="25"/>
        <v>0</v>
      </c>
      <c r="U91" s="41">
        <f t="shared" si="33"/>
        <v>0</v>
      </c>
      <c r="V91" s="41">
        <f t="shared" si="26"/>
        <v>0</v>
      </c>
      <c r="W91" s="52">
        <f t="shared" si="34"/>
        <v>0</v>
      </c>
      <c r="X91" s="41">
        <f t="shared" si="27"/>
        <v>0</v>
      </c>
      <c r="Y91" s="41">
        <f t="shared" si="28"/>
        <v>0</v>
      </c>
      <c r="Z91" s="41">
        <f t="shared" si="35"/>
        <v>0</v>
      </c>
      <c r="AA91" s="41">
        <f t="shared" si="36"/>
        <v>0</v>
      </c>
      <c r="AB91" s="41">
        <f t="shared" si="37"/>
        <v>0</v>
      </c>
      <c r="AC91" s="41"/>
      <c r="AD91" s="41"/>
      <c r="AE91" s="41"/>
      <c r="AF91" s="41"/>
      <c r="AG91" s="41"/>
    </row>
    <row r="92" spans="1:33" x14ac:dyDescent="0.2">
      <c r="A92" s="11">
        <f t="shared" si="39"/>
        <v>84</v>
      </c>
      <c r="B92" s="11">
        <f t="shared" si="39"/>
        <v>84</v>
      </c>
      <c r="C92" s="12">
        <f>IF(B92&lt;121,INDEX(Frauen!C$2:C$122,B92+1,1),0)</f>
        <v>109.02800000000001</v>
      </c>
      <c r="D92" s="20">
        <f t="shared" si="29"/>
        <v>0.109028</v>
      </c>
      <c r="E92" s="20">
        <f t="shared" si="30"/>
        <v>0.89097199999999999</v>
      </c>
      <c r="F92" s="26">
        <f>IF(B92&lt;121,IF($D$1="konstant",$D$3,Zins!G86),0)</f>
        <v>7.4999999999999997E-3</v>
      </c>
      <c r="G92" s="39">
        <f t="shared" si="31"/>
        <v>1.0075000000000001</v>
      </c>
      <c r="H92" s="11"/>
      <c r="I92" s="11"/>
      <c r="J92" s="11"/>
      <c r="K92" s="11"/>
      <c r="L92" s="28">
        <f t="shared" si="32"/>
        <v>0</v>
      </c>
      <c r="M92" s="32">
        <f t="shared" si="23"/>
        <v>0</v>
      </c>
      <c r="N92" s="53">
        <f>N91+H93*PRODUCT($G$8:G92)^-1*PRODUCT($E$8:E91)*D92</f>
        <v>8.6348775135425999E-3</v>
      </c>
      <c r="O92" s="53"/>
      <c r="P92" s="52">
        <f>P91+J92*PRODUCT($E$8:E91)*PRODUCT($G$8:G91)^-1</f>
        <v>18.526076269301292</v>
      </c>
      <c r="Q92" s="52">
        <f>((O91+N91)*PRODUCT($G$8:G91))/PRODUCT($E$8:E91)</f>
        <v>3.8099311467102749E-2</v>
      </c>
      <c r="R92" s="52">
        <f>((P91)*PRODUCT($G$8:G91))/PRODUCT($E$8:E91)</f>
        <v>81.741836979205985</v>
      </c>
      <c r="S92" s="11">
        <f t="shared" si="24"/>
        <v>0</v>
      </c>
      <c r="T92" s="32">
        <f t="shared" si="25"/>
        <v>0</v>
      </c>
      <c r="U92" s="41">
        <f t="shared" si="33"/>
        <v>0</v>
      </c>
      <c r="V92" s="41">
        <f t="shared" si="26"/>
        <v>0</v>
      </c>
      <c r="W92" s="52">
        <f t="shared" si="34"/>
        <v>0</v>
      </c>
      <c r="X92" s="41">
        <f t="shared" si="27"/>
        <v>0</v>
      </c>
      <c r="Y92" s="41">
        <f t="shared" si="28"/>
        <v>0</v>
      </c>
      <c r="Z92" s="41">
        <f t="shared" si="35"/>
        <v>0</v>
      </c>
      <c r="AA92" s="41">
        <f t="shared" si="36"/>
        <v>0</v>
      </c>
      <c r="AB92" s="41">
        <f t="shared" si="37"/>
        <v>0</v>
      </c>
      <c r="AC92" s="41"/>
      <c r="AD92" s="41"/>
      <c r="AE92" s="41"/>
      <c r="AF92" s="41"/>
      <c r="AG92" s="41"/>
    </row>
    <row r="93" spans="1:33" x14ac:dyDescent="0.2">
      <c r="A93" s="11">
        <f t="shared" si="39"/>
        <v>85</v>
      </c>
      <c r="B93" s="11">
        <f t="shared" si="39"/>
        <v>85</v>
      </c>
      <c r="C93" s="12">
        <f>IF(B93&lt;121,INDEX(Frauen!C$2:C$122,B93+1,1),0)</f>
        <v>123.611</v>
      </c>
      <c r="D93" s="20">
        <f t="shared" si="29"/>
        <v>0.123611</v>
      </c>
      <c r="E93" s="20">
        <f t="shared" si="30"/>
        <v>0.87638899999999997</v>
      </c>
      <c r="F93" s="26">
        <f>IF(B93&lt;121,IF($D$1="konstant",$D$3,Zins!G87),0)</f>
        <v>7.4999999999999997E-3</v>
      </c>
      <c r="G93" s="39">
        <f t="shared" si="31"/>
        <v>1.0075000000000001</v>
      </c>
      <c r="H93" s="11"/>
      <c r="I93" s="11"/>
      <c r="J93" s="11"/>
      <c r="K93" s="11"/>
      <c r="L93" s="28">
        <f t="shared" si="32"/>
        <v>0</v>
      </c>
      <c r="M93" s="32">
        <f t="shared" si="23"/>
        <v>0</v>
      </c>
      <c r="N93" s="53">
        <f>N92+H94*PRODUCT($G$8:G93)^-1*PRODUCT($E$8:E92)*D93</f>
        <v>8.6348775135425999E-3</v>
      </c>
      <c r="O93" s="53"/>
      <c r="P93" s="52">
        <f>P92+J93*PRODUCT($E$8:E92)*PRODUCT($G$8:G92)^-1</f>
        <v>18.526076269301292</v>
      </c>
      <c r="Q93" s="52">
        <f>((O92+N92)*PRODUCT($G$8:G92))/PRODUCT($E$8:E92)</f>
        <v>4.3082225146363763E-2</v>
      </c>
      <c r="R93" s="52">
        <f>((P92)*PRODUCT($G$8:G92))/PRODUCT($E$8:E92)</f>
        <v>92.432647441838853</v>
      </c>
      <c r="S93" s="11">
        <f t="shared" si="24"/>
        <v>0</v>
      </c>
      <c r="T93" s="32">
        <f t="shared" si="25"/>
        <v>0</v>
      </c>
      <c r="U93" s="41">
        <f t="shared" si="33"/>
        <v>0</v>
      </c>
      <c r="V93" s="41">
        <f t="shared" si="26"/>
        <v>0</v>
      </c>
      <c r="W93" s="52">
        <f t="shared" si="34"/>
        <v>0</v>
      </c>
      <c r="X93" s="41">
        <f t="shared" si="27"/>
        <v>0</v>
      </c>
      <c r="Y93" s="41">
        <f t="shared" si="28"/>
        <v>0</v>
      </c>
      <c r="Z93" s="41">
        <f t="shared" si="35"/>
        <v>0</v>
      </c>
      <c r="AA93" s="41">
        <f t="shared" si="36"/>
        <v>0</v>
      </c>
      <c r="AB93" s="41">
        <f t="shared" si="37"/>
        <v>0</v>
      </c>
      <c r="AC93" s="41"/>
      <c r="AD93" s="41"/>
      <c r="AE93" s="41"/>
      <c r="AF93" s="41"/>
      <c r="AG93" s="41"/>
    </row>
    <row r="94" spans="1:33" x14ac:dyDescent="0.2">
      <c r="A94" s="11">
        <f t="shared" si="39"/>
        <v>86</v>
      </c>
      <c r="B94" s="11">
        <f t="shared" si="39"/>
        <v>86</v>
      </c>
      <c r="C94" s="12">
        <f>IF(B94&lt;121,INDEX(Frauen!C$2:C$122,B94+1,1),0)</f>
        <v>140.02199999999999</v>
      </c>
      <c r="D94" s="20">
        <f t="shared" si="29"/>
        <v>0.14002199999999998</v>
      </c>
      <c r="E94" s="20">
        <f t="shared" si="30"/>
        <v>0.85997800000000002</v>
      </c>
      <c r="F94" s="26">
        <f>IF(B94&lt;121,IF($D$1="konstant",$D$3,Zins!G88),0)</f>
        <v>7.4999999999999997E-3</v>
      </c>
      <c r="G94" s="39">
        <f t="shared" si="31"/>
        <v>1.0075000000000001</v>
      </c>
      <c r="H94" s="11"/>
      <c r="I94" s="11"/>
      <c r="J94" s="11"/>
      <c r="K94" s="11"/>
      <c r="L94" s="28">
        <f t="shared" si="32"/>
        <v>0</v>
      </c>
      <c r="M94" s="32">
        <f t="shared" si="23"/>
        <v>0</v>
      </c>
      <c r="N94" s="53">
        <f>N93+H95*PRODUCT($G$8:G94)^-1*PRODUCT($E$8:E93)*D94</f>
        <v>8.6348775135425999E-3</v>
      </c>
      <c r="O94" s="53"/>
      <c r="P94" s="52">
        <f>P93+J94*PRODUCT($E$8:E93)*PRODUCT($G$8:G93)^-1</f>
        <v>18.526076269301292</v>
      </c>
      <c r="Q94" s="52">
        <f>((O93+N93)*PRODUCT($G$8:G93))/PRODUCT($E$8:E93)</f>
        <v>4.952748361168556E-2</v>
      </c>
      <c r="R94" s="52">
        <f>((P93)*PRODUCT($G$8:G93))/PRODUCT($E$8:E93)</f>
        <v>106.26090959340276</v>
      </c>
      <c r="S94" s="11">
        <f t="shared" si="24"/>
        <v>0</v>
      </c>
      <c r="T94" s="32">
        <f t="shared" si="25"/>
        <v>0</v>
      </c>
      <c r="U94" s="41">
        <f t="shared" si="33"/>
        <v>0</v>
      </c>
      <c r="V94" s="41">
        <f t="shared" si="26"/>
        <v>0</v>
      </c>
      <c r="W94" s="52">
        <f t="shared" si="34"/>
        <v>5.5511151231257827E-17</v>
      </c>
      <c r="X94" s="41">
        <f t="shared" si="27"/>
        <v>0</v>
      </c>
      <c r="Y94" s="41">
        <f t="shared" si="28"/>
        <v>0</v>
      </c>
      <c r="Z94" s="41">
        <f t="shared" si="35"/>
        <v>0</v>
      </c>
      <c r="AA94" s="41">
        <f t="shared" si="36"/>
        <v>0</v>
      </c>
      <c r="AB94" s="41">
        <f t="shared" si="37"/>
        <v>0</v>
      </c>
      <c r="AC94" s="41"/>
      <c r="AD94" s="41"/>
      <c r="AE94" s="41"/>
      <c r="AF94" s="41"/>
      <c r="AG94" s="41"/>
    </row>
    <row r="95" spans="1:33" x14ac:dyDescent="0.2">
      <c r="A95" s="11">
        <f t="shared" si="39"/>
        <v>87</v>
      </c>
      <c r="B95" s="11">
        <f t="shared" si="39"/>
        <v>87</v>
      </c>
      <c r="C95" s="12">
        <f>IF(B95&lt;121,INDEX(Frauen!C$2:C$122,B95+1,1),0)</f>
        <v>158.25700000000001</v>
      </c>
      <c r="D95" s="20">
        <f t="shared" si="29"/>
        <v>0.15825700000000001</v>
      </c>
      <c r="E95" s="20">
        <f t="shared" si="30"/>
        <v>0.84174300000000002</v>
      </c>
      <c r="F95" s="26">
        <f>IF(B95&lt;121,IF($D$1="konstant",$D$3,Zins!G89),0)</f>
        <v>7.4999999999999997E-3</v>
      </c>
      <c r="G95" s="39">
        <f t="shared" si="31"/>
        <v>1.0075000000000001</v>
      </c>
      <c r="H95" s="11"/>
      <c r="I95" s="11"/>
      <c r="J95" s="11"/>
      <c r="K95" s="11"/>
      <c r="L95" s="28">
        <f t="shared" si="32"/>
        <v>0</v>
      </c>
      <c r="M95" s="32">
        <f t="shared" si="23"/>
        <v>0</v>
      </c>
      <c r="N95" s="53">
        <f>N94+H96*PRODUCT($G$8:G95)^-1*PRODUCT($E$8:E94)*D95</f>
        <v>8.6348775135425999E-3</v>
      </c>
      <c r="O95" s="53"/>
      <c r="P95" s="52">
        <f>P94+J95*PRODUCT($E$8:E94)*PRODUCT($G$8:G94)^-1</f>
        <v>18.526076269301292</v>
      </c>
      <c r="Q95" s="52">
        <f>((O94+N94)*PRODUCT($G$8:G94))/PRODUCT($E$8:E94)</f>
        <v>5.8023507274340982E-2</v>
      </c>
      <c r="R95" s="52">
        <f>((P94)*PRODUCT($G$8:G94))/PRODUCT($E$8:E94)</f>
        <v>124.48907578490763</v>
      </c>
      <c r="S95" s="11">
        <f t="shared" si="24"/>
        <v>0</v>
      </c>
      <c r="T95" s="32">
        <f t="shared" si="25"/>
        <v>0</v>
      </c>
      <c r="U95" s="41">
        <f t="shared" si="33"/>
        <v>0</v>
      </c>
      <c r="V95" s="41">
        <f t="shared" si="26"/>
        <v>0</v>
      </c>
      <c r="W95" s="52">
        <f t="shared" si="34"/>
        <v>6.2450045135165055E-17</v>
      </c>
      <c r="X95" s="41">
        <f t="shared" si="27"/>
        <v>0</v>
      </c>
      <c r="Y95" s="41">
        <f t="shared" si="28"/>
        <v>0</v>
      </c>
      <c r="Z95" s="41">
        <f t="shared" si="35"/>
        <v>0</v>
      </c>
      <c r="AA95" s="41">
        <f t="shared" si="36"/>
        <v>0</v>
      </c>
      <c r="AB95" s="41">
        <f t="shared" si="37"/>
        <v>0</v>
      </c>
      <c r="AC95" s="41"/>
      <c r="AD95" s="41"/>
      <c r="AE95" s="41"/>
      <c r="AF95" s="41"/>
      <c r="AG95" s="41"/>
    </row>
    <row r="96" spans="1:33" x14ac:dyDescent="0.2">
      <c r="A96" s="11">
        <f t="shared" si="39"/>
        <v>88</v>
      </c>
      <c r="B96" s="11">
        <f t="shared" si="39"/>
        <v>88</v>
      </c>
      <c r="C96" s="12">
        <f>IF(B96&lt;121,INDEX(Frauen!C$2:C$122,B96+1,1),0)</f>
        <v>178.185</v>
      </c>
      <c r="D96" s="20">
        <f t="shared" si="29"/>
        <v>0.17818500000000001</v>
      </c>
      <c r="E96" s="20">
        <f t="shared" si="30"/>
        <v>0.82181499999999996</v>
      </c>
      <c r="F96" s="26">
        <f>IF(B96&lt;121,IF($D$1="konstant",$D$3,Zins!G90),0)</f>
        <v>7.4999999999999997E-3</v>
      </c>
      <c r="G96" s="39">
        <f t="shared" si="31"/>
        <v>1.0075000000000001</v>
      </c>
      <c r="H96" s="11"/>
      <c r="I96" s="11"/>
      <c r="J96" s="11"/>
      <c r="K96" s="11"/>
      <c r="L96" s="28">
        <f t="shared" si="32"/>
        <v>0</v>
      </c>
      <c r="M96" s="32">
        <f t="shared" si="23"/>
        <v>0</v>
      </c>
      <c r="N96" s="53">
        <f>N95+H97*PRODUCT($G$8:G96)^-1*PRODUCT($E$8:E95)*D96</f>
        <v>8.6348775135425999E-3</v>
      </c>
      <c r="O96" s="53"/>
      <c r="P96" s="52">
        <f>P95+J96*PRODUCT($E$8:E95)*PRODUCT($G$8:G95)^-1</f>
        <v>18.526076269301292</v>
      </c>
      <c r="Q96" s="52">
        <f>((O95+N95)*PRODUCT($G$8:G95))/PRODUCT($E$8:E95)</f>
        <v>6.944956308386116E-2</v>
      </c>
      <c r="R96" s="52">
        <f>((P95)*PRODUCT($G$8:G95))/PRODUCT($E$8:E95)</f>
        <v>149.00360781532419</v>
      </c>
      <c r="S96" s="11">
        <f t="shared" si="24"/>
        <v>0</v>
      </c>
      <c r="T96" s="32">
        <f t="shared" si="25"/>
        <v>0</v>
      </c>
      <c r="U96" s="41">
        <f t="shared" si="33"/>
        <v>0</v>
      </c>
      <c r="V96" s="41">
        <f t="shared" si="26"/>
        <v>0</v>
      </c>
      <c r="W96" s="52">
        <f t="shared" si="34"/>
        <v>0</v>
      </c>
      <c r="X96" s="41">
        <f t="shared" si="27"/>
        <v>0</v>
      </c>
      <c r="Y96" s="41">
        <f t="shared" si="28"/>
        <v>0</v>
      </c>
      <c r="Z96" s="41">
        <f t="shared" si="35"/>
        <v>0</v>
      </c>
      <c r="AA96" s="41">
        <f t="shared" si="36"/>
        <v>0</v>
      </c>
      <c r="AB96" s="41">
        <f t="shared" si="37"/>
        <v>0</v>
      </c>
      <c r="AC96" s="41"/>
      <c r="AD96" s="41"/>
      <c r="AE96" s="41"/>
      <c r="AF96" s="41"/>
      <c r="AG96" s="41"/>
    </row>
    <row r="97" spans="1:33" x14ac:dyDescent="0.2">
      <c r="A97" s="11">
        <f t="shared" si="39"/>
        <v>89</v>
      </c>
      <c r="B97" s="11">
        <f t="shared" si="39"/>
        <v>89</v>
      </c>
      <c r="C97" s="12">
        <f>IF(B97&lt;121,INDEX(Frauen!C$2:C$122,B97+1,1),0)</f>
        <v>199.66900000000001</v>
      </c>
      <c r="D97" s="20">
        <f t="shared" si="29"/>
        <v>0.19966900000000001</v>
      </c>
      <c r="E97" s="20">
        <f t="shared" si="30"/>
        <v>0.80033100000000001</v>
      </c>
      <c r="F97" s="26">
        <f>IF(B97&lt;121,IF($D$1="konstant",$D$3,Zins!G91),0)</f>
        <v>7.4999999999999997E-3</v>
      </c>
      <c r="G97" s="39">
        <f t="shared" si="31"/>
        <v>1.0075000000000001</v>
      </c>
      <c r="H97" s="11"/>
      <c r="I97" s="11"/>
      <c r="J97" s="11"/>
      <c r="K97" s="11"/>
      <c r="L97" s="28">
        <f t="shared" si="32"/>
        <v>0</v>
      </c>
      <c r="M97" s="32">
        <f t="shared" si="23"/>
        <v>0</v>
      </c>
      <c r="N97" s="53">
        <f>N96+H98*PRODUCT($G$8:G97)^-1*PRODUCT($E$8:E96)*D97</f>
        <v>8.6348775135425999E-3</v>
      </c>
      <c r="O97" s="53"/>
      <c r="P97" s="52">
        <f>P96+J97*PRODUCT($E$8:E96)*PRODUCT($G$8:G96)^-1</f>
        <v>18.526076269301292</v>
      </c>
      <c r="Q97" s="52">
        <f>((O96+N96)*PRODUCT($G$8:G96))/PRODUCT($E$8:E96)</f>
        <v>8.5141345445130745E-2</v>
      </c>
      <c r="R97" s="52">
        <f>((P96)*PRODUCT($G$8:G96))/PRODUCT($E$8:E96)</f>
        <v>182.67022976453231</v>
      </c>
      <c r="S97" s="11">
        <f t="shared" si="24"/>
        <v>0</v>
      </c>
      <c r="T97" s="32">
        <f t="shared" si="25"/>
        <v>0</v>
      </c>
      <c r="U97" s="41">
        <f t="shared" si="33"/>
        <v>0</v>
      </c>
      <c r="V97" s="41">
        <f t="shared" si="26"/>
        <v>0</v>
      </c>
      <c r="W97" s="52">
        <f t="shared" si="34"/>
        <v>0</v>
      </c>
      <c r="X97" s="41">
        <f t="shared" si="27"/>
        <v>0</v>
      </c>
      <c r="Y97" s="41">
        <f t="shared" si="28"/>
        <v>0</v>
      </c>
      <c r="Z97" s="41">
        <f t="shared" si="35"/>
        <v>0</v>
      </c>
      <c r="AA97" s="41">
        <f t="shared" si="36"/>
        <v>0</v>
      </c>
      <c r="AB97" s="41">
        <f t="shared" si="37"/>
        <v>0</v>
      </c>
      <c r="AC97" s="41"/>
      <c r="AD97" s="41"/>
      <c r="AE97" s="41"/>
      <c r="AF97" s="41"/>
      <c r="AG97" s="41"/>
    </row>
    <row r="98" spans="1:33" x14ac:dyDescent="0.2">
      <c r="A98" s="11">
        <f t="shared" si="39"/>
        <v>90</v>
      </c>
      <c r="B98" s="11">
        <f t="shared" si="39"/>
        <v>90</v>
      </c>
      <c r="C98" s="12">
        <f>IF(B98&lt;121,INDEX(Frauen!C$2:C$122,B98+1,1),0)</f>
        <v>222.50399999999999</v>
      </c>
      <c r="D98" s="20">
        <f t="shared" si="29"/>
        <v>0.22250399999999998</v>
      </c>
      <c r="E98" s="20">
        <f t="shared" si="30"/>
        <v>0.77749599999999996</v>
      </c>
      <c r="F98" s="26">
        <f>IF(B98&lt;121,IF($D$1="konstant",$D$3,Zins!G92),0)</f>
        <v>7.4999999999999997E-3</v>
      </c>
      <c r="G98" s="39">
        <f t="shared" si="31"/>
        <v>1.0075000000000001</v>
      </c>
      <c r="H98" s="11"/>
      <c r="I98" s="11"/>
      <c r="J98" s="11"/>
      <c r="K98" s="11"/>
      <c r="L98" s="28">
        <f t="shared" si="32"/>
        <v>0</v>
      </c>
      <c r="M98" s="32">
        <f t="shared" si="23"/>
        <v>0</v>
      </c>
      <c r="N98" s="53">
        <f>N97+H99*PRODUCT($G$8:G98)^-1*PRODUCT($E$8:E97)*D98</f>
        <v>8.6348775135425999E-3</v>
      </c>
      <c r="O98" s="53"/>
      <c r="P98" s="52">
        <f>P97+J98*PRODUCT($E$8:E97)*PRODUCT($G$8:G97)^-1</f>
        <v>18.526076269301292</v>
      </c>
      <c r="Q98" s="52">
        <f>((O97+N97)*PRODUCT($G$8:G97))/PRODUCT($E$8:E97)</f>
        <v>0.10718053597320262</v>
      </c>
      <c r="R98" s="52">
        <f>((P97)*PRODUCT($G$8:G97))/PRODUCT($E$8:E97)</f>
        <v>229.95517665536673</v>
      </c>
      <c r="S98" s="11">
        <f t="shared" si="24"/>
        <v>0</v>
      </c>
      <c r="T98" s="32">
        <f t="shared" si="25"/>
        <v>0</v>
      </c>
      <c r="U98" s="41">
        <f t="shared" si="33"/>
        <v>0</v>
      </c>
      <c r="V98" s="41">
        <f t="shared" si="26"/>
        <v>0</v>
      </c>
      <c r="W98" s="52">
        <f t="shared" si="34"/>
        <v>0</v>
      </c>
      <c r="X98" s="41">
        <f t="shared" si="27"/>
        <v>0</v>
      </c>
      <c r="Y98" s="41">
        <f t="shared" si="28"/>
        <v>0</v>
      </c>
      <c r="Z98" s="41">
        <f t="shared" si="35"/>
        <v>0</v>
      </c>
      <c r="AA98" s="41">
        <f t="shared" si="36"/>
        <v>0</v>
      </c>
      <c r="AB98" s="41">
        <f t="shared" si="37"/>
        <v>0</v>
      </c>
      <c r="AC98" s="41"/>
      <c r="AD98" s="41"/>
      <c r="AE98" s="41"/>
      <c r="AF98" s="41"/>
      <c r="AG98" s="41"/>
    </row>
    <row r="99" spans="1:33" x14ac:dyDescent="0.2">
      <c r="A99" s="11">
        <f t="shared" si="39"/>
        <v>91</v>
      </c>
      <c r="B99" s="11">
        <f t="shared" si="39"/>
        <v>91</v>
      </c>
      <c r="C99" s="12">
        <f>IF(B99&lt;121,INDEX(Frauen!C$2:C$122,B99+1,1),0)</f>
        <v>246.453</v>
      </c>
      <c r="D99" s="20">
        <f t="shared" si="29"/>
        <v>0.24645300000000001</v>
      </c>
      <c r="E99" s="20">
        <f t="shared" si="30"/>
        <v>0.75354699999999997</v>
      </c>
      <c r="F99" s="26">
        <f>IF(B99&lt;121,IF($D$1="konstant",$D$3,Zins!G93),0)</f>
        <v>7.4999999999999997E-3</v>
      </c>
      <c r="G99" s="39">
        <f t="shared" si="31"/>
        <v>1.0075000000000001</v>
      </c>
      <c r="H99" s="11"/>
      <c r="I99" s="11"/>
      <c r="J99" s="11"/>
      <c r="K99" s="11"/>
      <c r="L99" s="28">
        <f t="shared" si="32"/>
        <v>0</v>
      </c>
      <c r="M99" s="32">
        <f t="shared" si="23"/>
        <v>0</v>
      </c>
      <c r="N99" s="53">
        <f>N98+H100*PRODUCT($G$8:G99)^-1*PRODUCT($E$8:E98)*D99</f>
        <v>8.6348775135425999E-3</v>
      </c>
      <c r="O99" s="53"/>
      <c r="P99" s="52">
        <f>P98+J99*PRODUCT($E$8:E98)*PRODUCT($G$8:G98)^-1</f>
        <v>18.526076269301292</v>
      </c>
      <c r="Q99" s="52">
        <f>((O98+N98)*PRODUCT($G$8:G98))/PRODUCT($E$8:E98)</f>
        <v>0.13888738976535139</v>
      </c>
      <c r="R99" s="52">
        <f>((P98)*PRODUCT($G$8:G98))/PRODUCT($E$8:E98)</f>
        <v>297.98203525199102</v>
      </c>
      <c r="S99" s="11">
        <f t="shared" si="24"/>
        <v>0</v>
      </c>
      <c r="T99" s="32">
        <f t="shared" si="25"/>
        <v>0</v>
      </c>
      <c r="U99" s="41">
        <f t="shared" si="33"/>
        <v>0</v>
      </c>
      <c r="V99" s="41">
        <f t="shared" si="26"/>
        <v>0</v>
      </c>
      <c r="W99" s="52">
        <f t="shared" si="34"/>
        <v>0</v>
      </c>
      <c r="X99" s="41">
        <f t="shared" si="27"/>
        <v>0</v>
      </c>
      <c r="Y99" s="41">
        <f t="shared" si="28"/>
        <v>0</v>
      </c>
      <c r="Z99" s="41">
        <f t="shared" si="35"/>
        <v>0</v>
      </c>
      <c r="AA99" s="41">
        <f t="shared" si="36"/>
        <v>0</v>
      </c>
      <c r="AB99" s="41">
        <f t="shared" si="37"/>
        <v>0</v>
      </c>
      <c r="AC99" s="41"/>
      <c r="AD99" s="41"/>
      <c r="AE99" s="41"/>
      <c r="AF99" s="41"/>
      <c r="AG99" s="41"/>
    </row>
    <row r="100" spans="1:33" x14ac:dyDescent="0.2">
      <c r="A100" s="11">
        <f t="shared" si="39"/>
        <v>92</v>
      </c>
      <c r="B100" s="11">
        <f t="shared" si="39"/>
        <v>92</v>
      </c>
      <c r="C100" s="12">
        <f>IF(B100&lt;121,INDEX(Frauen!C$2:C$122,B100+1,1),0)</f>
        <v>271.19499999999999</v>
      </c>
      <c r="D100" s="20">
        <f t="shared" si="29"/>
        <v>0.27119500000000002</v>
      </c>
      <c r="E100" s="20">
        <f t="shared" si="30"/>
        <v>0.72880499999999993</v>
      </c>
      <c r="F100" s="26">
        <f>IF(B100&lt;121,IF($D$1="konstant",$D$3,Zins!G94),0)</f>
        <v>7.4999999999999997E-3</v>
      </c>
      <c r="G100" s="39">
        <f t="shared" si="31"/>
        <v>1.0075000000000001</v>
      </c>
      <c r="H100" s="11"/>
      <c r="I100" s="11"/>
      <c r="J100" s="11"/>
      <c r="K100" s="11"/>
      <c r="L100" s="28">
        <f t="shared" si="32"/>
        <v>0</v>
      </c>
      <c r="M100" s="32">
        <f t="shared" si="23"/>
        <v>0</v>
      </c>
      <c r="N100" s="53">
        <f>N99+H101*PRODUCT($G$8:G100)^-1*PRODUCT($E$8:E99)*D100</f>
        <v>8.6348775135425999E-3</v>
      </c>
      <c r="O100" s="53"/>
      <c r="P100" s="52">
        <f>P99+J100*PRODUCT($E$8:E99)*PRODUCT($G$8:G99)^-1</f>
        <v>18.526076269301292</v>
      </c>
      <c r="Q100" s="52">
        <f>((O99+N99)*PRODUCT($G$8:G99))/PRODUCT($E$8:E99)</f>
        <v>0.18569385212679709</v>
      </c>
      <c r="R100" s="52">
        <f>((P99)*PRODUCT($G$8:G99))/PRODUCT($E$8:E99)</f>
        <v>398.40501059174943</v>
      </c>
      <c r="S100" s="11">
        <f t="shared" si="24"/>
        <v>0</v>
      </c>
      <c r="T100" s="32">
        <f t="shared" si="25"/>
        <v>0</v>
      </c>
      <c r="U100" s="41">
        <f t="shared" si="33"/>
        <v>0</v>
      </c>
      <c r="V100" s="41">
        <f t="shared" si="26"/>
        <v>0</v>
      </c>
      <c r="W100" s="52">
        <f t="shared" si="34"/>
        <v>0</v>
      </c>
      <c r="X100" s="41">
        <f t="shared" si="27"/>
        <v>0</v>
      </c>
      <c r="Y100" s="41">
        <f t="shared" si="28"/>
        <v>0</v>
      </c>
      <c r="Z100" s="41">
        <f t="shared" si="35"/>
        <v>0</v>
      </c>
      <c r="AA100" s="41">
        <f t="shared" si="36"/>
        <v>0</v>
      </c>
      <c r="AB100" s="41">
        <f t="shared" si="37"/>
        <v>0</v>
      </c>
      <c r="AC100" s="41"/>
      <c r="AD100" s="41"/>
      <c r="AE100" s="41"/>
      <c r="AF100" s="41"/>
      <c r="AG100" s="41"/>
    </row>
    <row r="101" spans="1:33" x14ac:dyDescent="0.2">
      <c r="A101" s="11">
        <f t="shared" si="39"/>
        <v>93</v>
      </c>
      <c r="B101" s="11">
        <f t="shared" si="39"/>
        <v>93</v>
      </c>
      <c r="C101" s="12">
        <f>IF(B101&lt;121,INDEX(Frauen!C$2:C$122,B101+1,1),0)</f>
        <v>295.584</v>
      </c>
      <c r="D101" s="20">
        <f t="shared" si="29"/>
        <v>0.29558400000000001</v>
      </c>
      <c r="E101" s="20">
        <f t="shared" si="30"/>
        <v>0.70441599999999993</v>
      </c>
      <c r="F101" s="26">
        <f>IF(B101&lt;121,IF($D$1="konstant",$D$3,Zins!G95),0)</f>
        <v>7.4999999999999997E-3</v>
      </c>
      <c r="G101" s="39">
        <f t="shared" si="31"/>
        <v>1.0075000000000001</v>
      </c>
      <c r="H101" s="11"/>
      <c r="I101" s="11"/>
      <c r="J101" s="11"/>
      <c r="K101" s="11"/>
      <c r="L101" s="28">
        <f t="shared" si="32"/>
        <v>0</v>
      </c>
      <c r="M101" s="32">
        <f t="shared" si="23"/>
        <v>0</v>
      </c>
      <c r="N101" s="53">
        <f>N100+H102*PRODUCT($G$8:G101)^-1*PRODUCT($E$8:E100)*D101</f>
        <v>8.6348775135425999E-3</v>
      </c>
      <c r="O101" s="53"/>
      <c r="P101" s="52">
        <f>P100+J101*PRODUCT($E$8:E100)*PRODUCT($G$8:G100)^-1</f>
        <v>18.526076269301292</v>
      </c>
      <c r="Q101" s="52">
        <f>((O100+N100)*PRODUCT($G$8:G100))/PRODUCT($E$8:E100)</f>
        <v>0.2567031730267329</v>
      </c>
      <c r="R101" s="52">
        <f>((P100)*PRODUCT($G$8:G100))/PRODUCT($E$8:E100)</f>
        <v>550.75506914906953</v>
      </c>
      <c r="S101" s="11">
        <f t="shared" si="24"/>
        <v>0</v>
      </c>
      <c r="T101" s="32">
        <f t="shared" si="25"/>
        <v>0</v>
      </c>
      <c r="U101" s="41">
        <f t="shared" si="33"/>
        <v>0</v>
      </c>
      <c r="V101" s="41">
        <f t="shared" si="26"/>
        <v>0</v>
      </c>
      <c r="W101" s="52">
        <f t="shared" si="34"/>
        <v>0</v>
      </c>
      <c r="X101" s="41">
        <f t="shared" si="27"/>
        <v>0</v>
      </c>
      <c r="Y101" s="41">
        <f t="shared" si="28"/>
        <v>0</v>
      </c>
      <c r="Z101" s="41">
        <f t="shared" si="35"/>
        <v>0</v>
      </c>
      <c r="AA101" s="41">
        <f t="shared" si="36"/>
        <v>0</v>
      </c>
      <c r="AB101" s="41">
        <f t="shared" si="37"/>
        <v>0</v>
      </c>
      <c r="AC101" s="41"/>
      <c r="AD101" s="41"/>
      <c r="AE101" s="41"/>
      <c r="AF101" s="41"/>
      <c r="AG101" s="41"/>
    </row>
    <row r="102" spans="1:33" x14ac:dyDescent="0.2">
      <c r="A102" s="11">
        <f t="shared" si="39"/>
        <v>94</v>
      </c>
      <c r="B102" s="11">
        <f t="shared" si="39"/>
        <v>94</v>
      </c>
      <c r="C102" s="12">
        <f>IF(B102&lt;121,INDEX(Frauen!C$2:C$122,B102+1,1),0)</f>
        <v>319.36200000000002</v>
      </c>
      <c r="D102" s="20">
        <f t="shared" si="29"/>
        <v>0.31936200000000003</v>
      </c>
      <c r="E102" s="20">
        <f t="shared" si="30"/>
        <v>0.68063799999999997</v>
      </c>
      <c r="F102" s="26">
        <f>IF(B102&lt;121,IF($D$1="konstant",$D$3,Zins!G96),0)</f>
        <v>7.4999999999999997E-3</v>
      </c>
      <c r="G102" s="39">
        <f t="shared" si="31"/>
        <v>1.0075000000000001</v>
      </c>
      <c r="H102" s="11"/>
      <c r="I102" s="11"/>
      <c r="J102" s="11"/>
      <c r="K102" s="11"/>
      <c r="L102" s="28">
        <f t="shared" si="32"/>
        <v>0</v>
      </c>
      <c r="M102" s="32">
        <f t="shared" si="23"/>
        <v>0</v>
      </c>
      <c r="N102" s="53">
        <f>N101+H103*PRODUCT($G$8:G102)^-1*PRODUCT($E$8:E101)*D102</f>
        <v>8.6348775135425999E-3</v>
      </c>
      <c r="O102" s="53"/>
      <c r="P102" s="52">
        <f>P101+J102*PRODUCT($E$8:E101)*PRODUCT($G$8:G101)^-1</f>
        <v>18.526076269301292</v>
      </c>
      <c r="Q102" s="52">
        <f>((O101+N101)*PRODUCT($G$8:G101))/PRODUCT($E$8:E101)</f>
        <v>0.36715299883085201</v>
      </c>
      <c r="R102" s="52">
        <f>((P101)*PRODUCT($G$8:G101))/PRODUCT($E$8:E101)</f>
        <v>787.72448690502154</v>
      </c>
      <c r="S102" s="11">
        <f t="shared" si="24"/>
        <v>0</v>
      </c>
      <c r="T102" s="32">
        <f t="shared" si="25"/>
        <v>0</v>
      </c>
      <c r="U102" s="41">
        <f t="shared" si="33"/>
        <v>0</v>
      </c>
      <c r="V102" s="41">
        <f t="shared" si="26"/>
        <v>0</v>
      </c>
      <c r="W102" s="52">
        <f t="shared" si="34"/>
        <v>0</v>
      </c>
      <c r="X102" s="41">
        <f t="shared" si="27"/>
        <v>0</v>
      </c>
      <c r="Y102" s="41">
        <f t="shared" si="28"/>
        <v>0</v>
      </c>
      <c r="Z102" s="41">
        <f t="shared" si="35"/>
        <v>0</v>
      </c>
      <c r="AA102" s="41">
        <f t="shared" si="36"/>
        <v>0</v>
      </c>
      <c r="AB102" s="41">
        <f t="shared" si="37"/>
        <v>0</v>
      </c>
      <c r="AC102" s="41"/>
      <c r="AD102" s="41"/>
      <c r="AE102" s="41"/>
      <c r="AF102" s="41"/>
      <c r="AG102" s="41"/>
    </row>
    <row r="103" spans="1:33" x14ac:dyDescent="0.2">
      <c r="A103" s="11">
        <f t="shared" si="39"/>
        <v>95</v>
      </c>
      <c r="B103" s="11">
        <f t="shared" si="39"/>
        <v>95</v>
      </c>
      <c r="C103" s="12">
        <f>IF(B103&lt;121,INDEX(Frauen!C$2:C$122,B103+1,1),0)</f>
        <v>343.44099999999997</v>
      </c>
      <c r="D103" s="20">
        <f t="shared" si="29"/>
        <v>0.343441</v>
      </c>
      <c r="E103" s="20">
        <f t="shared" si="30"/>
        <v>0.656559</v>
      </c>
      <c r="F103" s="26">
        <f>IF(B103&lt;121,IF($D$1="konstant",$D$3,Zins!G97),0)</f>
        <v>7.4999999999999997E-3</v>
      </c>
      <c r="G103" s="39">
        <f t="shared" si="31"/>
        <v>1.0075000000000001</v>
      </c>
      <c r="H103" s="11"/>
      <c r="I103" s="11"/>
      <c r="J103" s="11"/>
      <c r="K103" s="11"/>
      <c r="L103" s="28">
        <f t="shared" si="32"/>
        <v>0</v>
      </c>
      <c r="M103" s="32">
        <f t="shared" si="23"/>
        <v>0</v>
      </c>
      <c r="N103" s="53">
        <f>N102+H104*PRODUCT($G$8:G103)^-1*PRODUCT($E$8:E102)*D103</f>
        <v>8.6348775135425999E-3</v>
      </c>
      <c r="O103" s="53"/>
      <c r="P103" s="52">
        <f>P102+J103*PRODUCT($E$8:E102)*PRODUCT($G$8:G102)^-1</f>
        <v>18.526076269301292</v>
      </c>
      <c r="Q103" s="52">
        <f>((O102+N102)*PRODUCT($G$8:G102))/PRODUCT($E$8:E102)</f>
        <v>0.54347045907234592</v>
      </c>
      <c r="R103" s="52">
        <f>((P102)*PRODUCT($G$8:G102))/PRODUCT($E$8:E102)</f>
        <v>1166.012506731639</v>
      </c>
      <c r="S103" s="11">
        <f t="shared" si="24"/>
        <v>0</v>
      </c>
      <c r="T103" s="32">
        <f t="shared" si="25"/>
        <v>0</v>
      </c>
      <c r="U103" s="41">
        <f t="shared" si="33"/>
        <v>0</v>
      </c>
      <c r="V103" s="41">
        <f t="shared" si="26"/>
        <v>0</v>
      </c>
      <c r="W103" s="52">
        <f t="shared" si="34"/>
        <v>0</v>
      </c>
      <c r="X103" s="41">
        <f t="shared" si="27"/>
        <v>0</v>
      </c>
      <c r="Y103" s="41">
        <f t="shared" si="28"/>
        <v>0</v>
      </c>
      <c r="Z103" s="41">
        <f t="shared" si="35"/>
        <v>0</v>
      </c>
      <c r="AA103" s="41">
        <f t="shared" si="36"/>
        <v>0</v>
      </c>
      <c r="AB103" s="41">
        <f t="shared" si="37"/>
        <v>0</v>
      </c>
      <c r="AC103" s="41"/>
      <c r="AD103" s="41"/>
      <c r="AE103" s="41"/>
      <c r="AF103" s="41"/>
      <c r="AG103" s="41"/>
    </row>
    <row r="104" spans="1:33" x14ac:dyDescent="0.2">
      <c r="A104" s="11">
        <f t="shared" si="39"/>
        <v>96</v>
      </c>
      <c r="B104" s="11">
        <f t="shared" si="39"/>
        <v>96</v>
      </c>
      <c r="C104" s="12">
        <f>IF(B104&lt;121,INDEX(Frauen!C$2:C$122,B104+1,1),0)</f>
        <v>367.81799999999998</v>
      </c>
      <c r="D104" s="20">
        <f t="shared" si="29"/>
        <v>0.36781799999999998</v>
      </c>
      <c r="E104" s="20">
        <f t="shared" si="30"/>
        <v>0.63218200000000002</v>
      </c>
      <c r="F104" s="26">
        <f>IF(B104&lt;121,IF($D$1="konstant",$D$3,Zins!G98),0)</f>
        <v>7.4999999999999997E-3</v>
      </c>
      <c r="G104" s="39">
        <f t="shared" si="31"/>
        <v>1.0075000000000001</v>
      </c>
      <c r="H104" s="11"/>
      <c r="I104" s="11"/>
      <c r="J104" s="11"/>
      <c r="K104" s="11"/>
      <c r="L104" s="28">
        <f t="shared" si="32"/>
        <v>0</v>
      </c>
      <c r="M104" s="32">
        <f t="shared" si="23"/>
        <v>0</v>
      </c>
      <c r="N104" s="53">
        <f>N103+H105*PRODUCT($G$8:G104)^-1*PRODUCT($E$8:E103)*D104</f>
        <v>8.6348775135425999E-3</v>
      </c>
      <c r="O104" s="53"/>
      <c r="P104" s="52">
        <f>P103+J104*PRODUCT($E$8:E103)*PRODUCT($G$8:G103)^-1</f>
        <v>18.526076269301292</v>
      </c>
      <c r="Q104" s="52">
        <f>((O103+N103)*PRODUCT($G$8:G103))/PRODUCT($E$8:E103)</f>
        <v>0.83396387455718157</v>
      </c>
      <c r="R104" s="52">
        <f>((P103)*PRODUCT($G$8:G103))/PRODUCT($E$8:E103)</f>
        <v>1789.2643319673118</v>
      </c>
      <c r="S104" s="11">
        <f t="shared" si="24"/>
        <v>0</v>
      </c>
      <c r="T104" s="32">
        <f t="shared" si="25"/>
        <v>0</v>
      </c>
      <c r="U104" s="41">
        <f t="shared" si="33"/>
        <v>0</v>
      </c>
      <c r="V104" s="41">
        <f t="shared" si="26"/>
        <v>0</v>
      </c>
      <c r="W104" s="52">
        <f t="shared" si="34"/>
        <v>8.8817841970012523E-16</v>
      </c>
      <c r="X104" s="41">
        <f t="shared" si="27"/>
        <v>0</v>
      </c>
      <c r="Y104" s="41">
        <f t="shared" si="28"/>
        <v>0</v>
      </c>
      <c r="Z104" s="41">
        <f t="shared" si="35"/>
        <v>0</v>
      </c>
      <c r="AA104" s="41">
        <f t="shared" si="36"/>
        <v>0</v>
      </c>
      <c r="AB104" s="41">
        <f t="shared" si="37"/>
        <v>0</v>
      </c>
      <c r="AC104" s="41"/>
      <c r="AD104" s="41"/>
      <c r="AE104" s="41"/>
      <c r="AF104" s="41"/>
      <c r="AG104" s="41"/>
    </row>
    <row r="105" spans="1:33" x14ac:dyDescent="0.2">
      <c r="A105" s="11">
        <f t="shared" si="39"/>
        <v>97</v>
      </c>
      <c r="B105" s="11">
        <f t="shared" si="39"/>
        <v>97</v>
      </c>
      <c r="C105" s="12">
        <f>IF(B105&lt;121,INDEX(Frauen!C$2:C$122,B105+1,1),0)</f>
        <v>392.49299999999999</v>
      </c>
      <c r="D105" s="20">
        <f t="shared" si="29"/>
        <v>0.39249299999999998</v>
      </c>
      <c r="E105" s="20">
        <f t="shared" si="30"/>
        <v>0.60750700000000002</v>
      </c>
      <c r="F105" s="26">
        <f>IF(B105&lt;121,IF($D$1="konstant",$D$3,Zins!G99),0)</f>
        <v>7.4999999999999997E-3</v>
      </c>
      <c r="G105" s="39">
        <f t="shared" si="31"/>
        <v>1.0075000000000001</v>
      </c>
      <c r="H105" s="11"/>
      <c r="I105" s="11"/>
      <c r="J105" s="11"/>
      <c r="K105" s="11"/>
      <c r="L105" s="28">
        <f t="shared" si="32"/>
        <v>0</v>
      </c>
      <c r="M105" s="32">
        <f t="shared" si="23"/>
        <v>0</v>
      </c>
      <c r="N105" s="53">
        <f>N104+H106*PRODUCT($G$8:G105)^-1*PRODUCT($E$8:E104)*D105</f>
        <v>8.6348775135425999E-3</v>
      </c>
      <c r="O105" s="53"/>
      <c r="P105" s="52">
        <f>P104+J105*PRODUCT($E$8:E104)*PRODUCT($G$8:G104)^-1</f>
        <v>18.526076269301292</v>
      </c>
      <c r="Q105" s="52">
        <f>((O104+N104)*PRODUCT($G$8:G104))/PRODUCT($E$8:E104)</f>
        <v>1.3290770752985068</v>
      </c>
      <c r="R105" s="52">
        <f>((P104)*PRODUCT($G$8:G104))/PRODUCT($E$8:E104)</f>
        <v>2851.5266402034017</v>
      </c>
      <c r="S105" s="11">
        <f t="shared" si="24"/>
        <v>0</v>
      </c>
      <c r="T105" s="32">
        <f t="shared" si="25"/>
        <v>0</v>
      </c>
      <c r="U105" s="41">
        <f t="shared" si="33"/>
        <v>0</v>
      </c>
      <c r="V105" s="41">
        <f t="shared" si="26"/>
        <v>0</v>
      </c>
      <c r="W105" s="52">
        <f t="shared" si="34"/>
        <v>0</v>
      </c>
      <c r="X105" s="41">
        <f t="shared" si="27"/>
        <v>0</v>
      </c>
      <c r="Y105" s="41">
        <f t="shared" si="28"/>
        <v>0</v>
      </c>
      <c r="Z105" s="41">
        <f t="shared" ref="Z105:Z129" si="40">S105+AG105-T105*$M$3</f>
        <v>0</v>
      </c>
      <c r="AA105" s="41">
        <f t="shared" si="36"/>
        <v>0</v>
      </c>
      <c r="AB105" s="41">
        <f t="shared" si="37"/>
        <v>0</v>
      </c>
      <c r="AC105" s="41"/>
      <c r="AD105" s="41"/>
      <c r="AE105" s="41"/>
      <c r="AF105" s="41"/>
      <c r="AG105" s="41"/>
    </row>
    <row r="106" spans="1:33" x14ac:dyDescent="0.2">
      <c r="A106" s="11">
        <f t="shared" ref="A106:B121" si="41">IF(A105&lt;121,A105+1,"")</f>
        <v>98</v>
      </c>
      <c r="B106" s="11">
        <f t="shared" si="41"/>
        <v>98</v>
      </c>
      <c r="C106" s="12">
        <f>IF(B106&lt;121,INDEX(Frauen!C$2:C$122,B106+1,1),0)</f>
        <v>417.46</v>
      </c>
      <c r="D106" s="20">
        <f t="shared" si="29"/>
        <v>0.41746</v>
      </c>
      <c r="E106" s="20">
        <f t="shared" si="30"/>
        <v>0.58254000000000006</v>
      </c>
      <c r="F106" s="26">
        <f>IF(B106&lt;121,IF($D$1="konstant",$D$3,Zins!G100),0)</f>
        <v>7.4999999999999997E-3</v>
      </c>
      <c r="G106" s="39">
        <f t="shared" si="31"/>
        <v>1.0075000000000001</v>
      </c>
      <c r="H106" s="11"/>
      <c r="I106" s="11"/>
      <c r="J106" s="11"/>
      <c r="K106" s="11"/>
      <c r="L106" s="28">
        <f t="shared" si="32"/>
        <v>0</v>
      </c>
      <c r="M106" s="32">
        <f t="shared" si="23"/>
        <v>0</v>
      </c>
      <c r="N106" s="53">
        <f>N105+H107*PRODUCT($G$8:G106)^-1*PRODUCT($E$8:E105)*D106</f>
        <v>8.6348775135425999E-3</v>
      </c>
      <c r="O106" s="53"/>
      <c r="P106" s="52">
        <f>P105+J106*PRODUCT($E$8:E105)*PRODUCT($G$8:G105)^-1</f>
        <v>18.526076269301292</v>
      </c>
      <c r="Q106" s="52">
        <f>((O105+N105)*PRODUCT($G$8:G105))/PRODUCT($E$8:E105)</f>
        <v>2.2041641550850368</v>
      </c>
      <c r="R106" s="52">
        <f>((P105)*PRODUCT($G$8:G105))/PRODUCT($E$8:E105)</f>
        <v>4729.0205545037788</v>
      </c>
      <c r="S106" s="11">
        <f t="shared" si="24"/>
        <v>0</v>
      </c>
      <c r="T106" s="32">
        <f t="shared" si="25"/>
        <v>0</v>
      </c>
      <c r="U106" s="41">
        <f t="shared" si="33"/>
        <v>0</v>
      </c>
      <c r="V106" s="41">
        <f t="shared" si="26"/>
        <v>0</v>
      </c>
      <c r="W106" s="52">
        <f t="shared" si="34"/>
        <v>0</v>
      </c>
      <c r="X106" s="41">
        <f t="shared" si="27"/>
        <v>0</v>
      </c>
      <c r="Y106" s="41">
        <f t="shared" si="28"/>
        <v>0</v>
      </c>
      <c r="Z106" s="41">
        <f t="shared" si="40"/>
        <v>0</v>
      </c>
      <c r="AA106" s="41">
        <f t="shared" si="36"/>
        <v>0</v>
      </c>
      <c r="AB106" s="41">
        <f t="shared" si="37"/>
        <v>0</v>
      </c>
      <c r="AC106" s="41"/>
      <c r="AD106" s="41"/>
      <c r="AE106" s="41"/>
      <c r="AF106" s="41"/>
      <c r="AG106" s="41"/>
    </row>
    <row r="107" spans="1:33" x14ac:dyDescent="0.2">
      <c r="A107" s="11">
        <f t="shared" si="41"/>
        <v>99</v>
      </c>
      <c r="B107" s="11">
        <f t="shared" si="41"/>
        <v>99</v>
      </c>
      <c r="C107" s="12">
        <f>IF(B107&lt;121,INDEX(Frauen!C$2:C$122,B107+1,1),0)</f>
        <v>442.71600000000001</v>
      </c>
      <c r="D107" s="20">
        <f t="shared" si="29"/>
        <v>0.442716</v>
      </c>
      <c r="E107" s="20">
        <f t="shared" si="30"/>
        <v>0.557284</v>
      </c>
      <c r="F107" s="26">
        <f>IF(B107&lt;121,IF($D$1="konstant",$D$3,Zins!G101),0)</f>
        <v>7.4999999999999997E-3</v>
      </c>
      <c r="G107" s="39">
        <f t="shared" si="31"/>
        <v>1.0075000000000001</v>
      </c>
      <c r="H107" s="11"/>
      <c r="I107" s="11"/>
      <c r="J107" s="11"/>
      <c r="K107" s="11"/>
      <c r="L107" s="28">
        <f t="shared" si="32"/>
        <v>0</v>
      </c>
      <c r="M107" s="32">
        <f t="shared" si="23"/>
        <v>0</v>
      </c>
      <c r="N107" s="53">
        <f>N106+H108*PRODUCT($G$8:G107)^-1*PRODUCT($E$8:E106)*D107</f>
        <v>8.6348775135425999E-3</v>
      </c>
      <c r="O107" s="53"/>
      <c r="P107" s="52">
        <f>P106+J107*PRODUCT($E$8:E106)*PRODUCT($G$8:G106)^-1</f>
        <v>18.526076269301292</v>
      </c>
      <c r="Q107" s="52">
        <f>((O106+N106)*PRODUCT($G$8:G106))/PRODUCT($E$8:E106)</f>
        <v>3.8120908199405612</v>
      </c>
      <c r="R107" s="52">
        <f>((P106)*PRODUCT($G$8:G106))/PRODUCT($E$8:E106)</f>
        <v>8178.8172634712755</v>
      </c>
      <c r="S107" s="11">
        <f t="shared" si="24"/>
        <v>0</v>
      </c>
      <c r="T107" s="32">
        <f t="shared" si="25"/>
        <v>0</v>
      </c>
      <c r="U107" s="41">
        <f t="shared" si="33"/>
        <v>0</v>
      </c>
      <c r="V107" s="41">
        <f t="shared" si="26"/>
        <v>0</v>
      </c>
      <c r="W107" s="52">
        <f t="shared" si="34"/>
        <v>3.9968028886505635E-15</v>
      </c>
      <c r="X107" s="41">
        <f t="shared" si="27"/>
        <v>0</v>
      </c>
      <c r="Y107" s="41">
        <f t="shared" si="28"/>
        <v>0</v>
      </c>
      <c r="Z107" s="41">
        <f t="shared" si="40"/>
        <v>0</v>
      </c>
      <c r="AA107" s="41">
        <f t="shared" si="36"/>
        <v>0</v>
      </c>
      <c r="AB107" s="41">
        <f t="shared" si="37"/>
        <v>0</v>
      </c>
      <c r="AC107" s="41"/>
      <c r="AD107" s="41"/>
      <c r="AE107" s="41"/>
      <c r="AF107" s="41"/>
      <c r="AG107" s="41"/>
    </row>
    <row r="108" spans="1:33" x14ac:dyDescent="0.2">
      <c r="A108" s="11">
        <f t="shared" si="41"/>
        <v>100</v>
      </c>
      <c r="B108" s="11">
        <f t="shared" si="41"/>
        <v>100</v>
      </c>
      <c r="C108" s="12">
        <f>IF(B108&lt;121,INDEX(Frauen!C$2:C$122,B108+1,1),0)</f>
        <v>468.25799999999998</v>
      </c>
      <c r="D108" s="20">
        <f t="shared" si="29"/>
        <v>0.46825800000000001</v>
      </c>
      <c r="E108" s="20">
        <f t="shared" si="30"/>
        <v>0.53174199999999994</v>
      </c>
      <c r="F108" s="26">
        <f>IF(B108&lt;121,IF($D$1="konstant",$D$3,Zins!G102),0)</f>
        <v>7.4999999999999997E-3</v>
      </c>
      <c r="G108" s="39">
        <f t="shared" si="31"/>
        <v>1.0075000000000001</v>
      </c>
      <c r="H108" s="11"/>
      <c r="I108" s="11"/>
      <c r="J108" s="11"/>
      <c r="K108" s="11"/>
      <c r="L108" s="28">
        <f t="shared" si="32"/>
        <v>0</v>
      </c>
      <c r="M108" s="32">
        <f t="shared" si="23"/>
        <v>0</v>
      </c>
      <c r="N108" s="53">
        <f>N107+H109*PRODUCT($G$8:G108)^-1*PRODUCT($E$8:E107)*D108</f>
        <v>8.6348775135425999E-3</v>
      </c>
      <c r="O108" s="53"/>
      <c r="P108" s="52">
        <f>P107+J108*PRODUCT($E$8:E107)*PRODUCT($G$8:G107)^-1</f>
        <v>18.526076269301292</v>
      </c>
      <c r="Q108" s="52">
        <f>((O107+N107)*PRODUCT($G$8:G107))/PRODUCT($E$8:E107)</f>
        <v>6.8917849805307814</v>
      </c>
      <c r="R108" s="52">
        <f>((P107)*PRODUCT($G$8:G107))/PRODUCT($E$8:E107)</f>
        <v>14786.282026663803</v>
      </c>
      <c r="S108" s="11">
        <f t="shared" si="24"/>
        <v>0</v>
      </c>
      <c r="T108" s="32">
        <f t="shared" si="25"/>
        <v>0</v>
      </c>
      <c r="U108" s="41">
        <f t="shared" si="33"/>
        <v>0</v>
      </c>
      <c r="V108" s="41">
        <f t="shared" si="26"/>
        <v>0</v>
      </c>
      <c r="W108" s="52">
        <f t="shared" si="34"/>
        <v>7.1054273576010019E-15</v>
      </c>
      <c r="X108" s="41">
        <f t="shared" si="27"/>
        <v>0</v>
      </c>
      <c r="Y108" s="41">
        <f t="shared" si="28"/>
        <v>0</v>
      </c>
      <c r="Z108" s="41">
        <f t="shared" si="40"/>
        <v>0</v>
      </c>
      <c r="AA108" s="41">
        <f t="shared" si="36"/>
        <v>0</v>
      </c>
      <c r="AB108" s="41">
        <f t="shared" si="37"/>
        <v>0</v>
      </c>
      <c r="AC108" s="41"/>
      <c r="AD108" s="41"/>
      <c r="AE108" s="41"/>
      <c r="AF108" s="41"/>
      <c r="AG108" s="41"/>
    </row>
    <row r="109" spans="1:33" x14ac:dyDescent="0.2">
      <c r="A109" s="11">
        <f t="shared" si="41"/>
        <v>101</v>
      </c>
      <c r="B109" s="11">
        <f t="shared" si="41"/>
        <v>101</v>
      </c>
      <c r="C109" s="12">
        <f>IF(B109&lt;121,INDEX(Frauen!C$2:C$122,B109+1,1),0)</f>
        <v>494.07499999999999</v>
      </c>
      <c r="D109" s="20">
        <f t="shared" si="29"/>
        <v>0.49407499999999999</v>
      </c>
      <c r="E109" s="20">
        <f t="shared" si="30"/>
        <v>0.50592499999999996</v>
      </c>
      <c r="F109" s="26">
        <f>IF(B109&lt;121,IF($D$1="konstant",$D$3,Zins!G103),0)</f>
        <v>7.4999999999999997E-3</v>
      </c>
      <c r="G109" s="39">
        <f t="shared" si="31"/>
        <v>1.0075000000000001</v>
      </c>
      <c r="H109" s="11"/>
      <c r="I109" s="11"/>
      <c r="J109" s="11"/>
      <c r="K109" s="11"/>
      <c r="L109" s="28">
        <f t="shared" si="32"/>
        <v>0</v>
      </c>
      <c r="M109" s="32">
        <f t="shared" si="23"/>
        <v>0</v>
      </c>
      <c r="N109" s="53">
        <f>N108+H110*PRODUCT($G$8:G109)^-1*PRODUCT($E$8:E108)*D109</f>
        <v>8.6348775135425999E-3</v>
      </c>
      <c r="O109" s="53"/>
      <c r="P109" s="52">
        <f>P108+J109*PRODUCT($E$8:E108)*PRODUCT($G$8:G108)^-1</f>
        <v>18.526076269301292</v>
      </c>
      <c r="Q109" s="52">
        <f>((O108+N108)*PRODUCT($G$8:G108))/PRODUCT($E$8:E108)</f>
        <v>13.057974295588396</v>
      </c>
      <c r="R109" s="52">
        <f>((P108)*PRODUCT($G$8:G108))/PRODUCT($E$8:E108)</f>
        <v>28015.803043325122</v>
      </c>
      <c r="S109" s="11">
        <f t="shared" si="24"/>
        <v>0</v>
      </c>
      <c r="T109" s="32">
        <f t="shared" si="25"/>
        <v>0</v>
      </c>
      <c r="U109" s="41">
        <f t="shared" si="33"/>
        <v>0</v>
      </c>
      <c r="V109" s="41">
        <f t="shared" si="26"/>
        <v>0</v>
      </c>
      <c r="W109" s="52">
        <f t="shared" si="34"/>
        <v>0</v>
      </c>
      <c r="X109" s="41">
        <f t="shared" si="27"/>
        <v>0</v>
      </c>
      <c r="Y109" s="41">
        <f t="shared" si="28"/>
        <v>0</v>
      </c>
      <c r="Z109" s="41">
        <f t="shared" si="40"/>
        <v>0</v>
      </c>
      <c r="AA109" s="41">
        <f t="shared" si="36"/>
        <v>0</v>
      </c>
      <c r="AB109" s="41">
        <f t="shared" si="37"/>
        <v>0</v>
      </c>
      <c r="AC109" s="41"/>
      <c r="AD109" s="41"/>
      <c r="AE109" s="41"/>
      <c r="AF109" s="41"/>
      <c r="AG109" s="41"/>
    </row>
    <row r="110" spans="1:33" x14ac:dyDescent="0.2">
      <c r="A110" s="11">
        <f t="shared" si="41"/>
        <v>102</v>
      </c>
      <c r="B110" s="11">
        <f t="shared" si="41"/>
        <v>102</v>
      </c>
      <c r="C110" s="12">
        <f>IF(B110&lt;121,INDEX(Frauen!C$2:C$122,B110+1,1),0)</f>
        <v>520.16399999999999</v>
      </c>
      <c r="D110" s="20">
        <f t="shared" si="29"/>
        <v>0.52016399999999996</v>
      </c>
      <c r="E110" s="20">
        <f t="shared" si="30"/>
        <v>0.47983600000000004</v>
      </c>
      <c r="F110" s="26">
        <f>IF(B110&lt;121,IF($D$1="konstant",$D$3,Zins!G104),0)</f>
        <v>7.4999999999999997E-3</v>
      </c>
      <c r="G110" s="39">
        <f t="shared" si="31"/>
        <v>1.0075000000000001</v>
      </c>
      <c r="H110" s="11"/>
      <c r="I110" s="11"/>
      <c r="J110" s="11"/>
      <c r="K110" s="11"/>
      <c r="L110" s="28">
        <f t="shared" si="32"/>
        <v>0</v>
      </c>
      <c r="M110" s="32">
        <f t="shared" si="23"/>
        <v>0</v>
      </c>
      <c r="N110" s="53">
        <f>N109+H111*PRODUCT($G$8:G110)^-1*PRODUCT($E$8:E109)*D110</f>
        <v>8.6348775135425999E-3</v>
      </c>
      <c r="O110" s="53"/>
      <c r="P110" s="52">
        <f>P109+J110*PRODUCT($E$8:E109)*PRODUCT($G$8:G109)^-1</f>
        <v>18.526076269301292</v>
      </c>
      <c r="Q110" s="52">
        <f>((O109+N109)*PRODUCT($G$8:G109))/PRODUCT($E$8:E109)</f>
        <v>26.003674660879206</v>
      </c>
      <c r="R110" s="52">
        <f>((P109)*PRODUCT($G$8:G109))/PRODUCT($E$8:E109)</f>
        <v>55790.723063991827</v>
      </c>
      <c r="S110" s="11">
        <f t="shared" si="24"/>
        <v>0</v>
      </c>
      <c r="T110" s="32">
        <f t="shared" si="25"/>
        <v>0</v>
      </c>
      <c r="U110" s="41">
        <f t="shared" si="33"/>
        <v>0</v>
      </c>
      <c r="V110" s="41">
        <f t="shared" si="26"/>
        <v>0</v>
      </c>
      <c r="W110" s="52">
        <f t="shared" si="34"/>
        <v>0</v>
      </c>
      <c r="X110" s="41">
        <f t="shared" si="27"/>
        <v>0</v>
      </c>
      <c r="Y110" s="41">
        <f t="shared" si="28"/>
        <v>0</v>
      </c>
      <c r="Z110" s="41">
        <f t="shared" si="40"/>
        <v>0</v>
      </c>
      <c r="AA110" s="41">
        <f t="shared" si="36"/>
        <v>0</v>
      </c>
      <c r="AB110" s="41">
        <f t="shared" si="37"/>
        <v>0</v>
      </c>
      <c r="AC110" s="41"/>
      <c r="AD110" s="41"/>
      <c r="AE110" s="41"/>
      <c r="AF110" s="41"/>
      <c r="AG110" s="41"/>
    </row>
    <row r="111" spans="1:33" x14ac:dyDescent="0.2">
      <c r="A111" s="11">
        <f t="shared" si="41"/>
        <v>103</v>
      </c>
      <c r="B111" s="11">
        <f t="shared" si="41"/>
        <v>103</v>
      </c>
      <c r="C111" s="12">
        <f>IF(B111&lt;121,INDEX(Frauen!C$2:C$122,B111+1,1),0)</f>
        <v>546.51400000000001</v>
      </c>
      <c r="D111" s="20">
        <f t="shared" si="29"/>
        <v>0.54651400000000006</v>
      </c>
      <c r="E111" s="20">
        <f t="shared" si="30"/>
        <v>0.45348599999999994</v>
      </c>
      <c r="F111" s="26">
        <f>IF(B111&lt;121,IF($D$1="konstant",$D$3,Zins!G105),0)</f>
        <v>7.4999999999999997E-3</v>
      </c>
      <c r="G111" s="39">
        <f t="shared" si="31"/>
        <v>1.0075000000000001</v>
      </c>
      <c r="H111" s="11"/>
      <c r="I111" s="11"/>
      <c r="J111" s="11"/>
      <c r="K111" s="11"/>
      <c r="L111" s="28">
        <f t="shared" si="32"/>
        <v>0</v>
      </c>
      <c r="M111" s="32">
        <f t="shared" si="23"/>
        <v>0</v>
      </c>
      <c r="N111" s="53">
        <f>N110+H112*PRODUCT($G$8:G111)^-1*PRODUCT($E$8:E110)*D111</f>
        <v>8.6348775135425999E-3</v>
      </c>
      <c r="O111" s="53"/>
      <c r="P111" s="52">
        <f>P110+J111*PRODUCT($E$8:E110)*PRODUCT($G$8:G110)^-1</f>
        <v>18.526076269301292</v>
      </c>
      <c r="Q111" s="52">
        <f>((O110+N110)*PRODUCT($G$8:G110))/PRODUCT($E$8:E110)</f>
        <v>54.599284382238508</v>
      </c>
      <c r="R111" s="52">
        <f>((P110)*PRODUCT($G$8:G110))/PRODUCT($E$8:E110)</f>
        <v>117142.42676033429</v>
      </c>
      <c r="S111" s="11">
        <f t="shared" si="24"/>
        <v>0</v>
      </c>
      <c r="T111" s="32">
        <f t="shared" si="25"/>
        <v>0</v>
      </c>
      <c r="U111" s="41">
        <f t="shared" si="33"/>
        <v>0</v>
      </c>
      <c r="V111" s="41">
        <f t="shared" si="26"/>
        <v>0</v>
      </c>
      <c r="W111" s="52">
        <f t="shared" si="34"/>
        <v>5.6843418860808015E-14</v>
      </c>
      <c r="X111" s="41">
        <f t="shared" si="27"/>
        <v>0</v>
      </c>
      <c r="Y111" s="41">
        <f t="shared" si="28"/>
        <v>0</v>
      </c>
      <c r="Z111" s="41">
        <f t="shared" si="40"/>
        <v>0</v>
      </c>
      <c r="AA111" s="41">
        <f t="shared" si="36"/>
        <v>0</v>
      </c>
      <c r="AB111" s="41">
        <f t="shared" si="37"/>
        <v>0</v>
      </c>
      <c r="AC111" s="41"/>
      <c r="AD111" s="41"/>
      <c r="AE111" s="41"/>
      <c r="AF111" s="41"/>
      <c r="AG111" s="41"/>
    </row>
    <row r="112" spans="1:33" x14ac:dyDescent="0.2">
      <c r="A112" s="11">
        <f t="shared" si="41"/>
        <v>104</v>
      </c>
      <c r="B112" s="11">
        <f t="shared" si="41"/>
        <v>104</v>
      </c>
      <c r="C112" s="12">
        <f>IF(B112&lt;121,INDEX(Frauen!C$2:C$122,B112+1,1),0)</f>
        <v>573.11400000000003</v>
      </c>
      <c r="D112" s="20">
        <f t="shared" si="29"/>
        <v>0.57311400000000001</v>
      </c>
      <c r="E112" s="20">
        <f t="shared" si="30"/>
        <v>0.42688599999999999</v>
      </c>
      <c r="F112" s="26">
        <f>IF(B112&lt;121,IF($D$1="konstant",$D$3,Zins!G106),0)</f>
        <v>7.4999999999999997E-3</v>
      </c>
      <c r="G112" s="39">
        <f t="shared" si="31"/>
        <v>1.0075000000000001</v>
      </c>
      <c r="H112" s="11"/>
      <c r="I112" s="11"/>
      <c r="J112" s="11"/>
      <c r="K112" s="11"/>
      <c r="L112" s="28">
        <f t="shared" si="32"/>
        <v>0</v>
      </c>
      <c r="M112" s="32">
        <f t="shared" si="23"/>
        <v>0</v>
      </c>
      <c r="N112" s="53">
        <f>N111+H113*PRODUCT($G$8:G112)^-1*PRODUCT($E$8:E111)*D112</f>
        <v>8.6348775135425999E-3</v>
      </c>
      <c r="O112" s="53"/>
      <c r="P112" s="52">
        <f>P111+J112*PRODUCT($E$8:E111)*PRODUCT($G$8:G111)^-1</f>
        <v>18.526076269301292</v>
      </c>
      <c r="Q112" s="52">
        <f>((O111+N111)*PRODUCT($G$8:G111))/PRODUCT($E$8:E111)</f>
        <v>121.30204463887597</v>
      </c>
      <c r="R112" s="52">
        <f>((P111)*PRODUCT($G$8:G111))/PRODUCT($E$8:E111)</f>
        <v>260252.78610814185</v>
      </c>
      <c r="S112" s="11">
        <f t="shared" si="24"/>
        <v>0</v>
      </c>
      <c r="T112" s="32">
        <f t="shared" si="25"/>
        <v>0</v>
      </c>
      <c r="U112" s="41">
        <f t="shared" si="33"/>
        <v>0</v>
      </c>
      <c r="V112" s="41">
        <f t="shared" si="26"/>
        <v>0</v>
      </c>
      <c r="W112" s="52">
        <f t="shared" si="34"/>
        <v>1.1368683772161603E-13</v>
      </c>
      <c r="X112" s="41">
        <f t="shared" si="27"/>
        <v>0</v>
      </c>
      <c r="Y112" s="41">
        <f t="shared" si="28"/>
        <v>0</v>
      </c>
      <c r="Z112" s="41">
        <f t="shared" si="40"/>
        <v>0</v>
      </c>
      <c r="AA112" s="41">
        <f t="shared" si="36"/>
        <v>0</v>
      </c>
      <c r="AB112" s="41">
        <f t="shared" si="37"/>
        <v>0</v>
      </c>
      <c r="AC112" s="41"/>
      <c r="AD112" s="41"/>
      <c r="AE112" s="41"/>
      <c r="AF112" s="41"/>
      <c r="AG112" s="41"/>
    </row>
    <row r="113" spans="1:33" x14ac:dyDescent="0.2">
      <c r="A113" s="11">
        <f t="shared" si="41"/>
        <v>105</v>
      </c>
      <c r="B113" s="11">
        <f t="shared" si="41"/>
        <v>105</v>
      </c>
      <c r="C113" s="12">
        <f>IF(B113&lt;121,INDEX(Frauen!C$2:C$122,B113+1,1),0)</f>
        <v>599.95299999999997</v>
      </c>
      <c r="D113" s="20">
        <f t="shared" si="29"/>
        <v>0.59995299999999996</v>
      </c>
      <c r="E113" s="20">
        <f t="shared" si="30"/>
        <v>0.40004700000000004</v>
      </c>
      <c r="F113" s="26">
        <f>IF(B113&lt;121,IF($D$1="konstant",$D$3,Zins!G107),0)</f>
        <v>7.4999999999999997E-3</v>
      </c>
      <c r="G113" s="39">
        <f t="shared" si="31"/>
        <v>1.0075000000000001</v>
      </c>
      <c r="H113" s="11"/>
      <c r="I113" s="11"/>
      <c r="J113" s="11"/>
      <c r="K113" s="11"/>
      <c r="L113" s="28">
        <f t="shared" si="32"/>
        <v>0</v>
      </c>
      <c r="M113" s="32">
        <f t="shared" si="23"/>
        <v>0</v>
      </c>
      <c r="N113" s="53">
        <f>N112+H114*PRODUCT($G$8:G113)^-1*PRODUCT($E$8:E112)*D113</f>
        <v>8.6348775135425999E-3</v>
      </c>
      <c r="O113" s="53"/>
      <c r="P113" s="52">
        <f>P112+J113*PRODUCT($E$8:E112)*PRODUCT($G$8:G112)^-1</f>
        <v>18.526076269301292</v>
      </c>
      <c r="Q113" s="52">
        <f>((O112+N112)*PRODUCT($G$8:G112))/PRODUCT($E$8:E112)</f>
        <v>286.28676033804703</v>
      </c>
      <c r="R113" s="52">
        <f>((P112)*PRODUCT($G$8:G112))/PRODUCT($E$8:E112)</f>
        <v>614226.47265066765</v>
      </c>
      <c r="S113" s="11">
        <f t="shared" si="24"/>
        <v>0</v>
      </c>
      <c r="T113" s="32">
        <f t="shared" si="25"/>
        <v>0</v>
      </c>
      <c r="U113" s="41">
        <f t="shared" si="33"/>
        <v>0</v>
      </c>
      <c r="V113" s="41">
        <f t="shared" si="26"/>
        <v>0</v>
      </c>
      <c r="W113" s="52">
        <f t="shared" si="34"/>
        <v>0</v>
      </c>
      <c r="X113" s="41">
        <f t="shared" si="27"/>
        <v>0</v>
      </c>
      <c r="Y113" s="41">
        <f t="shared" si="28"/>
        <v>0</v>
      </c>
      <c r="Z113" s="41">
        <f t="shared" si="40"/>
        <v>0</v>
      </c>
      <c r="AA113" s="41">
        <f t="shared" si="36"/>
        <v>0</v>
      </c>
      <c r="AB113" s="41">
        <f t="shared" si="37"/>
        <v>0</v>
      </c>
      <c r="AC113" s="41"/>
      <c r="AD113" s="41"/>
      <c r="AE113" s="41"/>
      <c r="AF113" s="41"/>
      <c r="AG113" s="41"/>
    </row>
    <row r="114" spans="1:33" x14ac:dyDescent="0.2">
      <c r="A114" s="11">
        <f t="shared" si="41"/>
        <v>106</v>
      </c>
      <c r="B114" s="11">
        <f t="shared" si="41"/>
        <v>106</v>
      </c>
      <c r="C114" s="12">
        <f>IF(B114&lt;121,INDEX(Frauen!C$2:C$122,B114+1,1),0)</f>
        <v>627.01400000000001</v>
      </c>
      <c r="D114" s="20">
        <f t="shared" si="29"/>
        <v>0.62701399999999996</v>
      </c>
      <c r="E114" s="20">
        <f t="shared" si="30"/>
        <v>0.37298600000000004</v>
      </c>
      <c r="F114" s="26">
        <f>IF(B114&lt;121,IF($D$1="konstant",$D$3,Zins!G108),0)</f>
        <v>7.4999999999999997E-3</v>
      </c>
      <c r="G114" s="39">
        <f t="shared" si="31"/>
        <v>1.0075000000000001</v>
      </c>
      <c r="H114" s="11"/>
      <c r="I114" s="11"/>
      <c r="J114" s="11"/>
      <c r="K114" s="11"/>
      <c r="L114" s="28">
        <f t="shared" si="32"/>
        <v>0</v>
      </c>
      <c r="M114" s="32">
        <f t="shared" si="23"/>
        <v>0</v>
      </c>
      <c r="N114" s="53">
        <f>N113+H115*PRODUCT($G$8:G114)^-1*PRODUCT($E$8:E113)*D114</f>
        <v>8.6348775135425999E-3</v>
      </c>
      <c r="O114" s="53"/>
      <c r="P114" s="52">
        <f>P113+J114*PRODUCT($E$8:E113)*PRODUCT($G$8:G113)^-1</f>
        <v>18.526076269301292</v>
      </c>
      <c r="Q114" s="52">
        <f>((O113+N113)*PRODUCT($G$8:G113))/PRODUCT($E$8:E113)</f>
        <v>721.00006009439471</v>
      </c>
      <c r="R114" s="52">
        <f>((P113)*PRODUCT($G$8:G113))/PRODUCT($E$8:E113)</f>
        <v>1546901.1671017346</v>
      </c>
      <c r="S114" s="11">
        <f t="shared" si="24"/>
        <v>0</v>
      </c>
      <c r="T114" s="32">
        <f t="shared" si="25"/>
        <v>0</v>
      </c>
      <c r="U114" s="41">
        <f t="shared" si="33"/>
        <v>0</v>
      </c>
      <c r="V114" s="41">
        <f t="shared" si="26"/>
        <v>0</v>
      </c>
      <c r="W114" s="52">
        <f t="shared" si="34"/>
        <v>0</v>
      </c>
      <c r="X114" s="41">
        <f t="shared" si="27"/>
        <v>0</v>
      </c>
      <c r="Y114" s="41">
        <f t="shared" si="28"/>
        <v>0</v>
      </c>
      <c r="Z114" s="41">
        <f t="shared" si="40"/>
        <v>0</v>
      </c>
      <c r="AA114" s="41">
        <f t="shared" si="36"/>
        <v>0</v>
      </c>
      <c r="AB114" s="41">
        <f t="shared" si="37"/>
        <v>0</v>
      </c>
      <c r="AC114" s="41"/>
      <c r="AD114" s="41"/>
      <c r="AE114" s="41"/>
      <c r="AF114" s="41"/>
      <c r="AG114" s="41"/>
    </row>
    <row r="115" spans="1:33" x14ac:dyDescent="0.2">
      <c r="A115" s="11">
        <f t="shared" si="41"/>
        <v>107</v>
      </c>
      <c r="B115" s="11">
        <f t="shared" si="41"/>
        <v>107</v>
      </c>
      <c r="C115" s="12">
        <f>IF(B115&lt;121,INDEX(Frauen!C$2:C$122,B115+1,1),0)</f>
        <v>654.28300000000002</v>
      </c>
      <c r="D115" s="20">
        <f t="shared" si="29"/>
        <v>0.65428300000000006</v>
      </c>
      <c r="E115" s="20">
        <f t="shared" si="30"/>
        <v>0.34571699999999994</v>
      </c>
      <c r="F115" s="26">
        <f>IF(B115&lt;121,IF($D$1="konstant",$D$3,Zins!G109),0)</f>
        <v>7.4999999999999997E-3</v>
      </c>
      <c r="G115" s="39">
        <f t="shared" si="31"/>
        <v>1.0075000000000001</v>
      </c>
      <c r="H115" s="11"/>
      <c r="I115" s="11"/>
      <c r="J115" s="11"/>
      <c r="K115" s="11"/>
      <c r="L115" s="28">
        <f t="shared" si="32"/>
        <v>0</v>
      </c>
      <c r="M115" s="32">
        <f t="shared" si="23"/>
        <v>0</v>
      </c>
      <c r="N115" s="53">
        <f>N114+H116*PRODUCT($G$8:G115)^-1*PRODUCT($E$8:E114)*D115</f>
        <v>8.6348775135425999E-3</v>
      </c>
      <c r="O115" s="53"/>
      <c r="P115" s="52">
        <f>P114+J115*PRODUCT($E$8:E114)*PRODUCT($G$8:G114)^-1</f>
        <v>18.526076269301292</v>
      </c>
      <c r="Q115" s="52">
        <f>((O114+N114)*PRODUCT($G$8:G114))/PRODUCT($E$8:E114)</f>
        <v>1947.5464509260476</v>
      </c>
      <c r="R115" s="52">
        <f>((P114)*PRODUCT($G$8:G114))/PRODUCT($E$8:E114)</f>
        <v>4178448.8582815374</v>
      </c>
      <c r="S115" s="11">
        <f t="shared" si="24"/>
        <v>0</v>
      </c>
      <c r="T115" s="32">
        <f t="shared" si="25"/>
        <v>0</v>
      </c>
      <c r="U115" s="41">
        <f t="shared" si="33"/>
        <v>0</v>
      </c>
      <c r="V115" s="41">
        <f t="shared" si="26"/>
        <v>0</v>
      </c>
      <c r="W115" s="52">
        <f t="shared" si="34"/>
        <v>0</v>
      </c>
      <c r="X115" s="41">
        <f t="shared" si="27"/>
        <v>0</v>
      </c>
      <c r="Y115" s="41">
        <f t="shared" si="28"/>
        <v>0</v>
      </c>
      <c r="Z115" s="41">
        <f t="shared" si="40"/>
        <v>0</v>
      </c>
      <c r="AA115" s="41">
        <f t="shared" si="36"/>
        <v>0</v>
      </c>
      <c r="AB115" s="41">
        <f t="shared" si="37"/>
        <v>0</v>
      </c>
      <c r="AC115" s="41"/>
      <c r="AD115" s="41"/>
      <c r="AE115" s="41"/>
      <c r="AF115" s="41"/>
      <c r="AG115" s="41"/>
    </row>
    <row r="116" spans="1:33" x14ac:dyDescent="0.2">
      <c r="A116" s="11">
        <f t="shared" si="41"/>
        <v>108</v>
      </c>
      <c r="B116" s="11">
        <f t="shared" si="41"/>
        <v>108</v>
      </c>
      <c r="C116" s="12">
        <f>IF(B116&lt;121,INDEX(Frauen!C$2:C$122,B116+1,1),0)</f>
        <v>681.74099999999999</v>
      </c>
      <c r="D116" s="20">
        <f t="shared" si="29"/>
        <v>0.68174099999999993</v>
      </c>
      <c r="E116" s="20">
        <f t="shared" si="30"/>
        <v>0.31825900000000007</v>
      </c>
      <c r="F116" s="26">
        <f>IF(B116&lt;121,IF($D$1="konstant",$D$3,Zins!G110),0)</f>
        <v>7.4999999999999997E-3</v>
      </c>
      <c r="G116" s="39">
        <f t="shared" si="31"/>
        <v>1.0075000000000001</v>
      </c>
      <c r="H116" s="11"/>
      <c r="I116" s="11"/>
      <c r="J116" s="11"/>
      <c r="K116" s="11"/>
      <c r="L116" s="28">
        <f t="shared" si="32"/>
        <v>0</v>
      </c>
      <c r="M116" s="32">
        <f t="shared" si="23"/>
        <v>0</v>
      </c>
      <c r="N116" s="53">
        <f>N115+H117*PRODUCT($G$8:G116)^-1*PRODUCT($E$8:E115)*D116</f>
        <v>8.6348775135425999E-3</v>
      </c>
      <c r="O116" s="53"/>
      <c r="P116" s="52">
        <f>P115+J116*PRODUCT($E$8:E115)*PRODUCT($G$8:G115)^-1</f>
        <v>18.526076269301292</v>
      </c>
      <c r="Q116" s="52">
        <f>((O115+N115)*PRODUCT($G$8:G115))/PRODUCT($E$8:E115)</f>
        <v>5675.6047556469402</v>
      </c>
      <c r="R116" s="52">
        <f>((P115)*PRODUCT($G$8:G115))/PRODUCT($E$8:E115)</f>
        <v>12176974.880375136</v>
      </c>
      <c r="S116" s="11">
        <f t="shared" si="24"/>
        <v>0</v>
      </c>
      <c r="T116" s="32">
        <f t="shared" si="25"/>
        <v>0</v>
      </c>
      <c r="U116" s="41">
        <f t="shared" si="33"/>
        <v>0</v>
      </c>
      <c r="V116" s="41">
        <f t="shared" si="26"/>
        <v>0</v>
      </c>
      <c r="W116" s="52">
        <f t="shared" si="34"/>
        <v>0</v>
      </c>
      <c r="X116" s="41">
        <f t="shared" si="27"/>
        <v>0</v>
      </c>
      <c r="Y116" s="41">
        <f t="shared" si="28"/>
        <v>0</v>
      </c>
      <c r="Z116" s="41">
        <f t="shared" si="40"/>
        <v>0</v>
      </c>
      <c r="AA116" s="41">
        <f t="shared" si="36"/>
        <v>0</v>
      </c>
      <c r="AB116" s="41">
        <f t="shared" si="37"/>
        <v>0</v>
      </c>
      <c r="AC116" s="41"/>
      <c r="AD116" s="41"/>
      <c r="AE116" s="41"/>
      <c r="AF116" s="41"/>
      <c r="AG116" s="41"/>
    </row>
    <row r="117" spans="1:33" x14ac:dyDescent="0.2">
      <c r="A117" s="11">
        <f t="shared" si="41"/>
        <v>109</v>
      </c>
      <c r="B117" s="11">
        <f t="shared" si="41"/>
        <v>109</v>
      </c>
      <c r="C117" s="12">
        <f>IF(B117&lt;121,INDEX(Frauen!C$2:C$122,B117+1,1),0)</f>
        <v>709.36400000000003</v>
      </c>
      <c r="D117" s="20">
        <f t="shared" si="29"/>
        <v>0.70936399999999999</v>
      </c>
      <c r="E117" s="20">
        <f t="shared" si="30"/>
        <v>0.29063600000000001</v>
      </c>
      <c r="F117" s="26">
        <f>IF(B117&lt;121,IF($D$1="konstant",$D$3,Zins!G111),0)</f>
        <v>7.4999999999999997E-3</v>
      </c>
      <c r="G117" s="39">
        <f t="shared" si="31"/>
        <v>1.0075000000000001</v>
      </c>
      <c r="H117" s="11"/>
      <c r="I117" s="11"/>
      <c r="J117" s="11"/>
      <c r="K117" s="11"/>
      <c r="L117" s="28">
        <f t="shared" si="32"/>
        <v>0</v>
      </c>
      <c r="M117" s="32">
        <f t="shared" si="23"/>
        <v>0</v>
      </c>
      <c r="N117" s="53">
        <f>N116+H118*PRODUCT($G$8:G117)^-1*PRODUCT($E$8:E116)*D117</f>
        <v>8.6348775135425999E-3</v>
      </c>
      <c r="O117" s="53"/>
      <c r="P117" s="52">
        <f>P116+J117*PRODUCT($E$8:E116)*PRODUCT($G$8:G116)^-1</f>
        <v>18.526076269301292</v>
      </c>
      <c r="Q117" s="52">
        <f>((O116+N116)*PRODUCT($G$8:G116))/PRODUCT($E$8:E116)</f>
        <v>17967.038768155155</v>
      </c>
      <c r="R117" s="52">
        <f>((P116)*PRODUCT($G$8:G116))/PRODUCT($E$8:E116)</f>
        <v>38548170.490003251</v>
      </c>
      <c r="S117" s="11">
        <f t="shared" si="24"/>
        <v>0</v>
      </c>
      <c r="T117" s="32">
        <f t="shared" si="25"/>
        <v>0</v>
      </c>
      <c r="U117" s="41">
        <f t="shared" si="33"/>
        <v>0</v>
      </c>
      <c r="V117" s="41">
        <f t="shared" si="26"/>
        <v>0</v>
      </c>
      <c r="W117" s="52">
        <f t="shared" si="34"/>
        <v>0</v>
      </c>
      <c r="X117" s="41">
        <f t="shared" si="27"/>
        <v>0</v>
      </c>
      <c r="Y117" s="41">
        <f t="shared" si="28"/>
        <v>0</v>
      </c>
      <c r="Z117" s="41">
        <f t="shared" si="40"/>
        <v>0</v>
      </c>
      <c r="AA117" s="41">
        <f t="shared" si="36"/>
        <v>0</v>
      </c>
      <c r="AB117" s="41">
        <f t="shared" si="37"/>
        <v>0</v>
      </c>
      <c r="AC117" s="41"/>
      <c r="AD117" s="41"/>
      <c r="AE117" s="41"/>
      <c r="AF117" s="41"/>
      <c r="AG117" s="41"/>
    </row>
    <row r="118" spans="1:33" x14ac:dyDescent="0.2">
      <c r="A118" s="11">
        <f t="shared" si="41"/>
        <v>110</v>
      </c>
      <c r="B118" s="11">
        <f t="shared" si="41"/>
        <v>110</v>
      </c>
      <c r="C118" s="12">
        <f>IF(B118&lt;121,INDEX(Frauen!C$2:C$122,B118+1,1),0)</f>
        <v>737.13</v>
      </c>
      <c r="D118" s="20">
        <f t="shared" si="29"/>
        <v>0.73712999999999995</v>
      </c>
      <c r="E118" s="20">
        <f t="shared" si="30"/>
        <v>0.26287000000000005</v>
      </c>
      <c r="F118" s="26">
        <f>IF(B118&lt;121,IF($D$1="konstant",$D$3,Zins!G112),0)</f>
        <v>7.4999999999999997E-3</v>
      </c>
      <c r="G118" s="39">
        <f t="shared" si="31"/>
        <v>1.0075000000000001</v>
      </c>
      <c r="H118" s="11"/>
      <c r="I118" s="11"/>
      <c r="J118" s="11"/>
      <c r="K118" s="11"/>
      <c r="L118" s="28">
        <f t="shared" si="32"/>
        <v>0</v>
      </c>
      <c r="M118" s="32">
        <f t="shared" si="23"/>
        <v>0</v>
      </c>
      <c r="N118" s="53">
        <f>N117+H119*PRODUCT($G$8:G118)^-1*PRODUCT($E$8:E117)*D118</f>
        <v>8.6348775135425999E-3</v>
      </c>
      <c r="O118" s="53"/>
      <c r="P118" s="52">
        <f>P117+J118*PRODUCT($E$8:E117)*PRODUCT($G$8:G117)^-1</f>
        <v>18.526076269301292</v>
      </c>
      <c r="Q118" s="52">
        <f>((O117+N117)*PRODUCT($G$8:G117))/PRODUCT($E$8:E117)</f>
        <v>62283.37700393729</v>
      </c>
      <c r="R118" s="52">
        <f>((P117)*PRODUCT($G$8:G117))/PRODUCT($E$8:E117)</f>
        <v>133628599.92801401</v>
      </c>
      <c r="S118" s="11">
        <f t="shared" si="24"/>
        <v>0</v>
      </c>
      <c r="T118" s="32">
        <f t="shared" si="25"/>
        <v>0</v>
      </c>
      <c r="U118" s="41">
        <f t="shared" si="33"/>
        <v>0</v>
      </c>
      <c r="V118" s="41">
        <f t="shared" si="26"/>
        <v>0</v>
      </c>
      <c r="W118" s="52">
        <f t="shared" si="34"/>
        <v>6.5483618527650833E-11</v>
      </c>
      <c r="X118" s="41">
        <f t="shared" si="27"/>
        <v>0</v>
      </c>
      <c r="Y118" s="41">
        <f t="shared" si="28"/>
        <v>0</v>
      </c>
      <c r="Z118" s="41">
        <f t="shared" si="40"/>
        <v>0</v>
      </c>
      <c r="AA118" s="41">
        <f t="shared" si="36"/>
        <v>0</v>
      </c>
      <c r="AB118" s="41">
        <f t="shared" si="37"/>
        <v>0</v>
      </c>
      <c r="AC118" s="41"/>
      <c r="AD118" s="41"/>
      <c r="AE118" s="41"/>
      <c r="AF118" s="41"/>
      <c r="AG118" s="41"/>
    </row>
    <row r="119" spans="1:33" x14ac:dyDescent="0.2">
      <c r="A119" s="11">
        <f t="shared" si="41"/>
        <v>111</v>
      </c>
      <c r="B119" s="11">
        <f t="shared" si="41"/>
        <v>111</v>
      </c>
      <c r="C119" s="12">
        <f>IF(B119&lt;121,INDEX(Frauen!C$2:C$122,B119+1,1),0)</f>
        <v>765.01099999999997</v>
      </c>
      <c r="D119" s="20">
        <f t="shared" si="29"/>
        <v>0.765011</v>
      </c>
      <c r="E119" s="20">
        <f t="shared" si="30"/>
        <v>0.234989</v>
      </c>
      <c r="F119" s="26">
        <f>IF(B119&lt;121,IF($D$1="konstant",$D$3,Zins!G113),0)</f>
        <v>7.4999999999999997E-3</v>
      </c>
      <c r="G119" s="39">
        <f t="shared" si="31"/>
        <v>1.0075000000000001</v>
      </c>
      <c r="H119" s="11"/>
      <c r="I119" s="11"/>
      <c r="J119" s="11"/>
      <c r="K119" s="11"/>
      <c r="L119" s="28">
        <f t="shared" si="32"/>
        <v>0</v>
      </c>
      <c r="M119" s="32">
        <f t="shared" si="23"/>
        <v>0</v>
      </c>
      <c r="N119" s="53">
        <f>N118+H120*PRODUCT($G$8:G119)^-1*PRODUCT($E$8:E118)*D119</f>
        <v>8.6348775135425999E-3</v>
      </c>
      <c r="O119" s="53"/>
      <c r="P119" s="52">
        <f>P118+J119*PRODUCT($E$8:E118)*PRODUCT($G$8:G118)^-1</f>
        <v>18.526076269301292</v>
      </c>
      <c r="Q119" s="52">
        <f>((O118+N118)*PRODUCT($G$8:G118))/PRODUCT($E$8:E118)</f>
        <v>238713.06094825128</v>
      </c>
      <c r="R119" s="52">
        <f>((P118)*PRODUCT($G$8:G118))/PRODUCT($E$8:E118)</f>
        <v>512157395.01454747</v>
      </c>
      <c r="S119" s="11">
        <f t="shared" si="24"/>
        <v>0</v>
      </c>
      <c r="T119" s="32">
        <f t="shared" si="25"/>
        <v>0</v>
      </c>
      <c r="U119" s="41">
        <f t="shared" si="33"/>
        <v>0</v>
      </c>
      <c r="V119" s="41">
        <f t="shared" si="26"/>
        <v>0</v>
      </c>
      <c r="W119" s="52">
        <f t="shared" si="34"/>
        <v>2.3283064365386963E-10</v>
      </c>
      <c r="X119" s="41">
        <f t="shared" si="27"/>
        <v>0</v>
      </c>
      <c r="Y119" s="41">
        <f t="shared" si="28"/>
        <v>0</v>
      </c>
      <c r="Z119" s="41">
        <f t="shared" si="40"/>
        <v>0</v>
      </c>
      <c r="AA119" s="41">
        <f t="shared" si="36"/>
        <v>0</v>
      </c>
      <c r="AB119" s="41">
        <f t="shared" si="37"/>
        <v>0</v>
      </c>
      <c r="AC119" s="41"/>
      <c r="AD119" s="41"/>
      <c r="AE119" s="41"/>
      <c r="AF119" s="41"/>
      <c r="AG119" s="41"/>
    </row>
    <row r="120" spans="1:33" x14ac:dyDescent="0.2">
      <c r="A120" s="11">
        <f t="shared" si="41"/>
        <v>112</v>
      </c>
      <c r="B120" s="11">
        <f t="shared" si="41"/>
        <v>112</v>
      </c>
      <c r="C120" s="12">
        <f>IF(B120&lt;121,INDEX(Frauen!C$2:C$122,B120+1,1),0)</f>
        <v>792.97400000000005</v>
      </c>
      <c r="D120" s="20">
        <f t="shared" si="29"/>
        <v>0.79297400000000007</v>
      </c>
      <c r="E120" s="20">
        <f t="shared" si="30"/>
        <v>0.20702599999999993</v>
      </c>
      <c r="F120" s="26">
        <f>IF(B120&lt;121,IF($D$1="konstant",$D$3,Zins!G114),0)</f>
        <v>7.4999999999999997E-3</v>
      </c>
      <c r="G120" s="39">
        <f t="shared" si="31"/>
        <v>1.0075000000000001</v>
      </c>
      <c r="H120" s="11"/>
      <c r="I120" s="11"/>
      <c r="J120" s="11"/>
      <c r="K120" s="11"/>
      <c r="L120" s="28">
        <f t="shared" si="32"/>
        <v>0</v>
      </c>
      <c r="M120" s="32">
        <f t="shared" si="23"/>
        <v>0</v>
      </c>
      <c r="N120" s="53">
        <f>N119+H121*PRODUCT($G$8:G120)^-1*PRODUCT($E$8:E119)*D120</f>
        <v>8.6348775135425999E-3</v>
      </c>
      <c r="O120" s="53"/>
      <c r="P120" s="52">
        <f>P119+J120*PRODUCT($E$8:E119)*PRODUCT($G$8:G119)^-1</f>
        <v>18.526076269301292</v>
      </c>
      <c r="Q120" s="52">
        <f>((O119+N119)*PRODUCT($G$8:G119))/PRODUCT($E$8:E119)</f>
        <v>1023466.6682498464</v>
      </c>
      <c r="R120" s="52">
        <f>((P119)*PRODUCT($G$8:G119))/PRODUCT($E$8:E119)</f>
        <v>2195841403.1174083</v>
      </c>
      <c r="S120" s="11">
        <f t="shared" si="24"/>
        <v>0</v>
      </c>
      <c r="T120" s="32">
        <f t="shared" si="25"/>
        <v>0</v>
      </c>
      <c r="U120" s="41">
        <f t="shared" si="33"/>
        <v>0</v>
      </c>
      <c r="V120" s="41">
        <f t="shared" si="26"/>
        <v>0</v>
      </c>
      <c r="W120" s="52">
        <f t="shared" si="34"/>
        <v>1.1641532182693481E-9</v>
      </c>
      <c r="X120" s="41">
        <f t="shared" si="27"/>
        <v>0</v>
      </c>
      <c r="Y120" s="41">
        <f t="shared" si="28"/>
        <v>0</v>
      </c>
      <c r="Z120" s="41">
        <f t="shared" si="40"/>
        <v>0</v>
      </c>
      <c r="AA120" s="41">
        <f t="shared" si="36"/>
        <v>0</v>
      </c>
      <c r="AB120" s="41">
        <f t="shared" si="37"/>
        <v>0</v>
      </c>
      <c r="AC120" s="41"/>
      <c r="AD120" s="41"/>
      <c r="AE120" s="41"/>
      <c r="AF120" s="41"/>
      <c r="AG120" s="41"/>
    </row>
    <row r="121" spans="1:33" x14ac:dyDescent="0.2">
      <c r="A121" s="11">
        <f t="shared" si="41"/>
        <v>113</v>
      </c>
      <c r="B121" s="11">
        <f t="shared" si="41"/>
        <v>113</v>
      </c>
      <c r="C121" s="12">
        <f>IF(B121&lt;121,INDEX(Frauen!C$2:C$122,B121+1,1),0)</f>
        <v>820.98699999999997</v>
      </c>
      <c r="D121" s="20">
        <f t="shared" si="29"/>
        <v>0.82098699999999991</v>
      </c>
      <c r="E121" s="20">
        <f t="shared" si="30"/>
        <v>0.17901300000000009</v>
      </c>
      <c r="F121" s="26">
        <f>IF(B121&lt;121,IF($D$1="konstant",$D$3,Zins!G115),0)</f>
        <v>7.4999999999999997E-3</v>
      </c>
      <c r="G121" s="39">
        <f t="shared" si="31"/>
        <v>1.0075000000000001</v>
      </c>
      <c r="H121" s="11"/>
      <c r="I121" s="11"/>
      <c r="J121" s="11"/>
      <c r="K121" s="11"/>
      <c r="L121" s="28">
        <f t="shared" si="32"/>
        <v>0</v>
      </c>
      <c r="M121" s="32">
        <f t="shared" si="23"/>
        <v>0</v>
      </c>
      <c r="N121" s="53">
        <f>N120+H122*PRODUCT($G$8:G121)^-1*PRODUCT($E$8:E120)*D121</f>
        <v>8.6348775135425999E-3</v>
      </c>
      <c r="O121" s="53"/>
      <c r="P121" s="52">
        <f>P120+J121*PRODUCT($E$8:E120)*PRODUCT($G$8:G120)^-1</f>
        <v>18.526076269301292</v>
      </c>
      <c r="Q121" s="52">
        <f>((O120+N120)*PRODUCT($G$8:G120))/PRODUCT($E$8:E120)</f>
        <v>4980739.9469714956</v>
      </c>
      <c r="R121" s="52">
        <f>((P120)*PRODUCT($G$8:G120))/PRODUCT($E$8:E120)</f>
        <v>10686146733.457584</v>
      </c>
      <c r="S121" s="11">
        <f t="shared" si="24"/>
        <v>0</v>
      </c>
      <c r="T121" s="32">
        <f t="shared" si="25"/>
        <v>0</v>
      </c>
      <c r="U121" s="41">
        <f t="shared" si="33"/>
        <v>0</v>
      </c>
      <c r="V121" s="41">
        <f t="shared" si="26"/>
        <v>0</v>
      </c>
      <c r="W121" s="52">
        <f t="shared" si="34"/>
        <v>0</v>
      </c>
      <c r="X121" s="41">
        <f t="shared" si="27"/>
        <v>0</v>
      </c>
      <c r="Y121" s="41">
        <f t="shared" si="28"/>
        <v>0</v>
      </c>
      <c r="Z121" s="41">
        <f t="shared" si="40"/>
        <v>0</v>
      </c>
      <c r="AA121" s="41">
        <f t="shared" si="36"/>
        <v>0</v>
      </c>
      <c r="AB121" s="41">
        <f t="shared" si="37"/>
        <v>0</v>
      </c>
      <c r="AC121" s="41"/>
      <c r="AD121" s="41"/>
      <c r="AE121" s="41"/>
      <c r="AF121" s="41"/>
      <c r="AG121" s="41"/>
    </row>
    <row r="122" spans="1:33" x14ac:dyDescent="0.2">
      <c r="A122" s="11">
        <f t="shared" ref="A122:B129" si="42">IF(A121&lt;121,A121+1,"")</f>
        <v>114</v>
      </c>
      <c r="B122" s="11">
        <f t="shared" si="42"/>
        <v>114</v>
      </c>
      <c r="C122" s="12">
        <f>IF(B122&lt;121,INDEX(Frauen!C$2:C$122,B122+1,1),0)</f>
        <v>849.00900000000001</v>
      </c>
      <c r="D122" s="20">
        <f t="shared" si="29"/>
        <v>0.84900900000000001</v>
      </c>
      <c r="E122" s="20">
        <f t="shared" si="30"/>
        <v>0.15099099999999999</v>
      </c>
      <c r="F122" s="26">
        <f>IF(B122&lt;121,IF($D$1="konstant",$D$3,Zins!G116),0)</f>
        <v>7.4999999999999997E-3</v>
      </c>
      <c r="G122" s="39">
        <f t="shared" si="31"/>
        <v>1.0075000000000001</v>
      </c>
      <c r="H122" s="11"/>
      <c r="I122" s="11"/>
      <c r="J122" s="11"/>
      <c r="K122" s="11"/>
      <c r="L122" s="28">
        <f t="shared" si="32"/>
        <v>0</v>
      </c>
      <c r="M122" s="32">
        <f t="shared" si="23"/>
        <v>0</v>
      </c>
      <c r="N122" s="53">
        <f>N121+H123*PRODUCT($G$8:G122)^-1*PRODUCT($E$8:E121)*D122</f>
        <v>8.6348775135425999E-3</v>
      </c>
      <c r="O122" s="53"/>
      <c r="P122" s="52">
        <f>P121+J122*PRODUCT($E$8:E121)*PRODUCT($G$8:G121)^-1</f>
        <v>18.526076269301292</v>
      </c>
      <c r="Q122" s="52">
        <f>((O121+N121)*PRODUCT($G$8:G121))/PRODUCT($E$8:E121)</f>
        <v>28032017.208659589</v>
      </c>
      <c r="R122" s="52">
        <f>((P121)*PRODUCT($G$8:G121))/PRODUCT($E$8:E121)</f>
        <v>60142519448.076454</v>
      </c>
      <c r="S122" s="11">
        <f t="shared" si="24"/>
        <v>0</v>
      </c>
      <c r="T122" s="32">
        <f t="shared" si="25"/>
        <v>0</v>
      </c>
      <c r="U122" s="41">
        <f t="shared" si="33"/>
        <v>0</v>
      </c>
      <c r="V122" s="41">
        <f t="shared" si="26"/>
        <v>0</v>
      </c>
      <c r="W122" s="52">
        <f t="shared" si="34"/>
        <v>2.9802322387695313E-8</v>
      </c>
      <c r="X122" s="41">
        <f t="shared" si="27"/>
        <v>0</v>
      </c>
      <c r="Y122" s="41">
        <f t="shared" si="28"/>
        <v>0</v>
      </c>
      <c r="Z122" s="41">
        <f t="shared" si="40"/>
        <v>0</v>
      </c>
      <c r="AA122" s="41">
        <f t="shared" si="36"/>
        <v>0</v>
      </c>
      <c r="AB122" s="41">
        <f t="shared" si="37"/>
        <v>0</v>
      </c>
      <c r="AC122" s="41"/>
      <c r="AD122" s="41"/>
      <c r="AE122" s="41"/>
      <c r="AF122" s="41"/>
      <c r="AG122" s="41"/>
    </row>
    <row r="123" spans="1:33" x14ac:dyDescent="0.2">
      <c r="A123" s="11">
        <f t="shared" si="42"/>
        <v>115</v>
      </c>
      <c r="B123" s="11">
        <f t="shared" si="42"/>
        <v>115</v>
      </c>
      <c r="C123" s="12">
        <f>IF(B123&lt;121,INDEX(Frauen!C$2:C$122,B123+1,1),0)</f>
        <v>876.99800000000005</v>
      </c>
      <c r="D123" s="20">
        <f t="shared" si="29"/>
        <v>0.87699800000000006</v>
      </c>
      <c r="E123" s="20">
        <f t="shared" si="30"/>
        <v>0.12300199999999994</v>
      </c>
      <c r="F123" s="26">
        <f>IF(B123&lt;121,IF($D$1="konstant",$D$3,Zins!G117),0)</f>
        <v>7.4999999999999997E-3</v>
      </c>
      <c r="G123" s="39">
        <f t="shared" si="31"/>
        <v>1.0075000000000001</v>
      </c>
      <c r="H123" s="11"/>
      <c r="I123" s="11"/>
      <c r="J123" s="11"/>
      <c r="K123" s="11"/>
      <c r="L123" s="28">
        <f t="shared" si="32"/>
        <v>0</v>
      </c>
      <c r="M123" s="32">
        <f t="shared" si="23"/>
        <v>0</v>
      </c>
      <c r="N123" s="53">
        <f>N122+H124*PRODUCT($G$8:G123)^-1*PRODUCT($E$8:E122)*D123</f>
        <v>8.6348775135425999E-3</v>
      </c>
      <c r="O123" s="53"/>
      <c r="P123" s="52">
        <f>P122+J123*PRODUCT($E$8:E122)*PRODUCT($G$8:G122)^-1</f>
        <v>18.526076269301292</v>
      </c>
      <c r="Q123" s="52">
        <f>((O122+N122)*PRODUCT($G$8:G122))/PRODUCT($E$8:E122)</f>
        <v>187045965.24113718</v>
      </c>
      <c r="R123" s="52">
        <f>((P122)*PRODUCT($G$8:G122))/PRODUCT($E$8:E122)</f>
        <v>401305960911.16052</v>
      </c>
      <c r="S123" s="11">
        <f t="shared" si="24"/>
        <v>0</v>
      </c>
      <c r="T123" s="32">
        <f t="shared" si="25"/>
        <v>0</v>
      </c>
      <c r="U123" s="41">
        <f t="shared" si="33"/>
        <v>0</v>
      </c>
      <c r="V123" s="41">
        <f t="shared" si="26"/>
        <v>0</v>
      </c>
      <c r="W123" s="52">
        <f t="shared" si="34"/>
        <v>0</v>
      </c>
      <c r="X123" s="41">
        <f t="shared" si="27"/>
        <v>0</v>
      </c>
      <c r="Y123" s="41">
        <f t="shared" si="28"/>
        <v>0</v>
      </c>
      <c r="Z123" s="41">
        <f t="shared" si="40"/>
        <v>0</v>
      </c>
      <c r="AA123" s="41">
        <f t="shared" si="36"/>
        <v>0</v>
      </c>
      <c r="AB123" s="41">
        <f t="shared" si="37"/>
        <v>0</v>
      </c>
      <c r="AC123" s="41"/>
      <c r="AD123" s="41"/>
      <c r="AE123" s="41"/>
      <c r="AF123" s="41"/>
      <c r="AG123" s="41"/>
    </row>
    <row r="124" spans="1:33" x14ac:dyDescent="0.2">
      <c r="A124" s="11">
        <f t="shared" si="42"/>
        <v>116</v>
      </c>
      <c r="B124" s="11">
        <f t="shared" si="42"/>
        <v>116</v>
      </c>
      <c r="C124" s="12">
        <f>IF(B124&lt;121,INDEX(Frauen!C$2:C$122,B124+1,1),0)</f>
        <v>904.90499999999997</v>
      </c>
      <c r="D124" s="20">
        <f t="shared" si="29"/>
        <v>0.90490499999999996</v>
      </c>
      <c r="E124" s="20">
        <f t="shared" si="30"/>
        <v>9.5095000000000041E-2</v>
      </c>
      <c r="F124" s="26">
        <f>IF(B124&lt;121,IF($D$1="konstant",$D$3,Zins!G118),0)</f>
        <v>7.4999999999999997E-3</v>
      </c>
      <c r="G124" s="39">
        <f t="shared" si="31"/>
        <v>1.0075000000000001</v>
      </c>
      <c r="H124" s="11"/>
      <c r="I124" s="11"/>
      <c r="J124" s="11"/>
      <c r="K124" s="11"/>
      <c r="L124" s="28">
        <f t="shared" si="32"/>
        <v>0</v>
      </c>
      <c r="M124" s="32">
        <f t="shared" si="23"/>
        <v>0</v>
      </c>
      <c r="N124" s="53">
        <f>N123+H125*PRODUCT($G$8:G124)^-1*PRODUCT($E$8:E123)*D124</f>
        <v>8.6348775135425999E-3</v>
      </c>
      <c r="O124" s="53"/>
      <c r="P124" s="52">
        <f>P123+J124*PRODUCT($E$8:E123)*PRODUCT($G$8:G123)^-1</f>
        <v>18.526076269301292</v>
      </c>
      <c r="Q124" s="52">
        <f>((O123+N123)*PRODUCT($G$8:G123))/PRODUCT($E$8:E123)</f>
        <v>1532079234.3250172</v>
      </c>
      <c r="R124" s="52">
        <f>((P123)*PRODUCT($G$8:G123))/PRODUCT($E$8:E123)</f>
        <v>3287066516137.9033</v>
      </c>
      <c r="S124" s="11">
        <f t="shared" si="24"/>
        <v>0</v>
      </c>
      <c r="T124" s="32">
        <f t="shared" si="25"/>
        <v>0</v>
      </c>
      <c r="U124" s="41">
        <f t="shared" si="33"/>
        <v>0</v>
      </c>
      <c r="V124" s="41">
        <f t="shared" si="26"/>
        <v>0</v>
      </c>
      <c r="W124" s="52">
        <f t="shared" si="34"/>
        <v>0</v>
      </c>
      <c r="X124" s="41">
        <f t="shared" si="27"/>
        <v>0</v>
      </c>
      <c r="Y124" s="41">
        <f t="shared" si="28"/>
        <v>0</v>
      </c>
      <c r="Z124" s="41">
        <f t="shared" si="40"/>
        <v>0</v>
      </c>
      <c r="AA124" s="41">
        <f t="shared" si="36"/>
        <v>0</v>
      </c>
      <c r="AB124" s="41">
        <f t="shared" si="37"/>
        <v>0</v>
      </c>
      <c r="AC124" s="41"/>
      <c r="AD124" s="41"/>
      <c r="AE124" s="41"/>
      <c r="AF124" s="41"/>
      <c r="AG124" s="41"/>
    </row>
    <row r="125" spans="1:33" x14ac:dyDescent="0.2">
      <c r="A125" s="11">
        <f t="shared" si="42"/>
        <v>117</v>
      </c>
      <c r="B125" s="11">
        <f t="shared" si="42"/>
        <v>117</v>
      </c>
      <c r="C125" s="12">
        <f>IF(B125&lt;121,INDEX(Frauen!C$2:C$122,B125+1,1),0)</f>
        <v>932.67499999999995</v>
      </c>
      <c r="D125" s="20">
        <f t="shared" si="29"/>
        <v>0.93267499999999992</v>
      </c>
      <c r="E125" s="20">
        <f t="shared" si="30"/>
        <v>6.7325000000000079E-2</v>
      </c>
      <c r="F125" s="26">
        <f>IF(B125&lt;121,IF($D$1="konstant",$D$3,Zins!G119),0)</f>
        <v>7.4999999999999997E-3</v>
      </c>
      <c r="G125" s="39">
        <f t="shared" si="31"/>
        <v>1.0075000000000001</v>
      </c>
      <c r="H125" s="11"/>
      <c r="I125" s="11"/>
      <c r="J125" s="11"/>
      <c r="K125" s="11"/>
      <c r="L125" s="28">
        <f t="shared" si="32"/>
        <v>0</v>
      </c>
      <c r="M125" s="32">
        <f t="shared" si="23"/>
        <v>0</v>
      </c>
      <c r="N125" s="53">
        <f>N124+H126*PRODUCT($G$8:G125)^-1*PRODUCT($E$8:E124)*D125</f>
        <v>8.6348775135425999E-3</v>
      </c>
      <c r="O125" s="53"/>
      <c r="P125" s="52">
        <f>P124+J125*PRODUCT($E$8:E124)*PRODUCT($G$8:G124)^-1</f>
        <v>18.526076269301292</v>
      </c>
      <c r="Q125" s="52">
        <f>((O124+N124)*PRODUCT($G$8:G124))/PRODUCT($E$8:E124)</f>
        <v>16231871587.175503</v>
      </c>
      <c r="R125" s="52">
        <f>((P124)*PRODUCT($G$8:G124))/PRODUCT($E$8:E124)</f>
        <v>34825380041105.598</v>
      </c>
      <c r="S125" s="11">
        <f t="shared" si="24"/>
        <v>0</v>
      </c>
      <c r="T125" s="32">
        <f t="shared" si="25"/>
        <v>0</v>
      </c>
      <c r="U125" s="41">
        <f t="shared" si="33"/>
        <v>0</v>
      </c>
      <c r="V125" s="41">
        <f t="shared" si="26"/>
        <v>0</v>
      </c>
      <c r="W125" s="52">
        <f t="shared" si="34"/>
        <v>1.71661376953125E-5</v>
      </c>
      <c r="X125" s="41">
        <f t="shared" si="27"/>
        <v>0</v>
      </c>
      <c r="Y125" s="41">
        <f t="shared" si="28"/>
        <v>0</v>
      </c>
      <c r="Z125" s="41">
        <f t="shared" si="40"/>
        <v>0</v>
      </c>
      <c r="AA125" s="41">
        <f t="shared" si="36"/>
        <v>0</v>
      </c>
      <c r="AB125" s="41">
        <f t="shared" si="37"/>
        <v>0</v>
      </c>
      <c r="AC125" s="41"/>
      <c r="AD125" s="41"/>
      <c r="AE125" s="41"/>
      <c r="AF125" s="41"/>
      <c r="AG125" s="41"/>
    </row>
    <row r="126" spans="1:33" x14ac:dyDescent="0.2">
      <c r="A126" s="11">
        <f t="shared" si="42"/>
        <v>118</v>
      </c>
      <c r="B126" s="11">
        <f t="shared" si="42"/>
        <v>118</v>
      </c>
      <c r="C126" s="12">
        <f>IF(B126&lt;121,INDEX(Frauen!C$2:C$122,B126+1,1),0)</f>
        <v>960.24900000000002</v>
      </c>
      <c r="D126" s="20">
        <f t="shared" si="29"/>
        <v>0.96024900000000002</v>
      </c>
      <c r="E126" s="20">
        <f t="shared" si="30"/>
        <v>3.9750999999999981E-2</v>
      </c>
      <c r="F126" s="26">
        <f>IF(B126&lt;121,IF($D$1="konstant",$D$3,Zins!G120),0)</f>
        <v>7.4999999999999997E-3</v>
      </c>
      <c r="G126" s="39">
        <f t="shared" si="31"/>
        <v>1.0075000000000001</v>
      </c>
      <c r="H126" s="11"/>
      <c r="I126" s="11"/>
      <c r="J126" s="11"/>
      <c r="K126" s="11"/>
      <c r="L126" s="28">
        <f t="shared" si="32"/>
        <v>0</v>
      </c>
      <c r="M126" s="32">
        <f t="shared" si="23"/>
        <v>0</v>
      </c>
      <c r="N126" s="53">
        <f>N125+H127*PRODUCT($G$8:G126)^-1*PRODUCT($E$8:E125)*D126</f>
        <v>8.6348775135425999E-3</v>
      </c>
      <c r="O126" s="53"/>
      <c r="P126" s="52">
        <f>P125+J126*PRODUCT($E$8:E125)*PRODUCT($G$8:G125)^-1</f>
        <v>18.526076269301292</v>
      </c>
      <c r="Q126" s="52">
        <f>((O125+N125)*PRODUCT($G$8:G125))/PRODUCT($E$8:E125)</f>
        <v>242905467866.01263</v>
      </c>
      <c r="R126" s="52">
        <f>((P125)*PRODUCT($G$8:G125))/PRODUCT($E$8:E125)</f>
        <v>521152178112348.25</v>
      </c>
      <c r="S126" s="11">
        <f t="shared" si="24"/>
        <v>0</v>
      </c>
      <c r="T126" s="32">
        <f t="shared" si="25"/>
        <v>0</v>
      </c>
      <c r="U126" s="41">
        <f t="shared" si="33"/>
        <v>0</v>
      </c>
      <c r="V126" s="41">
        <f t="shared" si="26"/>
        <v>0</v>
      </c>
      <c r="W126" s="52">
        <f t="shared" si="34"/>
        <v>0</v>
      </c>
      <c r="X126" s="41">
        <f t="shared" si="27"/>
        <v>0</v>
      </c>
      <c r="Y126" s="41">
        <f t="shared" si="28"/>
        <v>0</v>
      </c>
      <c r="Z126" s="41">
        <f t="shared" si="40"/>
        <v>0</v>
      </c>
      <c r="AA126" s="41">
        <f t="shared" si="36"/>
        <v>0</v>
      </c>
      <c r="AB126" s="41">
        <f t="shared" si="37"/>
        <v>0</v>
      </c>
      <c r="AC126" s="41"/>
      <c r="AD126" s="41"/>
      <c r="AE126" s="41"/>
      <c r="AF126" s="41"/>
      <c r="AG126" s="41"/>
    </row>
    <row r="127" spans="1:33" x14ac:dyDescent="0.2">
      <c r="A127" s="11">
        <f t="shared" si="42"/>
        <v>119</v>
      </c>
      <c r="B127" s="11">
        <f t="shared" si="42"/>
        <v>119</v>
      </c>
      <c r="C127" s="12">
        <f>IF(B127&lt;121,INDEX(Frauen!C$2:C$122,B127+1,1),0)</f>
        <v>987.56399999999996</v>
      </c>
      <c r="D127" s="20">
        <f t="shared" si="29"/>
        <v>0.987564</v>
      </c>
      <c r="E127" s="20">
        <f t="shared" si="30"/>
        <v>1.2436000000000003E-2</v>
      </c>
      <c r="F127" s="26">
        <f>IF(B127&lt;121,IF($D$1="konstant",$D$3,Zins!G121),0)</f>
        <v>7.4999999999999997E-3</v>
      </c>
      <c r="G127" s="39">
        <f t="shared" si="31"/>
        <v>1.0075000000000001</v>
      </c>
      <c r="H127" s="11"/>
      <c r="I127" s="11"/>
      <c r="J127" s="11"/>
      <c r="K127" s="11"/>
      <c r="L127" s="28">
        <f t="shared" si="32"/>
        <v>0</v>
      </c>
      <c r="M127" s="32">
        <f t="shared" si="23"/>
        <v>0</v>
      </c>
      <c r="N127" s="53">
        <f>N126+H128*PRODUCT($G$8:G127)^-1*PRODUCT($E$8:E126)*D127</f>
        <v>8.6348775135425999E-3</v>
      </c>
      <c r="O127" s="53"/>
      <c r="P127" s="52">
        <f>P126+J127*PRODUCT($E$8:E126)*PRODUCT($G$8:G126)^-1</f>
        <v>18.526076269301292</v>
      </c>
      <c r="Q127" s="52">
        <f>((O126+N126)*PRODUCT($G$8:G126))/PRODUCT($E$8:E126)</f>
        <v>6156505719982.0859</v>
      </c>
      <c r="R127" s="52">
        <f>((P126)*PRODUCT($G$8:G126))/PRODUCT($E$8:E126)</f>
        <v>1.3208744923352652E+16</v>
      </c>
      <c r="S127" s="11">
        <f t="shared" si="24"/>
        <v>0</v>
      </c>
      <c r="T127" s="32">
        <f t="shared" si="25"/>
        <v>0</v>
      </c>
      <c r="U127" s="41">
        <f t="shared" si="33"/>
        <v>0</v>
      </c>
      <c r="V127" s="41">
        <f t="shared" si="26"/>
        <v>0</v>
      </c>
      <c r="W127" s="52">
        <f t="shared" si="34"/>
        <v>0</v>
      </c>
      <c r="X127" s="41">
        <f t="shared" si="27"/>
        <v>0</v>
      </c>
      <c r="Y127" s="41">
        <f t="shared" si="28"/>
        <v>0</v>
      </c>
      <c r="Z127" s="41">
        <f t="shared" si="40"/>
        <v>0</v>
      </c>
      <c r="AA127" s="41">
        <f t="shared" si="36"/>
        <v>0</v>
      </c>
      <c r="AB127" s="41">
        <f t="shared" si="37"/>
        <v>0</v>
      </c>
      <c r="AC127" s="41"/>
      <c r="AD127" s="41"/>
      <c r="AE127" s="41"/>
      <c r="AF127" s="41"/>
      <c r="AG127" s="41"/>
    </row>
    <row r="128" spans="1:33" x14ac:dyDescent="0.2">
      <c r="A128" s="11">
        <f t="shared" si="42"/>
        <v>120</v>
      </c>
      <c r="B128" s="11">
        <f t="shared" si="42"/>
        <v>120</v>
      </c>
      <c r="C128" s="12">
        <f>IF(B128&lt;121,INDEX(Frauen!C$2:C$122,B128+1,1),0)</f>
        <v>1000</v>
      </c>
      <c r="D128" s="20">
        <f t="shared" si="29"/>
        <v>1</v>
      </c>
      <c r="E128" s="20">
        <f t="shared" si="30"/>
        <v>0</v>
      </c>
      <c r="F128" s="26">
        <f>IF(B128&lt;121,IF($D$1="konstant",$D$3,Zins!G122),0)</f>
        <v>7.4999999999999997E-3</v>
      </c>
      <c r="G128" s="39">
        <f t="shared" si="31"/>
        <v>1.0075000000000001</v>
      </c>
      <c r="H128" s="11"/>
      <c r="I128" s="11"/>
      <c r="J128" s="11"/>
      <c r="K128" s="11"/>
      <c r="L128" s="28"/>
      <c r="N128" s="53">
        <f>N127+H129*PRODUCT($G$8:G128)^-1*PRODUCT($E$8:E127)*D128</f>
        <v>8.6348775135425999E-3</v>
      </c>
      <c r="O128" s="53"/>
      <c r="P128" s="52">
        <f>P127+J128*PRODUCT($E$8:E127)*PRODUCT($G$8:G127)^-1</f>
        <v>18.526076269301292</v>
      </c>
      <c r="Q128" s="52">
        <f>((O127+N127)*PRODUCT($G$8:G127))/PRODUCT($E$8:E127)</f>
        <v>498768053464293.31</v>
      </c>
      <c r="R128" s="52">
        <f>((P127)*PRODUCT($G$8:G127))/PRODUCT($E$8:E127)</f>
        <v>1.0701037721355578E+18</v>
      </c>
      <c r="S128" s="11">
        <f t="shared" si="24"/>
        <v>0</v>
      </c>
      <c r="U128" s="41">
        <f t="shared" si="33"/>
        <v>0</v>
      </c>
      <c r="V128" s="41">
        <f t="shared" si="26"/>
        <v>0</v>
      </c>
      <c r="W128" s="52">
        <f t="shared" si="34"/>
        <v>0.5</v>
      </c>
      <c r="X128" s="41">
        <f t="shared" si="27"/>
        <v>0</v>
      </c>
      <c r="Y128" s="41">
        <f t="shared" si="28"/>
        <v>0</v>
      </c>
      <c r="Z128" s="41">
        <f t="shared" si="40"/>
        <v>0</v>
      </c>
      <c r="AA128" s="41">
        <f t="shared" si="36"/>
        <v>0</v>
      </c>
      <c r="AB128" s="41">
        <f t="shared" si="37"/>
        <v>0</v>
      </c>
      <c r="AC128" s="41"/>
      <c r="AD128" s="41"/>
      <c r="AE128" s="41"/>
      <c r="AF128" s="41"/>
      <c r="AG128" s="41"/>
    </row>
    <row r="129" spans="1:33" x14ac:dyDescent="0.2">
      <c r="A129" s="11">
        <f t="shared" si="42"/>
        <v>121</v>
      </c>
      <c r="B129" s="11">
        <f t="shared" si="42"/>
        <v>121</v>
      </c>
      <c r="C129" s="12">
        <f>IF(B129&lt;121,INDEX(Frauen!C$2:C$122,B129+1,1),0)</f>
        <v>0</v>
      </c>
      <c r="D129" s="20">
        <f t="shared" si="29"/>
        <v>0</v>
      </c>
      <c r="E129" s="20">
        <f t="shared" si="30"/>
        <v>0</v>
      </c>
      <c r="F129" s="26">
        <f>IF(B129&lt;121,IF($D$1="konstant",$D$3,Zins!G123),0)</f>
        <v>0</v>
      </c>
      <c r="G129" s="39">
        <f t="shared" si="31"/>
        <v>1</v>
      </c>
      <c r="H129" s="11"/>
      <c r="I129" s="11"/>
      <c r="J129" s="11"/>
      <c r="K129" s="11"/>
      <c r="L129" s="28"/>
      <c r="N129" s="53">
        <f>N128+H130*PRODUCT($G$8:G129)^-1*PRODUCT($E$8:E128)*D129</f>
        <v>8.6348775135425999E-3</v>
      </c>
      <c r="O129" s="53"/>
      <c r="P129" s="52">
        <f>P128+J129*PRODUCT($E$8:E128)*PRODUCT($G$8:G128)^-1</f>
        <v>18.526076269301292</v>
      </c>
      <c r="Q129" s="52" t="e">
        <f>((O128+N128)*PRODUCT($G$8:G128))/PRODUCT($E$8:E128)</f>
        <v>#DIV/0!</v>
      </c>
      <c r="R129" s="52" t="e">
        <f>((P128)*PRODUCT($G$8:G128))/PRODUCT($E$8:E128)</f>
        <v>#DIV/0!</v>
      </c>
      <c r="S129" s="11">
        <f t="shared" si="24"/>
        <v>0</v>
      </c>
      <c r="U129" s="41">
        <f t="shared" si="33"/>
        <v>0</v>
      </c>
      <c r="V129" s="41">
        <f t="shared" si="26"/>
        <v>0</v>
      </c>
      <c r="W129" s="52" t="e">
        <f t="shared" si="34"/>
        <v>#DIV/0!</v>
      </c>
      <c r="X129" s="41">
        <f t="shared" si="27"/>
        <v>0</v>
      </c>
      <c r="Y129" s="41">
        <f t="shared" si="28"/>
        <v>0</v>
      </c>
      <c r="Z129" s="41">
        <f t="shared" si="40"/>
        <v>0</v>
      </c>
      <c r="AA129" s="41">
        <f t="shared" si="36"/>
        <v>0</v>
      </c>
      <c r="AB129" s="41">
        <f t="shared" si="37"/>
        <v>0</v>
      </c>
      <c r="AC129" s="41"/>
      <c r="AD129" s="41"/>
      <c r="AE129" s="41"/>
      <c r="AF129" s="41"/>
      <c r="AG129" s="41"/>
    </row>
  </sheetData>
  <dataValidations disablePrompts="1" count="1">
    <dataValidation type="list" allowBlank="1" showInputMessage="1" showErrorMessage="1" sqref="D1" xr:uid="{EB9E4337-F903-4EF1-86F1-1FA2B840AD93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665F-9FE8-44CA-A50B-31DD8C050EA2}">
  <sheetPr>
    <pageSetUpPr fitToPage="1"/>
  </sheetPr>
  <dimension ref="A1:AO129"/>
  <sheetViews>
    <sheetView zoomScaleNormal="100" workbookViewId="0">
      <pane ySplit="7" topLeftCell="A8" activePane="bottomLeft" state="frozen"/>
      <selection activeCell="H11" sqref="H11"/>
      <selection pane="bottomLeft"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29" bestFit="1" customWidth="1"/>
    <col min="13" max="13" width="10.5546875" style="32" bestFit="1" customWidth="1"/>
    <col min="14" max="15" width="16.77734375" style="50" hidden="1" customWidth="1"/>
    <col min="16" max="16" width="12.5546875" style="50" hidden="1" customWidth="1"/>
    <col min="17" max="18" width="10.5546875" style="50" hidden="1" customWidth="1"/>
    <col min="19" max="19" width="9.88671875" style="6" bestFit="1" customWidth="1"/>
    <col min="20" max="20" width="10" style="32" bestFit="1" customWidth="1"/>
    <col min="21" max="21" width="10" style="32" customWidth="1"/>
    <col min="22" max="22" width="10.5546875" style="32" bestFit="1" customWidth="1"/>
    <col min="23" max="23" width="10.5546875" style="50" hidden="1" customWidth="1"/>
    <col min="24" max="26" width="10.5546875" style="32" bestFit="1" customWidth="1"/>
    <col min="27" max="27" width="11" style="32" bestFit="1" customWidth="1"/>
    <col min="28" max="28" width="11" style="32" customWidth="1"/>
    <col min="29" max="33" width="10.5546875" style="32" bestFit="1" customWidth="1"/>
    <col min="34" max="16384" width="10.6640625" style="6"/>
  </cols>
  <sheetData>
    <row r="1" spans="1:41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O1" s="6"/>
      <c r="P1" s="6"/>
      <c r="Q1" s="6"/>
      <c r="R1" s="6"/>
      <c r="S1" s="61" t="s">
        <v>63</v>
      </c>
      <c r="T1" s="62">
        <v>0.02</v>
      </c>
      <c r="U1" s="69" t="s">
        <v>37</v>
      </c>
      <c r="V1" s="68">
        <f>SUM(J8:J129)</f>
        <v>30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41" x14ac:dyDescent="0.2">
      <c r="I2" s="6">
        <v>100000</v>
      </c>
      <c r="L2" s="34" t="s">
        <v>51</v>
      </c>
      <c r="M2" s="34" t="s">
        <v>66</v>
      </c>
      <c r="O2" s="6"/>
      <c r="P2" s="6"/>
      <c r="Q2" s="6"/>
      <c r="R2" s="6"/>
      <c r="S2" s="63" t="s">
        <v>64</v>
      </c>
      <c r="T2" s="64">
        <v>0.02</v>
      </c>
      <c r="U2" s="24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41" ht="10.8" thickBot="1" x14ac:dyDescent="0.25">
      <c r="C3" s="23" t="s">
        <v>39</v>
      </c>
      <c r="D3" s="24">
        <v>2.2499999999999999E-2</v>
      </c>
      <c r="L3" s="35">
        <f>S8/T8</f>
        <v>3080.8076289412534</v>
      </c>
      <c r="M3" s="67">
        <f>S8/(T8*(1-SUM(J8:J129)*T1/T8-T2-SUM(J8:J129)*T3*U8/T8))</f>
        <v>3339.4866810094882</v>
      </c>
      <c r="O3" s="6"/>
      <c r="P3" s="6"/>
      <c r="Q3" s="6"/>
      <c r="R3" s="6"/>
      <c r="S3" s="63" t="s">
        <v>65</v>
      </c>
      <c r="T3" s="64">
        <v>1E-3</v>
      </c>
      <c r="U3" s="24"/>
      <c r="V3" s="6"/>
      <c r="W3" s="6"/>
      <c r="X3" s="6"/>
      <c r="Y3" s="6" t="s">
        <v>78</v>
      </c>
      <c r="Z3" s="76" t="s">
        <v>79</v>
      </c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</row>
    <row r="4" spans="1:41" ht="10.8" thickBot="1" x14ac:dyDescent="0.25">
      <c r="M4" s="6"/>
      <c r="N4" s="6"/>
      <c r="O4" s="6"/>
      <c r="P4" s="6"/>
      <c r="Q4" s="6"/>
      <c r="R4" s="6"/>
      <c r="S4" s="65" t="s">
        <v>68</v>
      </c>
      <c r="T4" s="66"/>
      <c r="U4" s="6"/>
      <c r="V4" s="6"/>
      <c r="W4" s="6"/>
      <c r="X4" s="6"/>
      <c r="Y4" s="6"/>
      <c r="Z4" s="73"/>
      <c r="AA4" s="6"/>
      <c r="AB4" s="6"/>
      <c r="AC4" s="6"/>
      <c r="AD4" s="6"/>
      <c r="AE4" s="6"/>
      <c r="AF4" s="6"/>
      <c r="AG4" s="6"/>
    </row>
    <row r="5" spans="1:41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41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41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5" t="s">
        <v>69</v>
      </c>
      <c r="L7" s="46" t="s">
        <v>47</v>
      </c>
      <c r="M7" s="47" t="s">
        <v>48</v>
      </c>
      <c r="N7" s="51" t="s">
        <v>57</v>
      </c>
      <c r="O7" s="51" t="s">
        <v>56</v>
      </c>
      <c r="P7" s="51" t="s">
        <v>59</v>
      </c>
      <c r="Q7" s="51" t="s">
        <v>58</v>
      </c>
      <c r="R7" s="51" t="s">
        <v>60</v>
      </c>
      <c r="S7" s="45" t="s">
        <v>49</v>
      </c>
      <c r="T7" s="47" t="s">
        <v>62</v>
      </c>
      <c r="U7" s="60" t="s">
        <v>67</v>
      </c>
      <c r="V7" s="48" t="s">
        <v>52</v>
      </c>
      <c r="W7" s="51" t="s">
        <v>61</v>
      </c>
      <c r="X7" s="48" t="s">
        <v>53</v>
      </c>
      <c r="Y7" s="48" t="s">
        <v>54</v>
      </c>
      <c r="Z7" s="48" t="s">
        <v>70</v>
      </c>
      <c r="AA7" s="48" t="s">
        <v>72</v>
      </c>
      <c r="AB7" s="48" t="s">
        <v>77</v>
      </c>
      <c r="AC7" s="48" t="s">
        <v>63</v>
      </c>
      <c r="AD7" s="48" t="s">
        <v>64</v>
      </c>
      <c r="AE7" s="48" t="s">
        <v>65</v>
      </c>
      <c r="AF7" s="48" t="s">
        <v>68</v>
      </c>
      <c r="AG7" s="48" t="s">
        <v>71</v>
      </c>
    </row>
    <row r="8" spans="1:41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2.2499999999999999E-2</v>
      </c>
      <c r="G8" s="39">
        <f>1+F8</f>
        <v>1.0225</v>
      </c>
      <c r="H8" s="36"/>
      <c r="I8" s="36"/>
      <c r="J8" s="36">
        <f>1</f>
        <v>1</v>
      </c>
      <c r="K8" s="36">
        <v>1</v>
      </c>
      <c r="L8" s="40">
        <f>(L9*E8+H9*D8)/(1+F8)</f>
        <v>3535.932684144158</v>
      </c>
      <c r="M8" s="41">
        <f t="shared" ref="M8:M71" si="0">M9/(1+F8)*E8+I8</f>
        <v>63777.830005421376</v>
      </c>
      <c r="N8" s="52">
        <f>H9*G9^-1*D8</f>
        <v>30.415647921760396</v>
      </c>
      <c r="O8" s="52">
        <f>I8</f>
        <v>0</v>
      </c>
      <c r="P8" s="52">
        <f>J8</f>
        <v>1</v>
      </c>
      <c r="Q8" s="52">
        <v>0</v>
      </c>
      <c r="R8" s="52">
        <v>0</v>
      </c>
      <c r="S8" s="36">
        <f t="shared" ref="S8:S71" si="1">L8+M8</f>
        <v>67313.762689565541</v>
      </c>
      <c r="T8" s="41">
        <f t="shared" ref="T8:T71" si="2">T9/(1+F8)*E8+J8</f>
        <v>21.849388471132325</v>
      </c>
      <c r="U8" s="41">
        <f>U9/(1+F8)*E8+K8</f>
        <v>21.849388471132325</v>
      </c>
      <c r="V8" s="41">
        <f t="shared" ref="V8:V71" si="3">S8-$L$3*T8</f>
        <v>0</v>
      </c>
      <c r="W8" s="52">
        <v>0</v>
      </c>
      <c r="X8" s="41">
        <f t="shared" ref="X8:X71" si="4">I8+((1+F8)^-1)*V9-V8</f>
        <v>3051.3409480543337</v>
      </c>
      <c r="Y8" s="41">
        <f t="shared" ref="Y8:Y71" si="5">((F8+1)^-1)*D8*(H9-V9)</f>
        <v>29.466680886915498</v>
      </c>
      <c r="Z8" s="41">
        <f>V8-$T$1*$V$1*$M$3</f>
        <v>-2003.6920086056928</v>
      </c>
      <c r="AA8" s="41">
        <f>$T$3*$V$1*$M$3*(U8-$U$8/$T$8*T8)</f>
        <v>0</v>
      </c>
      <c r="AB8" s="41">
        <f t="shared" ref="AB8:AB39" si="6">AE8-AE9/G8</f>
        <v>99.534785377659318</v>
      </c>
      <c r="AC8" s="41">
        <f>T1*V1*M3</f>
        <v>2003.6920086056928</v>
      </c>
      <c r="AD8" s="41">
        <f t="shared" ref="AD8:AD29" si="7">$T$2*$M$3*T8</f>
        <v>1459.3148357509733</v>
      </c>
      <c r="AE8" s="41">
        <f t="shared" ref="AE8:AE29" si="8">$T$3*$V$1*$M$3*U8</f>
        <v>2188.9722536264599</v>
      </c>
      <c r="AF8" s="41"/>
      <c r="AG8" s="41">
        <f>SUM(AC8:AF8)</f>
        <v>5651.9790979831259</v>
      </c>
    </row>
    <row r="9" spans="1:41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9">IF(B9&lt;121,C9/1000,0)</f>
        <v>3.2700000000000003E-4</v>
      </c>
      <c r="E9" s="20">
        <f t="shared" ref="E9:E72" si="10">IF(B9&lt;121,1-D9,0)</f>
        <v>0.99967300000000003</v>
      </c>
      <c r="F9" s="26">
        <f>IF(B9&lt;121,IF($D$1="konstant",$D$3,Zins!G3),0)</f>
        <v>2.2499999999999999E-2</v>
      </c>
      <c r="G9" s="39">
        <f>1+F9</f>
        <v>1.0225</v>
      </c>
      <c r="H9" s="11">
        <v>100000</v>
      </c>
      <c r="I9" s="11"/>
      <c r="J9" s="11">
        <v>1</v>
      </c>
      <c r="K9" s="36">
        <v>1</v>
      </c>
      <c r="L9" s="28">
        <f t="shared" ref="L9:L72" si="11">(L10*E9+H10*D9)/(1+F9)</f>
        <v>3585.5062619848786</v>
      </c>
      <c r="M9" s="32">
        <f t="shared" si="0"/>
        <v>65233.118680452972</v>
      </c>
      <c r="N9" s="53">
        <f>N8+H10*PRODUCT($G$8:G9)^-1*E8*D9</f>
        <v>61.682634895774186</v>
      </c>
      <c r="O9" s="53">
        <f>O8+I9*(G8^-1)*E8</f>
        <v>0</v>
      </c>
      <c r="P9" s="52">
        <f>P8+J9*(G8^-1)*E8</f>
        <v>1.9776909535452325</v>
      </c>
      <c r="Q9" s="52">
        <f>((O8+N8)*G8)/E8</f>
        <v>31.109675108958889</v>
      </c>
      <c r="R9" s="52">
        <f>((P8)*G8)/E8</f>
        <v>1.0228180964279889</v>
      </c>
      <c r="S9" s="11">
        <f t="shared" si="1"/>
        <v>68818.624942437847</v>
      </c>
      <c r="T9" s="32">
        <f t="shared" si="2"/>
        <v>21.325131827731227</v>
      </c>
      <c r="U9" s="41">
        <f t="shared" ref="U9:U72" si="12">U10/(1+F9)*E9+K9</f>
        <v>21.325131827731227</v>
      </c>
      <c r="V9" s="41">
        <f t="shared" si="3"/>
        <v>3119.9961193855561</v>
      </c>
      <c r="W9" s="52">
        <f t="shared" ref="W9:W72" si="13">R9*$L$3-Q9</f>
        <v>3119.9961193855597</v>
      </c>
      <c r="X9" s="41">
        <f t="shared" si="4"/>
        <v>3050.84505390713</v>
      </c>
      <c r="Y9" s="41">
        <f t="shared" si="5"/>
        <v>29.962575034132808</v>
      </c>
      <c r="Z9" s="41">
        <f t="shared" ref="Z9:Z40" si="14">S9+AG9-T9*$M$3</f>
        <v>1164.3809184318961</v>
      </c>
      <c r="AA9" s="41">
        <f t="shared" ref="AA9:AA72" si="15">$T$3*$V$1*$M$3*(U9-$U$8/$T$8*T9)</f>
        <v>0</v>
      </c>
      <c r="AB9" s="41">
        <f t="shared" si="6"/>
        <v>99.518523899309685</v>
      </c>
      <c r="AC9" s="41"/>
      <c r="AD9" s="41">
        <f t="shared" si="7"/>
        <v>1424.299874189599</v>
      </c>
      <c r="AE9" s="41">
        <f t="shared" si="8"/>
        <v>2136.4498112843985</v>
      </c>
      <c r="AF9" s="41"/>
      <c r="AG9" s="41">
        <f t="shared" ref="AG9:AG29" si="16">SUM(AC9:AF9)</f>
        <v>3560.7496854739975</v>
      </c>
    </row>
    <row r="10" spans="1:41" x14ac:dyDescent="0.2">
      <c r="A10" s="11">
        <f t="shared" ref="A10:B25" si="17">IF(A9&lt;121,A9+1,"")</f>
        <v>2</v>
      </c>
      <c r="B10" s="11">
        <f t="shared" si="17"/>
        <v>32</v>
      </c>
      <c r="C10" s="12">
        <f>IF(B10&lt;121,INDEX(Frauen!C$2:C$122,B10+1,1),0)</f>
        <v>0.35099999999999998</v>
      </c>
      <c r="D10" s="20">
        <f t="shared" si="9"/>
        <v>3.5099999999999997E-4</v>
      </c>
      <c r="E10" s="20">
        <f t="shared" si="10"/>
        <v>0.99964900000000001</v>
      </c>
      <c r="F10" s="26">
        <f>IF(B10&lt;121,IF($D$1="konstant",$D$3,Zins!G4),0)</f>
        <v>2.2499999999999999E-2</v>
      </c>
      <c r="G10" s="39">
        <f t="shared" ref="G10:G73" si="18">1+F10</f>
        <v>1.0225</v>
      </c>
      <c r="H10" s="11">
        <v>100000</v>
      </c>
      <c r="I10" s="11"/>
      <c r="J10" s="11">
        <v>1</v>
      </c>
      <c r="K10" s="36">
        <v>1</v>
      </c>
      <c r="L10" s="28">
        <f t="shared" si="11"/>
        <v>3634.668689541018</v>
      </c>
      <c r="M10" s="32">
        <f t="shared" si="0"/>
        <v>66722.682167832041</v>
      </c>
      <c r="N10" s="53">
        <f>N9+H11*PRODUCT($G$8:G10)^-1*PRODUCT($E$8:E9)*D10</f>
        <v>94.495189412765512</v>
      </c>
      <c r="O10" s="53">
        <f>O9+I10*PRODUCT($E$8:E9)*PRODUCT($G$8:G9)^-1</f>
        <v>0</v>
      </c>
      <c r="P10" s="52">
        <f>P9+J10*PRODUCT($E$8:E9)*PRODUCT($G$8:G9)^-1</f>
        <v>2.9335552553578714</v>
      </c>
      <c r="Q10" s="52">
        <f>((O9+N9)*PRODUCT($G$8:G9))/PRODUCT($E$8:E9)</f>
        <v>64.530744352313661</v>
      </c>
      <c r="R10" s="52">
        <f>((P9)*PRODUCT($G$8:G9))/PRODUCT($E$8:E9)</f>
        <v>2.0690080692362587</v>
      </c>
      <c r="S10" s="11">
        <f t="shared" si="1"/>
        <v>70357.350857373065</v>
      </c>
      <c r="T10" s="32">
        <f t="shared" si="2"/>
        <v>20.789245377093486</v>
      </c>
      <c r="U10" s="41">
        <f t="shared" si="12"/>
        <v>20.789245377093486</v>
      </c>
      <c r="V10" s="41">
        <f t="shared" si="3"/>
        <v>6309.685099691771</v>
      </c>
      <c r="W10" s="52">
        <f t="shared" si="13"/>
        <v>6309.6850996917656</v>
      </c>
      <c r="X10" s="41">
        <f t="shared" si="4"/>
        <v>3049.765167623209</v>
      </c>
      <c r="Y10" s="41">
        <f t="shared" si="5"/>
        <v>31.042461318030632</v>
      </c>
      <c r="Z10" s="41">
        <f t="shared" si="14"/>
        <v>4403.2132145833893</v>
      </c>
      <c r="AA10" s="41">
        <f t="shared" si="15"/>
        <v>0</v>
      </c>
      <c r="AB10" s="41">
        <f t="shared" si="6"/>
        <v>99.488471337009287</v>
      </c>
      <c r="AC10" s="41"/>
      <c r="AD10" s="41">
        <f t="shared" si="7"/>
        <v>1388.5081609008355</v>
      </c>
      <c r="AE10" s="41">
        <f t="shared" si="8"/>
        <v>2082.7622413512531</v>
      </c>
      <c r="AF10" s="41"/>
      <c r="AG10" s="41">
        <f t="shared" si="16"/>
        <v>3471.2704022520884</v>
      </c>
    </row>
    <row r="11" spans="1:41" x14ac:dyDescent="0.2">
      <c r="A11" s="11">
        <f t="shared" si="17"/>
        <v>3</v>
      </c>
      <c r="B11" s="11">
        <f t="shared" si="17"/>
        <v>33</v>
      </c>
      <c r="C11" s="12">
        <f>IF(B11&lt;121,INDEX(Frauen!C$2:C$122,B11+1,1),0)</f>
        <v>0.38600000000000001</v>
      </c>
      <c r="D11" s="20">
        <f t="shared" si="9"/>
        <v>3.86E-4</v>
      </c>
      <c r="E11" s="20">
        <f t="shared" si="10"/>
        <v>0.999614</v>
      </c>
      <c r="F11" s="26">
        <f>IF(B11&lt;121,IF($D$1="konstant",$D$3,Zins!G5),0)</f>
        <v>2.2499999999999999E-2</v>
      </c>
      <c r="G11" s="39">
        <f t="shared" si="18"/>
        <v>1.0225</v>
      </c>
      <c r="H11" s="11">
        <v>100000</v>
      </c>
      <c r="I11" s="11"/>
      <c r="J11" s="11">
        <v>1</v>
      </c>
      <c r="K11" s="36">
        <v>1</v>
      </c>
      <c r="L11" s="28">
        <f t="shared" si="11"/>
        <v>3682.6413421667912</v>
      </c>
      <c r="M11" s="32">
        <f t="shared" si="0"/>
        <v>68247.897528640809</v>
      </c>
      <c r="N11" s="53">
        <f>N10+H12*PRODUCT($G$8:G11)^-1*PRODUCT($E$8:E10)*D11</f>
        <v>129.77322952671827</v>
      </c>
      <c r="O11" s="53">
        <f>O10+I11*PRODUCT($E$8:E10)*PRODUCT($G$8:G10)^-1</f>
        <v>0</v>
      </c>
      <c r="P11" s="52">
        <f>P10+J11*PRODUCT($E$8:E10)*PRODUCT($G$8:G10)^-1</f>
        <v>3.8680577428323972</v>
      </c>
      <c r="Q11" s="52">
        <f>((O10+N10)*PRODUCT($G$8:G10))/PRODUCT($E$8:E10)</f>
        <v>101.11817858092263</v>
      </c>
      <c r="R11" s="52">
        <f>((P10)*PRODUCT($G$8:G10))/PRODUCT($E$8:E10)</f>
        <v>3.1391625968655741</v>
      </c>
      <c r="S11" s="11">
        <f t="shared" si="1"/>
        <v>71930.538870807606</v>
      </c>
      <c r="T11" s="32">
        <f t="shared" si="2"/>
        <v>20.241608202557188</v>
      </c>
      <c r="U11" s="41">
        <f t="shared" si="12"/>
        <v>20.241608202557188</v>
      </c>
      <c r="V11" s="41">
        <f t="shared" si="3"/>
        <v>9570.0378983295668</v>
      </c>
      <c r="W11" s="52">
        <f t="shared" si="13"/>
        <v>9570.0378983295741</v>
      </c>
      <c r="X11" s="41">
        <f t="shared" si="4"/>
        <v>3047.927552358271</v>
      </c>
      <c r="Y11" s="41">
        <f t="shared" si="5"/>
        <v>32.880076582978262</v>
      </c>
      <c r="Z11" s="41">
        <f t="shared" si="14"/>
        <v>7713.7869258880819</v>
      </c>
      <c r="AA11" s="41">
        <f t="shared" si="15"/>
        <v>0</v>
      </c>
      <c r="AB11" s="41">
        <f t="shared" si="6"/>
        <v>99.440215945721775</v>
      </c>
      <c r="AC11" s="41"/>
      <c r="AD11" s="41">
        <f t="shared" si="7"/>
        <v>1351.9316198930428</v>
      </c>
      <c r="AE11" s="41">
        <f t="shared" si="8"/>
        <v>2027.8974298395642</v>
      </c>
      <c r="AF11" s="41"/>
      <c r="AG11" s="41">
        <f t="shared" si="16"/>
        <v>3379.829049732607</v>
      </c>
    </row>
    <row r="12" spans="1:41" x14ac:dyDescent="0.2">
      <c r="A12" s="11">
        <f t="shared" si="17"/>
        <v>4</v>
      </c>
      <c r="B12" s="11">
        <f t="shared" si="17"/>
        <v>34</v>
      </c>
      <c r="C12" s="12">
        <f>IF(B12&lt;121,INDEX(Frauen!C$2:C$122,B12+1,1),0)</f>
        <v>0.433</v>
      </c>
      <c r="D12" s="20">
        <f t="shared" si="9"/>
        <v>4.3300000000000001E-4</v>
      </c>
      <c r="E12" s="20">
        <f t="shared" si="10"/>
        <v>0.99956699999999998</v>
      </c>
      <c r="F12" s="26">
        <f>IF(B12&lt;121,IF($D$1="konstant",$D$3,Zins!G6),0)</f>
        <v>2.2499999999999999E-2</v>
      </c>
      <c r="G12" s="39">
        <f t="shared" si="18"/>
        <v>1.0225</v>
      </c>
      <c r="H12" s="11">
        <v>100000</v>
      </c>
      <c r="I12" s="11"/>
      <c r="J12" s="11">
        <v>1</v>
      </c>
      <c r="K12" s="36">
        <v>1</v>
      </c>
      <c r="L12" s="28">
        <f t="shared" si="11"/>
        <v>3728.3399115714105</v>
      </c>
      <c r="M12" s="32">
        <f t="shared" si="0"/>
        <v>69810.422045944957</v>
      </c>
      <c r="N12" s="53">
        <f>N11+H13*PRODUCT($G$8:G12)^-1*PRODUCT($E$8:E11)*D12</f>
        <v>168.46103136431782</v>
      </c>
      <c r="O12" s="53">
        <f>O11+I12*PRODUCT($E$8:E11)*PRODUCT($G$8:G11)^-1</f>
        <v>0</v>
      </c>
      <c r="P12" s="52">
        <f>P11+J12*PRODUCT($E$8:E11)*PRODUCT($G$8:G11)^-1</f>
        <v>4.7816438254870288</v>
      </c>
      <c r="Q12" s="52">
        <f>((O11+N11)*PRODUCT($G$8:G11))/PRODUCT($E$8:E11)</f>
        <v>142.04816819191547</v>
      </c>
      <c r="R12" s="52">
        <f>((P11)*PRODUCT($G$8:G11))/PRODUCT($E$8:E11)</f>
        <v>4.2339280515229376</v>
      </c>
      <c r="S12" s="11">
        <f t="shared" si="1"/>
        <v>73538.76195751637</v>
      </c>
      <c r="T12" s="32">
        <f t="shared" si="2"/>
        <v>19.682141693808536</v>
      </c>
      <c r="U12" s="41">
        <f t="shared" si="12"/>
        <v>19.682141693808536</v>
      </c>
      <c r="V12" s="41">
        <f t="shared" si="3"/>
        <v>12901.869673328314</v>
      </c>
      <c r="W12" s="52">
        <f t="shared" si="13"/>
        <v>12901.869673328327</v>
      </c>
      <c r="X12" s="41">
        <f t="shared" si="4"/>
        <v>3045.3655935477418</v>
      </c>
      <c r="Y12" s="41">
        <f t="shared" si="5"/>
        <v>35.442035393501349</v>
      </c>
      <c r="Z12" s="41">
        <f t="shared" si="14"/>
        <v>11096.924419311996</v>
      </c>
      <c r="AA12" s="41">
        <f t="shared" si="15"/>
        <v>0</v>
      </c>
      <c r="AB12" s="41">
        <f t="shared" si="6"/>
        <v>99.373819326030116</v>
      </c>
      <c r="AC12" s="41"/>
      <c r="AD12" s="41">
        <f t="shared" si="7"/>
        <v>1314.5650008043026</v>
      </c>
      <c r="AE12" s="41">
        <f t="shared" si="8"/>
        <v>1971.8475012064539</v>
      </c>
      <c r="AF12" s="41"/>
      <c r="AG12" s="41">
        <f t="shared" si="16"/>
        <v>3286.4125020107567</v>
      </c>
    </row>
    <row r="13" spans="1:41" x14ac:dyDescent="0.2">
      <c r="A13" s="11">
        <f t="shared" si="17"/>
        <v>5</v>
      </c>
      <c r="B13" s="11">
        <f t="shared" si="17"/>
        <v>35</v>
      </c>
      <c r="C13" s="12">
        <f>IF(B13&lt;121,INDEX(Frauen!C$2:C$122,B13+1,1),0)</f>
        <v>0.49</v>
      </c>
      <c r="D13" s="20">
        <f t="shared" si="9"/>
        <v>4.8999999999999998E-4</v>
      </c>
      <c r="E13" s="20">
        <f t="shared" si="10"/>
        <v>0.99951000000000001</v>
      </c>
      <c r="F13" s="26">
        <f>IF(B13&lt;121,IF($D$1="konstant",$D$3,Zins!G7),0)</f>
        <v>2.2499999999999999E-2</v>
      </c>
      <c r="G13" s="39">
        <f t="shared" si="18"/>
        <v>1.0225</v>
      </c>
      <c r="H13" s="11">
        <v>100000</v>
      </c>
      <c r="I13" s="11"/>
      <c r="J13" s="11">
        <v>1</v>
      </c>
      <c r="K13" s="36">
        <v>1</v>
      </c>
      <c r="L13" s="28">
        <f t="shared" si="11"/>
        <v>3770.5602121536299</v>
      </c>
      <c r="M13" s="32">
        <f t="shared" si="0"/>
        <v>71412.07797174048</v>
      </c>
      <c r="N13" s="53">
        <f>N12+H14*PRODUCT($G$8:G13)^-1*PRODUCT($E$8:E12)*D13</f>
        <v>211.25975637831104</v>
      </c>
      <c r="O13" s="53">
        <f>O12+I13*PRODUCT($E$8:E12)*PRODUCT($G$8:G12)^-1</f>
        <v>0</v>
      </c>
      <c r="P13" s="52">
        <f>P12+J13*PRODUCT($E$8:E12)*PRODUCT($G$8:G12)^-1</f>
        <v>5.6747396688912755</v>
      </c>
      <c r="Q13" s="52">
        <f>((O12+N12)*PRODUCT($G$8:G12))/PRODUCT($E$8:E12)</f>
        <v>188.62592700262567</v>
      </c>
      <c r="R13" s="52">
        <f>((P12)*PRODUCT($G$8:G12))/PRODUCT($E$8:E12)</f>
        <v>5.3540097188904836</v>
      </c>
      <c r="S13" s="11">
        <f t="shared" si="1"/>
        <v>75182.638183894116</v>
      </c>
      <c r="T13" s="32">
        <f t="shared" si="2"/>
        <v>19.110764843096291</v>
      </c>
      <c r="U13" s="41">
        <f t="shared" si="12"/>
        <v>19.110764843096291</v>
      </c>
      <c r="V13" s="41">
        <f t="shared" si="3"/>
        <v>16306.048060380766</v>
      </c>
      <c r="W13" s="52">
        <f t="shared" si="13"/>
        <v>16306.04806038079</v>
      </c>
      <c r="X13" s="41">
        <f t="shared" si="4"/>
        <v>3042.3665917295948</v>
      </c>
      <c r="Y13" s="41">
        <f t="shared" si="5"/>
        <v>38.441037211663968</v>
      </c>
      <c r="Z13" s="41">
        <f t="shared" si="14"/>
        <v>14553.500759340895</v>
      </c>
      <c r="AA13" s="41">
        <f t="shared" si="15"/>
        <v>0</v>
      </c>
      <c r="AB13" s="41">
        <f t="shared" si="6"/>
        <v>99.295098902282689</v>
      </c>
      <c r="AC13" s="41"/>
      <c r="AD13" s="41">
        <f t="shared" si="7"/>
        <v>1276.4028931484888</v>
      </c>
      <c r="AE13" s="41">
        <f t="shared" si="8"/>
        <v>1914.6043397227334</v>
      </c>
      <c r="AF13" s="41"/>
      <c r="AG13" s="41">
        <f t="shared" si="16"/>
        <v>3191.0072328712222</v>
      </c>
    </row>
    <row r="14" spans="1:41" x14ac:dyDescent="0.2">
      <c r="A14" s="11">
        <f t="shared" si="17"/>
        <v>6</v>
      </c>
      <c r="B14" s="11">
        <f t="shared" si="17"/>
        <v>36</v>
      </c>
      <c r="C14" s="12">
        <f>IF(B14&lt;121,INDEX(Frauen!C$2:C$122,B14+1,1),0)</f>
        <v>0.55500000000000005</v>
      </c>
      <c r="D14" s="20">
        <f t="shared" si="9"/>
        <v>5.5500000000000005E-4</v>
      </c>
      <c r="E14" s="20">
        <f t="shared" si="10"/>
        <v>0.99944500000000003</v>
      </c>
      <c r="F14" s="26">
        <f>IF(B14&lt;121,IF($D$1="konstant",$D$3,Zins!G8),0)</f>
        <v>2.2499999999999999E-2</v>
      </c>
      <c r="G14" s="39">
        <f t="shared" si="18"/>
        <v>1.0225</v>
      </c>
      <c r="H14" s="11">
        <v>100000</v>
      </c>
      <c r="I14" s="11"/>
      <c r="J14" s="11">
        <v>1</v>
      </c>
      <c r="K14" s="36">
        <v>1</v>
      </c>
      <c r="L14" s="28">
        <f t="shared" si="11"/>
        <v>3808.263866221535</v>
      </c>
      <c r="M14" s="32">
        <f t="shared" si="0"/>
        <v>73054.646502891061</v>
      </c>
      <c r="N14" s="53">
        <f>N13+H15*PRODUCT($G$8:G14)^-1*PRODUCT($E$8:E13)*D14</f>
        <v>258.64592127926147</v>
      </c>
      <c r="O14" s="53">
        <f>O13+I14*PRODUCT($E$8:E13)*PRODUCT($G$8:G13)^-1</f>
        <v>0</v>
      </c>
      <c r="P14" s="52">
        <f>P13+J14*PRODUCT($E$8:E13)*PRODUCT($G$8:G13)^-1</f>
        <v>6.5477550492736505</v>
      </c>
      <c r="Q14" s="52">
        <f>((O13+N13)*PRODUCT($G$8:G13))/PRODUCT($E$8:E13)</f>
        <v>241.98858476672044</v>
      </c>
      <c r="R14" s="52">
        <f>((P13)*PRODUCT($G$8:G13))/PRODUCT($E$8:E13)</f>
        <v>6.5001600159733455</v>
      </c>
      <c r="S14" s="11">
        <f t="shared" si="1"/>
        <v>76862.910369112593</v>
      </c>
      <c r="T14" s="32">
        <f t="shared" si="2"/>
        <v>18.527335446434709</v>
      </c>
      <c r="U14" s="41">
        <f t="shared" si="12"/>
        <v>18.527335446434709</v>
      </c>
      <c r="V14" s="41">
        <f t="shared" si="3"/>
        <v>19783.753981782844</v>
      </c>
      <c r="W14" s="52">
        <f t="shared" si="13"/>
        <v>19783.753981782862</v>
      </c>
      <c r="X14" s="41">
        <f t="shared" si="4"/>
        <v>3039.1956373735302</v>
      </c>
      <c r="Y14" s="41">
        <f t="shared" si="5"/>
        <v>41.611991567725184</v>
      </c>
      <c r="Z14" s="41">
        <f t="shared" si="14"/>
        <v>18084.709909047087</v>
      </c>
      <c r="AA14" s="41">
        <f t="shared" si="15"/>
        <v>0</v>
      </c>
      <c r="AB14" s="41">
        <f t="shared" si="6"/>
        <v>99.209496397985504</v>
      </c>
      <c r="AC14" s="41"/>
      <c r="AD14" s="41">
        <f t="shared" si="7"/>
        <v>1237.4357991592738</v>
      </c>
      <c r="AE14" s="41">
        <f t="shared" si="8"/>
        <v>1856.1536987389106</v>
      </c>
      <c r="AF14" s="41"/>
      <c r="AG14" s="41">
        <f t="shared" si="16"/>
        <v>3093.5894978981842</v>
      </c>
    </row>
    <row r="15" spans="1:41" x14ac:dyDescent="0.2">
      <c r="A15" s="11">
        <f t="shared" si="17"/>
        <v>7</v>
      </c>
      <c r="B15" s="11">
        <f t="shared" si="17"/>
        <v>37</v>
      </c>
      <c r="C15" s="12">
        <f>IF(B15&lt;121,INDEX(Frauen!C$2:C$122,B15+1,1),0)</f>
        <v>0.624</v>
      </c>
      <c r="D15" s="20">
        <f t="shared" si="9"/>
        <v>6.2399999999999999E-4</v>
      </c>
      <c r="E15" s="20">
        <f t="shared" si="10"/>
        <v>0.99937600000000004</v>
      </c>
      <c r="F15" s="26">
        <f>IF(B15&lt;121,IF($D$1="konstant",$D$3,Zins!G9),0)</f>
        <v>2.2499999999999999E-2</v>
      </c>
      <c r="G15" s="39">
        <f t="shared" si="18"/>
        <v>1.0225</v>
      </c>
      <c r="H15" s="11">
        <v>100000</v>
      </c>
      <c r="I15" s="11"/>
      <c r="J15" s="11">
        <v>1</v>
      </c>
      <c r="K15" s="36">
        <v>1</v>
      </c>
      <c r="L15" s="28">
        <f t="shared" si="11"/>
        <v>3840.5813258473645</v>
      </c>
      <c r="M15" s="32">
        <f t="shared" si="0"/>
        <v>74739.856669657762</v>
      </c>
      <c r="N15" s="53">
        <f>N14+H16*PRODUCT($G$8:G15)^-1*PRODUCT($E$8:E14)*D15</f>
        <v>310.72205709117731</v>
      </c>
      <c r="O15" s="53">
        <f>O14+I15*PRODUCT($E$8:E14)*PRODUCT($G$8:G14)^-1</f>
        <v>0</v>
      </c>
      <c r="P15" s="52">
        <f>P14+J15*PRODUCT($E$8:E14)*PRODUCT($G$8:G14)^-1</f>
        <v>7.401085960614739</v>
      </c>
      <c r="Q15" s="52">
        <f>((O14+N14)*PRODUCT($G$8:G14))/PRODUCT($E$8:E14)</f>
        <v>303.10154928382417</v>
      </c>
      <c r="R15" s="52">
        <f>((P14)*PRODUCT($G$8:G14))/PRODUCT($E$8:E14)</f>
        <v>7.6731722269186848</v>
      </c>
      <c r="S15" s="11">
        <f t="shared" si="1"/>
        <v>78580.437995505126</v>
      </c>
      <c r="T15" s="32">
        <f t="shared" si="2"/>
        <v>17.931652561150926</v>
      </c>
      <c r="U15" s="41">
        <f t="shared" si="12"/>
        <v>17.931652561150926</v>
      </c>
      <c r="V15" s="41">
        <f t="shared" si="3"/>
        <v>23336.465985587391</v>
      </c>
      <c r="W15" s="52">
        <f t="shared" si="13"/>
        <v>23336.465985587409</v>
      </c>
      <c r="X15" s="41">
        <f t="shared" si="4"/>
        <v>3036.2373009265029</v>
      </c>
      <c r="Y15" s="41">
        <f t="shared" si="5"/>
        <v>44.570328014741008</v>
      </c>
      <c r="Z15" s="41">
        <f t="shared" si="14"/>
        <v>21692.048843874582</v>
      </c>
      <c r="AA15" s="41">
        <f t="shared" si="15"/>
        <v>0</v>
      </c>
      <c r="AB15" s="41">
        <f t="shared" si="6"/>
        <v>99.125454034740642</v>
      </c>
      <c r="AC15" s="41"/>
      <c r="AD15" s="41">
        <f t="shared" si="7"/>
        <v>1197.650297929064</v>
      </c>
      <c r="AE15" s="41">
        <f t="shared" si="8"/>
        <v>1796.475446893596</v>
      </c>
      <c r="AF15" s="41"/>
      <c r="AG15" s="41">
        <f t="shared" si="16"/>
        <v>2994.1257448226597</v>
      </c>
    </row>
    <row r="16" spans="1:41" x14ac:dyDescent="0.2">
      <c r="A16" s="11">
        <f t="shared" si="17"/>
        <v>8</v>
      </c>
      <c r="B16" s="11">
        <f t="shared" si="17"/>
        <v>38</v>
      </c>
      <c r="C16" s="12">
        <f>IF(B16&lt;121,INDEX(Frauen!C$2:C$122,B16+1,1),0)</f>
        <v>0.70099999999999996</v>
      </c>
      <c r="D16" s="20">
        <f t="shared" si="9"/>
        <v>7.0099999999999991E-4</v>
      </c>
      <c r="E16" s="20">
        <f t="shared" si="10"/>
        <v>0.99929900000000005</v>
      </c>
      <c r="F16" s="26">
        <f>IF(B16&lt;121,IF($D$1="konstant",$D$3,Zins!G10),0)</f>
        <v>2.2499999999999999E-2</v>
      </c>
      <c r="G16" s="39">
        <f t="shared" si="18"/>
        <v>1.0225</v>
      </c>
      <c r="H16" s="11">
        <v>100000</v>
      </c>
      <c r="I16" s="11"/>
      <c r="J16" s="11">
        <v>1</v>
      </c>
      <c r="K16" s="36">
        <v>1</v>
      </c>
      <c r="L16" s="28">
        <f t="shared" si="11"/>
        <v>3867.0074183079537</v>
      </c>
      <c r="M16" s="32">
        <f t="shared" si="0"/>
        <v>76469.220238153663</v>
      </c>
      <c r="N16" s="53">
        <f>N15+H17*PRODUCT($G$8:G16)^-1*PRODUCT($E$8:E15)*D16</f>
        <v>367.90121804115159</v>
      </c>
      <c r="O16" s="53">
        <f>O15+I16*PRODUCT($E$8:E15)*PRODUCT($G$8:G15)^-1</f>
        <v>0</v>
      </c>
      <c r="P16" s="52">
        <f>P15+J16*PRODUCT($E$8:E15)*PRODUCT($G$8:G15)^-1</f>
        <v>8.2351186577809123</v>
      </c>
      <c r="Q16" s="52">
        <f>((O15+N15)*PRODUCT($G$8:G15))/PRODUCT($E$8:E15)</f>
        <v>372.5538077187266</v>
      </c>
      <c r="R16" s="52">
        <f>((P15)*PRODUCT($G$8:G15))/PRODUCT($E$8:E15)</f>
        <v>8.8738558880985288</v>
      </c>
      <c r="S16" s="11">
        <f t="shared" si="1"/>
        <v>80336.227656461619</v>
      </c>
      <c r="T16" s="32">
        <f t="shared" si="2"/>
        <v>17.323424560702701</v>
      </c>
      <c r="U16" s="41">
        <f t="shared" si="12"/>
        <v>17.323424560702701</v>
      </c>
      <c r="V16" s="41">
        <f t="shared" si="3"/>
        <v>26966.089110460453</v>
      </c>
      <c r="W16" s="52">
        <f t="shared" si="13"/>
        <v>26966.089110460482</v>
      </c>
      <c r="X16" s="41">
        <f t="shared" si="4"/>
        <v>3033.2797292852047</v>
      </c>
      <c r="Y16" s="41">
        <f t="shared" si="5"/>
        <v>47.527899656052234</v>
      </c>
      <c r="Z16" s="41">
        <f t="shared" si="14"/>
        <v>25377.449346019275</v>
      </c>
      <c r="AA16" s="41">
        <f t="shared" si="15"/>
        <v>0</v>
      </c>
      <c r="AB16" s="41">
        <f t="shared" si="6"/>
        <v>99.037411858241057</v>
      </c>
      <c r="AC16" s="41"/>
      <c r="AD16" s="41">
        <f t="shared" si="7"/>
        <v>1157.0269117987864</v>
      </c>
      <c r="AE16" s="41">
        <f t="shared" si="8"/>
        <v>1735.5403676981796</v>
      </c>
      <c r="AF16" s="41"/>
      <c r="AG16" s="41">
        <f t="shared" si="16"/>
        <v>2892.567279496966</v>
      </c>
    </row>
    <row r="17" spans="1:33" x14ac:dyDescent="0.2">
      <c r="A17" s="11">
        <f t="shared" si="17"/>
        <v>9</v>
      </c>
      <c r="B17" s="11">
        <f t="shared" si="17"/>
        <v>39</v>
      </c>
      <c r="C17" s="12">
        <f>IF(B17&lt;121,INDEX(Frauen!C$2:C$122,B17+1,1),0)</f>
        <v>0.78300000000000003</v>
      </c>
      <c r="D17" s="20">
        <f t="shared" si="9"/>
        <v>7.8300000000000006E-4</v>
      </c>
      <c r="E17" s="20">
        <f t="shared" si="10"/>
        <v>0.99921700000000002</v>
      </c>
      <c r="F17" s="26">
        <f>IF(B17&lt;121,IF($D$1="konstant",$D$3,Zins!G11),0)</f>
        <v>2.2499999999999999E-2</v>
      </c>
      <c r="G17" s="39">
        <f t="shared" si="18"/>
        <v>1.0225</v>
      </c>
      <c r="H17" s="11">
        <v>100000</v>
      </c>
      <c r="I17" s="11"/>
      <c r="J17" s="11">
        <v>1</v>
      </c>
      <c r="K17" s="36">
        <v>1</v>
      </c>
      <c r="L17" s="28">
        <f t="shared" si="11"/>
        <v>3886.6396195932175</v>
      </c>
      <c r="M17" s="32">
        <f t="shared" si="0"/>
        <v>78244.627177163304</v>
      </c>
      <c r="N17" s="53">
        <f>N16+H18*PRODUCT($G$8:G17)^-1*PRODUCT($E$8:E16)*D17</f>
        <v>430.31976556415253</v>
      </c>
      <c r="O17" s="53">
        <f>O16+I17*PRODUCT($E$8:E16)*PRODUCT($G$8:G16)^-1</f>
        <v>0</v>
      </c>
      <c r="P17" s="52">
        <f>P16+J17*PRODUCT($E$8:E16)*PRODUCT($G$8:G16)^-1</f>
        <v>9.0502267656004332</v>
      </c>
      <c r="Q17" s="52">
        <f>((O16+N16)*PRODUCT($G$8:G16))/PRODUCT($E$8:E16)</f>
        <v>451.35266661169271</v>
      </c>
      <c r="R17" s="52">
        <f>((P16)*PRODUCT($G$8:G16))/PRODUCT($E$8:E16)</f>
        <v>10.103099918623698</v>
      </c>
      <c r="S17" s="11">
        <f t="shared" si="1"/>
        <v>82131.266796756521</v>
      </c>
      <c r="T17" s="32">
        <f t="shared" si="2"/>
        <v>16.702410002730424</v>
      </c>
      <c r="U17" s="41">
        <f t="shared" si="12"/>
        <v>16.702410002730424</v>
      </c>
      <c r="V17" s="41">
        <f t="shared" si="3"/>
        <v>30674.354638639932</v>
      </c>
      <c r="W17" s="52">
        <f t="shared" si="13"/>
        <v>30674.354638639954</v>
      </c>
      <c r="X17" s="41">
        <f t="shared" si="4"/>
        <v>3030.6216082276369</v>
      </c>
      <c r="Y17" s="41">
        <f t="shared" si="5"/>
        <v>50.186020713617125</v>
      </c>
      <c r="Z17" s="41">
        <f t="shared" si="14"/>
        <v>29142.664839122517</v>
      </c>
      <c r="AA17" s="41">
        <f t="shared" si="15"/>
        <v>0</v>
      </c>
      <c r="AB17" s="41">
        <f t="shared" si="6"/>
        <v>98.951866836770478</v>
      </c>
      <c r="AC17" s="41"/>
      <c r="AD17" s="41">
        <f t="shared" si="7"/>
        <v>1115.5495148975581</v>
      </c>
      <c r="AE17" s="41">
        <f t="shared" si="8"/>
        <v>1673.324272346337</v>
      </c>
      <c r="AF17" s="41"/>
      <c r="AG17" s="41">
        <f t="shared" si="16"/>
        <v>2788.8737872438951</v>
      </c>
    </row>
    <row r="18" spans="1:33" x14ac:dyDescent="0.2">
      <c r="A18" s="11">
        <f t="shared" si="17"/>
        <v>10</v>
      </c>
      <c r="B18" s="11">
        <f t="shared" si="17"/>
        <v>40</v>
      </c>
      <c r="C18" s="12">
        <f>IF(B18&lt;121,INDEX(Frauen!C$2:C$122,B18+1,1),0)</f>
        <v>0.872</v>
      </c>
      <c r="D18" s="20">
        <f t="shared" si="9"/>
        <v>8.7199999999999995E-4</v>
      </c>
      <c r="E18" s="20">
        <f t="shared" si="10"/>
        <v>0.99912800000000002</v>
      </c>
      <c r="F18" s="26">
        <f>IF(B18&lt;121,IF($D$1="konstant",$D$3,Zins!G12),0)</f>
        <v>2.2499999999999999E-2</v>
      </c>
      <c r="G18" s="39">
        <f t="shared" si="18"/>
        <v>1.0225</v>
      </c>
      <c r="H18" s="11">
        <v>100000</v>
      </c>
      <c r="I18" s="11">
        <f>100000*0.4</f>
        <v>40000</v>
      </c>
      <c r="J18" s="11">
        <v>1</v>
      </c>
      <c r="K18" s="36">
        <v>1</v>
      </c>
      <c r="L18" s="28">
        <f t="shared" si="11"/>
        <v>3898.8418041667269</v>
      </c>
      <c r="M18" s="32">
        <f t="shared" si="0"/>
        <v>80067.824395150878</v>
      </c>
      <c r="N18" s="53">
        <f>N17+H19*PRODUCT($G$8:G18)^-1*PRODUCT($E$8:E17)*D18</f>
        <v>498.25027614361557</v>
      </c>
      <c r="O18" s="53">
        <f>O17+I18*PRODUCT($E$8:E17)*PRODUCT($G$8:G17)^-1</f>
        <v>31861.902324541716</v>
      </c>
      <c r="P18" s="52">
        <f>P17+J18*PRODUCT($E$8:E17)*PRODUCT($G$8:G17)^-1</f>
        <v>9.8467743237139764</v>
      </c>
      <c r="Q18" s="52">
        <f>((O17+N17)*PRODUCT($G$8:G17))/PRODUCT($E$8:E17)</f>
        <v>540.23110256376322</v>
      </c>
      <c r="R18" s="52">
        <f>((P17)*PRODUCT($G$8:G17))/PRODUCT($E$8:E17)</f>
        <v>11.36181596869622</v>
      </c>
      <c r="S18" s="11">
        <f t="shared" si="1"/>
        <v>83966.666199317609</v>
      </c>
      <c r="T18" s="32">
        <f t="shared" si="2"/>
        <v>16.068295703327564</v>
      </c>
      <c r="U18" s="41">
        <f t="shared" si="12"/>
        <v>16.068295703327564</v>
      </c>
      <c r="V18" s="41">
        <f t="shared" si="3"/>
        <v>34463.338212422088</v>
      </c>
      <c r="W18" s="52">
        <f t="shared" si="13"/>
        <v>34463.33821242211</v>
      </c>
      <c r="X18" s="41">
        <f t="shared" si="4"/>
        <v>2993.3086514123715</v>
      </c>
      <c r="Y18" s="41">
        <f t="shared" si="5"/>
        <v>87.49897752886838</v>
      </c>
      <c r="Z18" s="41">
        <f t="shared" si="14"/>
        <v>32989.799685922437</v>
      </c>
      <c r="AA18" s="41">
        <f t="shared" si="15"/>
        <v>0</v>
      </c>
      <c r="AB18" s="41">
        <f t="shared" si="6"/>
        <v>98.867070591640186</v>
      </c>
      <c r="AC18" s="41"/>
      <c r="AD18" s="41">
        <f t="shared" si="7"/>
        <v>1073.1971897556878</v>
      </c>
      <c r="AE18" s="41">
        <f t="shared" si="8"/>
        <v>1609.7957846335316</v>
      </c>
      <c r="AF18" s="41"/>
      <c r="AG18" s="41">
        <f t="shared" si="16"/>
        <v>2682.9929743892194</v>
      </c>
    </row>
    <row r="19" spans="1:33" x14ac:dyDescent="0.2">
      <c r="A19" s="11">
        <f t="shared" si="17"/>
        <v>11</v>
      </c>
      <c r="B19" s="11">
        <f t="shared" si="17"/>
        <v>41</v>
      </c>
      <c r="C19" s="12">
        <f>IF(B19&lt;121,INDEX(Frauen!C$2:C$122,B19+1,1),0)</f>
        <v>0.97199999999999998</v>
      </c>
      <c r="D19" s="20">
        <f t="shared" si="9"/>
        <v>9.7199999999999999E-4</v>
      </c>
      <c r="E19" s="20">
        <f t="shared" si="10"/>
        <v>0.99902800000000003</v>
      </c>
      <c r="F19" s="26">
        <f>IF(B19&lt;121,IF($D$1="konstant",$D$3,Zins!G13),0)</f>
        <v>2.2499999999999999E-2</v>
      </c>
      <c r="G19" s="39">
        <f t="shared" si="18"/>
        <v>1.0225</v>
      </c>
      <c r="H19" s="11">
        <v>100000</v>
      </c>
      <c r="I19" s="11"/>
      <c r="J19" s="11">
        <v>1</v>
      </c>
      <c r="K19" s="36">
        <v>1</v>
      </c>
      <c r="L19" s="28">
        <f t="shared" si="11"/>
        <v>3902.7689592929819</v>
      </c>
      <c r="M19" s="32">
        <f t="shared" si="0"/>
        <v>41005.10689725617</v>
      </c>
      <c r="N19" s="53">
        <f>N18+H20*PRODUCT($G$8:G19)^-1*PRODUCT($E$8:E18)*D19</f>
        <v>572.24018156224577</v>
      </c>
      <c r="O19" s="53">
        <f>O18+I19*PRODUCT($E$8:E18)*PRODUCT($G$8:G18)^-1</f>
        <v>31861.902324541716</v>
      </c>
      <c r="P19" s="52">
        <f>P18+J19*PRODUCT($E$8:E18)*PRODUCT($G$8:G18)^-1</f>
        <v>10.625114635345144</v>
      </c>
      <c r="Q19" s="52">
        <f>((O18+N18)*PRODUCT($G$8:G18))/PRODUCT($E$8:E18)</f>
        <v>41575.840435230959</v>
      </c>
      <c r="R19" s="52">
        <f>((P18)*PRODUCT($G$8:G18))/PRODUCT($E$8:E18)</f>
        <v>12.650988489955127</v>
      </c>
      <c r="S19" s="11">
        <f t="shared" si="1"/>
        <v>44907.875856549152</v>
      </c>
      <c r="T19" s="32">
        <f t="shared" si="2"/>
        <v>15.420779276181264</v>
      </c>
      <c r="U19" s="41">
        <f t="shared" si="12"/>
        <v>15.420779276181264</v>
      </c>
      <c r="V19" s="74">
        <f t="shared" si="3"/>
        <v>-2600.5785817292635</v>
      </c>
      <c r="W19" s="52">
        <f t="shared" si="13"/>
        <v>-2600.5785817292199</v>
      </c>
      <c r="X19" s="41">
        <f t="shared" si="4"/>
        <v>2986.1212517221074</v>
      </c>
      <c r="Y19" s="41">
        <f t="shared" si="5"/>
        <v>94.686377219143495</v>
      </c>
      <c r="Z19" s="72">
        <f t="shared" si="14"/>
        <v>-4014.7367968655963</v>
      </c>
      <c r="AA19" s="41">
        <f t="shared" si="15"/>
        <v>0</v>
      </c>
      <c r="AB19" s="41">
        <f t="shared" si="6"/>
        <v>98.778946845593737</v>
      </c>
      <c r="AC19" s="41"/>
      <c r="AD19" s="41">
        <f t="shared" si="7"/>
        <v>1029.9497400718894</v>
      </c>
      <c r="AE19" s="41">
        <f t="shared" si="8"/>
        <v>1544.924610107834</v>
      </c>
      <c r="AF19" s="41"/>
      <c r="AG19" s="41">
        <f t="shared" si="16"/>
        <v>2574.8743501797235</v>
      </c>
    </row>
    <row r="20" spans="1:33" x14ac:dyDescent="0.2">
      <c r="A20" s="11">
        <f t="shared" si="17"/>
        <v>12</v>
      </c>
      <c r="B20" s="11">
        <f t="shared" si="17"/>
        <v>42</v>
      </c>
      <c r="C20" s="12">
        <f>IF(B20&lt;121,INDEX(Frauen!C$2:C$122,B20+1,1),0)</f>
        <v>1.0840000000000001</v>
      </c>
      <c r="D20" s="20">
        <f t="shared" si="9"/>
        <v>1.0840000000000001E-3</v>
      </c>
      <c r="E20" s="20">
        <f t="shared" si="10"/>
        <v>0.99891600000000003</v>
      </c>
      <c r="F20" s="26">
        <f>IF(B20&lt;121,IF($D$1="konstant",$D$3,Zins!G14),0)</f>
        <v>2.2499999999999999E-2</v>
      </c>
      <c r="G20" s="39">
        <f t="shared" si="18"/>
        <v>1.0225</v>
      </c>
      <c r="H20" s="11">
        <v>100000</v>
      </c>
      <c r="I20" s="11"/>
      <c r="J20" s="11">
        <v>1</v>
      </c>
      <c r="K20" s="36">
        <v>1</v>
      </c>
      <c r="L20" s="28">
        <f t="shared" si="11"/>
        <v>3897.1693094458551</v>
      </c>
      <c r="M20" s="32">
        <f t="shared" si="0"/>
        <v>41968.515199218069</v>
      </c>
      <c r="N20" s="53">
        <f>N19+H21*PRODUCT($G$8:G20)^-1*PRODUCT($E$8:E19)*D20</f>
        <v>652.86148833066682</v>
      </c>
      <c r="O20" s="53">
        <f>O19+I20*PRODUCT($E$8:E19)*PRODUCT($G$8:G19)^-1</f>
        <v>31861.902324541716</v>
      </c>
      <c r="P20" s="52">
        <f>P19+J20*PRODUCT($E$8:E19)*PRODUCT($G$8:G19)^-1</f>
        <v>11.385587755001145</v>
      </c>
      <c r="Q20" s="52">
        <f>((O19+N19)*PRODUCT($G$8:G19))/PRODUCT($E$8:E19)</f>
        <v>42649.952598949843</v>
      </c>
      <c r="R20" s="52">
        <f>((P19)*PRODUCT($G$8:G19))/PRODUCT($E$8:E19)</f>
        <v>13.971716239163584</v>
      </c>
      <c r="S20" s="11">
        <f t="shared" si="1"/>
        <v>45865.684508663922</v>
      </c>
      <c r="T20" s="32">
        <f t="shared" si="2"/>
        <v>14.759593134421999</v>
      </c>
      <c r="U20" s="41">
        <f t="shared" si="12"/>
        <v>14.759593134421999</v>
      </c>
      <c r="V20" s="41">
        <f t="shared" si="3"/>
        <v>394.21738006768283</v>
      </c>
      <c r="W20" s="52">
        <f t="shared" si="13"/>
        <v>394.21738006772648</v>
      </c>
      <c r="X20" s="41">
        <f t="shared" si="4"/>
        <v>2978.448929293947</v>
      </c>
      <c r="Y20" s="41">
        <f t="shared" si="5"/>
        <v>102.35869964730239</v>
      </c>
      <c r="Z20" s="72">
        <f t="shared" si="14"/>
        <v>-959.30694638135901</v>
      </c>
      <c r="AA20" s="41">
        <f t="shared" si="15"/>
        <v>0</v>
      </c>
      <c r="AB20" s="41">
        <f t="shared" si="6"/>
        <v>98.688685573743442</v>
      </c>
      <c r="AC20" s="41"/>
      <c r="AD20" s="41">
        <f t="shared" si="7"/>
        <v>985.789293790427</v>
      </c>
      <c r="AE20" s="41">
        <f t="shared" si="8"/>
        <v>1478.6839406856407</v>
      </c>
      <c r="AF20" s="41"/>
      <c r="AG20" s="41">
        <f t="shared" si="16"/>
        <v>2464.4732344760678</v>
      </c>
    </row>
    <row r="21" spans="1:33" x14ac:dyDescent="0.2">
      <c r="A21" s="11">
        <f t="shared" si="17"/>
        <v>13</v>
      </c>
      <c r="B21" s="11">
        <f t="shared" si="17"/>
        <v>43</v>
      </c>
      <c r="C21" s="12">
        <f>IF(B21&lt;121,INDEX(Frauen!C$2:C$122,B21+1,1),0)</f>
        <v>1.2130000000000001</v>
      </c>
      <c r="D21" s="20">
        <f t="shared" si="9"/>
        <v>1.2130000000000001E-3</v>
      </c>
      <c r="E21" s="20">
        <f t="shared" si="10"/>
        <v>0.99878699999999998</v>
      </c>
      <c r="F21" s="26">
        <f>IF(B21&lt;121,IF($D$1="konstant",$D$3,Zins!G15),0)</f>
        <v>2.2499999999999999E-2</v>
      </c>
      <c r="G21" s="39">
        <f t="shared" si="18"/>
        <v>1.0225</v>
      </c>
      <c r="H21" s="11">
        <v>100000</v>
      </c>
      <c r="I21" s="11"/>
      <c r="J21" s="11">
        <v>1</v>
      </c>
      <c r="K21" s="36">
        <v>1</v>
      </c>
      <c r="L21" s="28">
        <f t="shared" si="11"/>
        <v>3880.662256794752</v>
      </c>
      <c r="M21" s="32">
        <f t="shared" si="0"/>
        <v>42959.374753433192</v>
      </c>
      <c r="N21" s="53">
        <f>N20+H22*PRODUCT($G$8:G21)^-1*PRODUCT($E$8:E20)*D21</f>
        <v>740.99620336670591</v>
      </c>
      <c r="O21" s="53">
        <f>O20+I21*PRODUCT($E$8:E20)*PRODUCT($G$8:G20)^-1</f>
        <v>31861.902324541716</v>
      </c>
      <c r="P21" s="52">
        <f>P20+J21*PRODUCT($E$8:E20)*PRODUCT($G$8:G20)^-1</f>
        <v>12.128520534262069</v>
      </c>
      <c r="Q21" s="52">
        <f>((O20+N20)*PRODUCT($G$8:G20))/PRODUCT($E$8:E20)</f>
        <v>43765.418245804663</v>
      </c>
      <c r="R21" s="52">
        <f>((P20)*PRODUCT($G$8:G20))/PRODUCT($E$8:E20)</f>
        <v>15.325192363066328</v>
      </c>
      <c r="S21" s="11">
        <f t="shared" si="1"/>
        <v>46840.037010227941</v>
      </c>
      <c r="T21" s="32">
        <f t="shared" si="2"/>
        <v>14.084451525400027</v>
      </c>
      <c r="U21" s="41">
        <f t="shared" si="12"/>
        <v>14.084451525400027</v>
      </c>
      <c r="V21" s="41">
        <f t="shared" si="3"/>
        <v>3448.5513013222662</v>
      </c>
      <c r="W21" s="52">
        <f t="shared" si="13"/>
        <v>3448.5513013223172</v>
      </c>
      <c r="X21" s="41">
        <f t="shared" si="4"/>
        <v>2969.9624793112007</v>
      </c>
      <c r="Y21" s="41">
        <f t="shared" si="5"/>
        <v>110.84514963005739</v>
      </c>
      <c r="Z21" s="41">
        <f t="shared" si="14"/>
        <v>2156.9406457506411</v>
      </c>
      <c r="AA21" s="41">
        <f t="shared" si="15"/>
        <v>0</v>
      </c>
      <c r="AB21" s="41">
        <f t="shared" si="6"/>
        <v>98.592595483655487</v>
      </c>
      <c r="AC21" s="41"/>
      <c r="AD21" s="41">
        <f t="shared" si="7"/>
        <v>940.6967655679432</v>
      </c>
      <c r="AE21" s="41">
        <f t="shared" si="8"/>
        <v>1411.0451483519148</v>
      </c>
      <c r="AF21" s="41"/>
      <c r="AG21" s="41">
        <f t="shared" si="16"/>
        <v>2351.7419139198582</v>
      </c>
    </row>
    <row r="22" spans="1:33" x14ac:dyDescent="0.2">
      <c r="A22" s="11">
        <f t="shared" si="17"/>
        <v>14</v>
      </c>
      <c r="B22" s="11">
        <f t="shared" si="17"/>
        <v>44</v>
      </c>
      <c r="C22" s="12">
        <f>IF(B22&lt;121,INDEX(Frauen!C$2:C$122,B22+1,1),0)</f>
        <v>1.359</v>
      </c>
      <c r="D22" s="20">
        <f t="shared" si="9"/>
        <v>1.359E-3</v>
      </c>
      <c r="E22" s="20">
        <f t="shared" si="10"/>
        <v>0.998641</v>
      </c>
      <c r="F22" s="26">
        <f>IF(B22&lt;121,IF($D$1="konstant",$D$3,Zins!G16),0)</f>
        <v>2.2499999999999999E-2</v>
      </c>
      <c r="G22" s="39">
        <f t="shared" si="18"/>
        <v>1.0225</v>
      </c>
      <c r="H22" s="11">
        <v>100000</v>
      </c>
      <c r="I22" s="11"/>
      <c r="J22" s="11">
        <v>1</v>
      </c>
      <c r="K22" s="36">
        <v>1</v>
      </c>
      <c r="L22" s="28">
        <f t="shared" si="11"/>
        <v>3851.3488437200658</v>
      </c>
      <c r="M22" s="32">
        <f t="shared" si="0"/>
        <v>43979.30758548664</v>
      </c>
      <c r="N22" s="53">
        <f>N21+H23*PRODUCT($G$8:G22)^-1*PRODUCT($E$8:E21)*D22</f>
        <v>837.4490889277215</v>
      </c>
      <c r="O22" s="53">
        <f>O21+I22*PRODUCT($E$8:E21)*PRODUCT($G$8:G21)^-1</f>
        <v>31861.902324541716</v>
      </c>
      <c r="P22" s="52">
        <f>P21+J22*PRODUCT($E$8:E21)*PRODUCT($G$8:G21)^-1</f>
        <v>12.854223812305765</v>
      </c>
      <c r="Q22" s="52">
        <f>((O21+N21)*PRODUCT($G$8:G21))/PRODUCT($E$8:E21)</f>
        <v>44925.935315873423</v>
      </c>
      <c r="R22" s="52">
        <f>((P21)*PRODUCT($G$8:G21))/PRODUCT($E$8:E21)</f>
        <v>16.712781795553326</v>
      </c>
      <c r="S22" s="11">
        <f t="shared" si="1"/>
        <v>47830.656429206705</v>
      </c>
      <c r="T22" s="32">
        <f t="shared" si="2"/>
        <v>13.395099940949899</v>
      </c>
      <c r="U22" s="41">
        <f t="shared" si="12"/>
        <v>13.395099940949899</v>
      </c>
      <c r="V22" s="41">
        <f t="shared" si="3"/>
        <v>6562.9303406977197</v>
      </c>
      <c r="W22" s="52">
        <f t="shared" si="13"/>
        <v>6562.9303406977633</v>
      </c>
      <c r="X22" s="41">
        <f t="shared" si="4"/>
        <v>2960.8408986031336</v>
      </c>
      <c r="Y22" s="41">
        <f t="shared" si="5"/>
        <v>119.9667303381129</v>
      </c>
      <c r="Z22" s="41">
        <f t="shared" si="14"/>
        <v>5334.53647779319</v>
      </c>
      <c r="AA22" s="41">
        <f t="shared" si="15"/>
        <v>0</v>
      </c>
      <c r="AB22" s="41">
        <f t="shared" si="6"/>
        <v>98.494700190560252</v>
      </c>
      <c r="AC22" s="41"/>
      <c r="AD22" s="41">
        <f t="shared" si="7"/>
        <v>894.65515687186348</v>
      </c>
      <c r="AE22" s="41">
        <f t="shared" si="8"/>
        <v>1341.9827353077951</v>
      </c>
      <c r="AF22" s="41"/>
      <c r="AG22" s="41">
        <f t="shared" si="16"/>
        <v>2236.6378921796586</v>
      </c>
    </row>
    <row r="23" spans="1:33" x14ac:dyDescent="0.2">
      <c r="A23" s="11">
        <f t="shared" si="17"/>
        <v>15</v>
      </c>
      <c r="B23" s="11">
        <f t="shared" si="17"/>
        <v>45</v>
      </c>
      <c r="C23" s="12">
        <f>IF(B23&lt;121,INDEX(Frauen!C$2:C$122,B23+1,1),0)</f>
        <v>1.524</v>
      </c>
      <c r="D23" s="20">
        <f t="shared" si="9"/>
        <v>1.524E-3</v>
      </c>
      <c r="E23" s="20">
        <f t="shared" si="10"/>
        <v>0.99847600000000003</v>
      </c>
      <c r="F23" s="26">
        <f>IF(B23&lt;121,IF($D$1="konstant",$D$3,Zins!G17),0)</f>
        <v>2.2499999999999999E-2</v>
      </c>
      <c r="G23" s="39">
        <f t="shared" si="18"/>
        <v>1.0225</v>
      </c>
      <c r="H23" s="11">
        <v>100000</v>
      </c>
      <c r="I23" s="11"/>
      <c r="J23" s="11">
        <v>1</v>
      </c>
      <c r="K23" s="36">
        <v>1</v>
      </c>
      <c r="L23" s="28">
        <f t="shared" si="11"/>
        <v>3807.2782838915759</v>
      </c>
      <c r="M23" s="32">
        <f t="shared" si="0"/>
        <v>45030.03782756775</v>
      </c>
      <c r="N23" s="53">
        <f>N22+H24*PRODUCT($G$8:G23)^-1*PRODUCT($E$8:E22)*D23</f>
        <v>943.08870419240168</v>
      </c>
      <c r="O23" s="53">
        <f>O22+I23*PRODUCT($E$8:E22)*PRODUCT($G$8:G22)^-1</f>
        <v>31861.902324541716</v>
      </c>
      <c r="P23" s="52">
        <f>P22+J23*PRODUCT($E$8:E22)*PRODUCT($G$8:G22)^-1</f>
        <v>13.562993540705603</v>
      </c>
      <c r="Q23" s="52">
        <f>((O22+N22)*PRODUCT($G$8:G22))/PRODUCT($E$8:E22)</f>
        <v>46135.36682399438</v>
      </c>
      <c r="R23" s="52">
        <f>((P22)*PRODUCT($G$8:G22))/PRODUCT($E$8:E22)</f>
        <v>18.13596616397011</v>
      </c>
      <c r="S23" s="11">
        <f t="shared" si="1"/>
        <v>48837.316111459324</v>
      </c>
      <c r="T23" s="32">
        <f t="shared" si="2"/>
        <v>12.6912370808141</v>
      </c>
      <c r="U23" s="41">
        <f t="shared" si="12"/>
        <v>12.6912370808141</v>
      </c>
      <c r="V23" s="41">
        <f t="shared" si="3"/>
        <v>9738.0560921851211</v>
      </c>
      <c r="W23" s="52">
        <f t="shared" si="13"/>
        <v>9738.056092185172</v>
      </c>
      <c r="X23" s="41">
        <f t="shared" si="4"/>
        <v>2951.0994472155744</v>
      </c>
      <c r="Y23" s="41">
        <f t="shared" si="5"/>
        <v>129.70818172567951</v>
      </c>
      <c r="Z23" s="41">
        <f t="shared" si="14"/>
        <v>8574.2097743925187</v>
      </c>
      <c r="AA23" s="41">
        <f t="shared" si="15"/>
        <v>0</v>
      </c>
      <c r="AB23" s="41">
        <f t="shared" si="6"/>
        <v>98.396842247627319</v>
      </c>
      <c r="AC23" s="41"/>
      <c r="AD23" s="41">
        <f t="shared" si="7"/>
        <v>847.64434393824843</v>
      </c>
      <c r="AE23" s="41">
        <f t="shared" si="8"/>
        <v>1271.4665159073727</v>
      </c>
      <c r="AF23" s="41"/>
      <c r="AG23" s="41">
        <f t="shared" si="16"/>
        <v>2119.1108598456212</v>
      </c>
    </row>
    <row r="24" spans="1:33" x14ac:dyDescent="0.2">
      <c r="A24" s="11">
        <f t="shared" si="17"/>
        <v>16</v>
      </c>
      <c r="B24" s="11">
        <f t="shared" si="17"/>
        <v>46</v>
      </c>
      <c r="C24" s="12">
        <f>IF(B24&lt;121,INDEX(Frauen!C$2:C$122,B24+1,1),0)</f>
        <v>1.706</v>
      </c>
      <c r="D24" s="20">
        <f t="shared" si="9"/>
        <v>1.7060000000000001E-3</v>
      </c>
      <c r="E24" s="20">
        <f t="shared" si="10"/>
        <v>0.99829400000000001</v>
      </c>
      <c r="F24" s="26">
        <f>IF(B24&lt;121,IF($D$1="konstant",$D$3,Zins!G18),0)</f>
        <v>2.2499999999999999E-2</v>
      </c>
      <c r="G24" s="39">
        <f t="shared" si="18"/>
        <v>1.0225</v>
      </c>
      <c r="H24" s="11">
        <v>100000</v>
      </c>
      <c r="I24" s="11"/>
      <c r="J24" s="11">
        <v>1</v>
      </c>
      <c r="K24" s="36">
        <v>1</v>
      </c>
      <c r="L24" s="28">
        <f t="shared" si="11"/>
        <v>3746.2513323095759</v>
      </c>
      <c r="M24" s="32">
        <f t="shared" si="0"/>
        <v>46113.490638420968</v>
      </c>
      <c r="N24" s="53">
        <f>N23+H25*PRODUCT($G$8:G24)^-1*PRODUCT($E$8:E23)*D24</f>
        <v>1058.5656221971856</v>
      </c>
      <c r="O24" s="53">
        <f>O23+I24*PRODUCT($E$8:E23)*PRODUCT($G$8:G23)^-1</f>
        <v>31861.902324541716</v>
      </c>
      <c r="P24" s="52">
        <f>P23+J24*PRODUCT($E$8:E23)*PRODUCT($G$8:G23)^-1</f>
        <v>14.255110473061357</v>
      </c>
      <c r="Q24" s="52">
        <f>((O23+N23)*PRODUCT($G$8:G23))/PRODUCT($E$8:E23)</f>
        <v>47398.047201469286</v>
      </c>
      <c r="R24" s="52">
        <f>((P23)*PRODUCT($G$8:G23))/PRODUCT($E$8:E23)</f>
        <v>19.596390301478888</v>
      </c>
      <c r="S24" s="11">
        <f t="shared" si="1"/>
        <v>49859.741970730545</v>
      </c>
      <c r="T24" s="32">
        <f t="shared" si="2"/>
        <v>11.97253606008799</v>
      </c>
      <c r="U24" s="41">
        <f t="shared" si="12"/>
        <v>11.97253606008799</v>
      </c>
      <c r="V24" s="41">
        <f t="shared" si="3"/>
        <v>12974.66153903721</v>
      </c>
      <c r="W24" s="52">
        <f t="shared" si="13"/>
        <v>12974.661539037261</v>
      </c>
      <c r="X24" s="41">
        <f t="shared" si="4"/>
        <v>2941.1139762000785</v>
      </c>
      <c r="Y24" s="41">
        <f t="shared" si="5"/>
        <v>139.69365274117635</v>
      </c>
      <c r="Z24" s="41">
        <f t="shared" si="14"/>
        <v>11876.723495689374</v>
      </c>
      <c r="AA24" s="41">
        <f t="shared" si="15"/>
        <v>0</v>
      </c>
      <c r="AB24" s="41">
        <f t="shared" si="6"/>
        <v>98.306025366873655</v>
      </c>
      <c r="AC24" s="41"/>
      <c r="AD24" s="41">
        <f t="shared" si="7"/>
        <v>799.64249421139311</v>
      </c>
      <c r="AE24" s="41">
        <f t="shared" si="8"/>
        <v>1199.4637413170897</v>
      </c>
      <c r="AF24" s="41"/>
      <c r="AG24" s="41">
        <f t="shared" si="16"/>
        <v>1999.1062355284828</v>
      </c>
    </row>
    <row r="25" spans="1:33" x14ac:dyDescent="0.2">
      <c r="A25" s="11">
        <f t="shared" si="17"/>
        <v>17</v>
      </c>
      <c r="B25" s="11">
        <f t="shared" si="17"/>
        <v>47</v>
      </c>
      <c r="C25" s="12">
        <f>IF(B25&lt;121,INDEX(Frauen!C$2:C$122,B25+1,1),0)</f>
        <v>1.903</v>
      </c>
      <c r="D25" s="20">
        <f t="shared" si="9"/>
        <v>1.903E-3</v>
      </c>
      <c r="E25" s="20">
        <f t="shared" si="10"/>
        <v>0.99809700000000001</v>
      </c>
      <c r="F25" s="26">
        <f>IF(B25&lt;121,IF($D$1="konstant",$D$3,Zins!G19),0)</f>
        <v>2.2499999999999999E-2</v>
      </c>
      <c r="G25" s="39">
        <f t="shared" si="18"/>
        <v>1.0225</v>
      </c>
      <c r="H25" s="11">
        <v>100000</v>
      </c>
      <c r="I25" s="11"/>
      <c r="J25" s="11">
        <v>1</v>
      </c>
      <c r="K25" s="36">
        <v>1</v>
      </c>
      <c r="L25" s="28">
        <f t="shared" si="11"/>
        <v>3666.1965185471827</v>
      </c>
      <c r="M25" s="32">
        <f t="shared" si="0"/>
        <v>47231.621323763778</v>
      </c>
      <c r="N25" s="53">
        <f>N24+H26*PRODUCT($G$8:G25)^-1*PRODUCT($E$8:E24)*D25</f>
        <v>1184.3278117770183</v>
      </c>
      <c r="O25" s="53">
        <f>O24+I25*PRODUCT($E$8:E24)*PRODUCT($G$8:G24)^-1</f>
        <v>31861.902324541716</v>
      </c>
      <c r="P25" s="52">
        <f>P24+J25*PRODUCT($E$8:E24)*PRODUCT($G$8:G24)^-1</f>
        <v>14.930842679290359</v>
      </c>
      <c r="Q25" s="52">
        <f>((O24+N24)*PRODUCT($G$8:G24))/PRODUCT($E$8:E24)</f>
        <v>48718.216540921159</v>
      </c>
      <c r="R25" s="52">
        <f>((P24)*PRODUCT($G$8:G24))/PRODUCT($E$8:E24)</f>
        <v>21.095798515529662</v>
      </c>
      <c r="S25" s="11">
        <f t="shared" si="1"/>
        <v>50897.817842310964</v>
      </c>
      <c r="T25" s="32">
        <f t="shared" si="2"/>
        <v>11.23859115795544</v>
      </c>
      <c r="U25" s="41">
        <f t="shared" si="12"/>
        <v>11.23859115795544</v>
      </c>
      <c r="V25" s="41">
        <f t="shared" si="3"/>
        <v>16273.880464330126</v>
      </c>
      <c r="W25" s="52">
        <f t="shared" si="13"/>
        <v>16273.880464330192</v>
      </c>
      <c r="X25" s="41">
        <f t="shared" si="4"/>
        <v>2931.2425085209325</v>
      </c>
      <c r="Y25" s="41">
        <f t="shared" si="5"/>
        <v>149.56512042031724</v>
      </c>
      <c r="Z25" s="41">
        <f t="shared" si="14"/>
        <v>15243.248631272931</v>
      </c>
      <c r="AA25" s="41">
        <f t="shared" si="15"/>
        <v>0</v>
      </c>
      <c r="AB25" s="41">
        <f t="shared" si="6"/>
        <v>98.228878031222166</v>
      </c>
      <c r="AC25" s="41"/>
      <c r="AD25" s="41">
        <f t="shared" si="7"/>
        <v>750.62250970606385</v>
      </c>
      <c r="AE25" s="41">
        <f t="shared" si="8"/>
        <v>1125.9337645590958</v>
      </c>
      <c r="AF25" s="41"/>
      <c r="AG25" s="41">
        <f t="shared" si="16"/>
        <v>1876.5562742651596</v>
      </c>
    </row>
    <row r="26" spans="1:33" x14ac:dyDescent="0.2">
      <c r="A26" s="11">
        <f t="shared" ref="A26:B41" si="19">IF(A25&lt;121,A25+1,"")</f>
        <v>18</v>
      </c>
      <c r="B26" s="11">
        <f t="shared" si="19"/>
        <v>48</v>
      </c>
      <c r="C26" s="12">
        <f>IF(B26&lt;121,INDEX(Frauen!C$2:C$122,B26+1,1),0)</f>
        <v>2.109</v>
      </c>
      <c r="D26" s="20">
        <f t="shared" si="9"/>
        <v>2.1090000000000002E-3</v>
      </c>
      <c r="E26" s="20">
        <f t="shared" si="10"/>
        <v>0.99789099999999997</v>
      </c>
      <c r="F26" s="26">
        <f>IF(B26&lt;121,IF($D$1="konstant",$D$3,Zins!G20),0)</f>
        <v>2.2499999999999999E-2</v>
      </c>
      <c r="G26" s="39">
        <f t="shared" si="18"/>
        <v>1.0225</v>
      </c>
      <c r="H26" s="11">
        <v>100000</v>
      </c>
      <c r="I26" s="11"/>
      <c r="J26" s="11">
        <v>1</v>
      </c>
      <c r="K26" s="36">
        <v>1</v>
      </c>
      <c r="L26" s="28">
        <f t="shared" si="11"/>
        <v>3565.1704595991109</v>
      </c>
      <c r="M26" s="32">
        <f t="shared" si="0"/>
        <v>48386.412145862036</v>
      </c>
      <c r="N26" s="53">
        <f>N25+H27*PRODUCT($G$8:G26)^-1*PRODUCT($E$8:E25)*D26</f>
        <v>1320.3774261198992</v>
      </c>
      <c r="O26" s="53">
        <f>O25+I26*PRODUCT($E$8:E25)*PRODUCT($G$8:G25)^-1</f>
        <v>31861.902324541716</v>
      </c>
      <c r="P26" s="52">
        <f>P25+J26*PRODUCT($E$8:E25)*PRODUCT($G$8:G25)^-1</f>
        <v>15.590447850772557</v>
      </c>
      <c r="Q26" s="52">
        <f>((O25+N25)*PRODUCT($G$8:G25))/PRODUCT($E$8:E25)</f>
        <v>50100.016744957538</v>
      </c>
      <c r="R26" s="52">
        <f>((P25)*PRODUCT($G$8:G25))/PRODUCT($E$8:E25)</f>
        <v>22.636030347881093</v>
      </c>
      <c r="S26" s="11">
        <f t="shared" si="1"/>
        <v>51951.582605461146</v>
      </c>
      <c r="T26" s="32">
        <f t="shared" si="2"/>
        <v>10.488919873528763</v>
      </c>
      <c r="U26" s="41">
        <f t="shared" si="12"/>
        <v>10.488919873528763</v>
      </c>
      <c r="V26" s="41">
        <f t="shared" si="3"/>
        <v>19637.238239740207</v>
      </c>
      <c r="W26" s="52">
        <f t="shared" si="13"/>
        <v>19637.238239740269</v>
      </c>
      <c r="X26" s="41">
        <f t="shared" si="4"/>
        <v>2922.1261597556404</v>
      </c>
      <c r="Y26" s="41">
        <f t="shared" si="5"/>
        <v>158.68146918561976</v>
      </c>
      <c r="Z26" s="41">
        <f t="shared" si="14"/>
        <v>18675.354800427369</v>
      </c>
      <c r="AA26" s="41">
        <f t="shared" si="15"/>
        <v>0</v>
      </c>
      <c r="AB26" s="41">
        <f t="shared" si="6"/>
        <v>98.175455694529091</v>
      </c>
      <c r="AC26" s="41"/>
      <c r="AD26" s="41">
        <f t="shared" si="7"/>
        <v>700.55216431650058</v>
      </c>
      <c r="AE26" s="41">
        <f t="shared" si="8"/>
        <v>1050.8282464747508</v>
      </c>
      <c r="AF26" s="41"/>
      <c r="AG26" s="41">
        <f t="shared" si="16"/>
        <v>1751.3804107912515</v>
      </c>
    </row>
    <row r="27" spans="1:33" x14ac:dyDescent="0.2">
      <c r="A27" s="11">
        <f t="shared" si="19"/>
        <v>19</v>
      </c>
      <c r="B27" s="11">
        <f t="shared" si="19"/>
        <v>49</v>
      </c>
      <c r="C27" s="12">
        <f>IF(B27&lt;121,INDEX(Frauen!C$2:C$122,B27+1,1),0)</f>
        <v>2.3239999999999998</v>
      </c>
      <c r="D27" s="20">
        <f t="shared" si="9"/>
        <v>2.3239999999999997E-3</v>
      </c>
      <c r="E27" s="20">
        <f t="shared" si="10"/>
        <v>0.99767600000000001</v>
      </c>
      <c r="F27" s="26">
        <f>IF(B27&lt;121,IF($D$1="konstant",$D$3,Zins!G21),0)</f>
        <v>2.2499999999999999E-2</v>
      </c>
      <c r="G27" s="39">
        <f t="shared" si="18"/>
        <v>1.0225</v>
      </c>
      <c r="H27" s="11">
        <v>100000</v>
      </c>
      <c r="I27" s="11"/>
      <c r="J27" s="11">
        <v>1</v>
      </c>
      <c r="K27" s="36">
        <v>1</v>
      </c>
      <c r="L27" s="28">
        <f t="shared" si="11"/>
        <v>3441.7454360647516</v>
      </c>
      <c r="M27" s="32">
        <f t="shared" si="0"/>
        <v>49579.669943053836</v>
      </c>
      <c r="N27" s="53">
        <f>N26+H28*PRODUCT($G$8:G27)^-1*PRODUCT($E$8:E26)*D27</f>
        <v>1466.6883147581987</v>
      </c>
      <c r="O27" s="53">
        <f>O26+I27*PRODUCT($E$8:E26)*PRODUCT($G$8:G26)^-1</f>
        <v>31861.902324541716</v>
      </c>
      <c r="P27" s="52">
        <f>P26+J27*PRODUCT($E$8:E26)*PRODUCT($G$8:G26)^-1</f>
        <v>16.234177986885559</v>
      </c>
      <c r="Q27" s="52">
        <f>((O26+N26)*PRODUCT($G$8:G26))/PRODUCT($E$8:E26)</f>
        <v>51546.879490564665</v>
      </c>
      <c r="R27" s="52">
        <f>((P26)*PRODUCT($G$8:G26))/PRODUCT($E$8:E26)</f>
        <v>24.218918730310637</v>
      </c>
      <c r="S27" s="11">
        <f t="shared" si="1"/>
        <v>53021.415379118589</v>
      </c>
      <c r="T27" s="32">
        <f t="shared" si="2"/>
        <v>9.7229262220855386</v>
      </c>
      <c r="U27" s="41">
        <f t="shared" si="12"/>
        <v>9.7229262220855386</v>
      </c>
      <c r="V27" s="41">
        <f t="shared" si="3"/>
        <v>23066.950098484504</v>
      </c>
      <c r="W27" s="52">
        <f t="shared" si="13"/>
        <v>23066.950098484565</v>
      </c>
      <c r="X27" s="41">
        <f t="shared" si="4"/>
        <v>2913.9010634719489</v>
      </c>
      <c r="Y27" s="41">
        <f t="shared" si="5"/>
        <v>166.90656546929534</v>
      </c>
      <c r="Z27" s="41">
        <f t="shared" si="14"/>
        <v>22175.311890980658</v>
      </c>
      <c r="AA27" s="41">
        <f t="shared" si="15"/>
        <v>0</v>
      </c>
      <c r="AB27" s="41">
        <f t="shared" si="6"/>
        <v>98.148919218344986</v>
      </c>
      <c r="AC27" s="41"/>
      <c r="AD27" s="41">
        <f t="shared" si="7"/>
        <v>649.39165238185115</v>
      </c>
      <c r="AE27" s="41">
        <f t="shared" si="8"/>
        <v>974.08747857277672</v>
      </c>
      <c r="AF27" s="41"/>
      <c r="AG27" s="41">
        <f t="shared" si="16"/>
        <v>1623.4791309546279</v>
      </c>
    </row>
    <row r="28" spans="1:33" x14ac:dyDescent="0.2">
      <c r="A28" s="11">
        <f t="shared" si="19"/>
        <v>20</v>
      </c>
      <c r="B28" s="11">
        <f t="shared" si="19"/>
        <v>50</v>
      </c>
      <c r="C28" s="12">
        <f>IF(B28&lt;121,INDEX(Frauen!C$2:C$122,B28+1,1),0)</f>
        <v>2.5459999999999998</v>
      </c>
      <c r="D28" s="20">
        <f t="shared" si="9"/>
        <v>2.5459999999999997E-3</v>
      </c>
      <c r="E28" s="20">
        <f t="shared" si="10"/>
        <v>0.99745399999999995</v>
      </c>
      <c r="F28" s="26">
        <f>IF(B28&lt;121,IF($D$1="konstant",$D$3,Zins!G22),0)</f>
        <v>2.2499999999999999E-2</v>
      </c>
      <c r="G28" s="39">
        <f t="shared" si="18"/>
        <v>1.0225</v>
      </c>
      <c r="H28" s="11">
        <v>100000</v>
      </c>
      <c r="I28" s="11">
        <v>20000</v>
      </c>
      <c r="J28" s="11">
        <v>1</v>
      </c>
      <c r="K28" s="36">
        <v>1</v>
      </c>
      <c r="L28" s="28">
        <f t="shared" si="11"/>
        <v>3294.440989235191</v>
      </c>
      <c r="M28" s="32">
        <f t="shared" si="0"/>
        <v>50813.302632089515</v>
      </c>
      <c r="N28" s="53">
        <f>N27+H29*PRODUCT($G$8:G28)^-1*PRODUCT($E$8:E27)*D28</f>
        <v>1623.0841313424048</v>
      </c>
      <c r="O28" s="53">
        <f>O27+I28*PRODUCT($E$8:E27)*PRODUCT($G$8:G27)^-1</f>
        <v>44423.93865269181</v>
      </c>
      <c r="P28" s="52">
        <f>P27+J28*PRODUCT($E$8:E27)*PRODUCT($G$8:G27)^-1</f>
        <v>16.862279803293063</v>
      </c>
      <c r="Q28" s="52">
        <f>((O27+N27)*PRODUCT($G$8:G27))/PRODUCT($E$8:E27)</f>
        <v>53062.401299722937</v>
      </c>
      <c r="R28" s="52">
        <f>((P27)*PRODUCT($G$8:G27))/PRODUCT($E$8:E27)</f>
        <v>25.846411461980271</v>
      </c>
      <c r="S28" s="11">
        <f t="shared" si="1"/>
        <v>54107.743621324706</v>
      </c>
      <c r="T28" s="32">
        <f t="shared" si="2"/>
        <v>8.9399685489903167</v>
      </c>
      <c r="U28" s="41">
        <f t="shared" si="12"/>
        <v>8.9399685489903167</v>
      </c>
      <c r="V28" s="41">
        <f t="shared" si="3"/>
        <v>26565.420313100472</v>
      </c>
      <c r="W28" s="52">
        <f t="shared" si="13"/>
        <v>26565.420313100542</v>
      </c>
      <c r="X28" s="41">
        <f t="shared" si="4"/>
        <v>2855.7964919145961</v>
      </c>
      <c r="Y28" s="41">
        <f t="shared" si="5"/>
        <v>225.01113702665654</v>
      </c>
      <c r="Z28" s="41">
        <f t="shared" si="14"/>
        <v>25745.58301822767</v>
      </c>
      <c r="AA28" s="41">
        <f t="shared" si="15"/>
        <v>0</v>
      </c>
      <c r="AB28" s="41">
        <f t="shared" si="6"/>
        <v>98.154183268396878</v>
      </c>
      <c r="AC28" s="41"/>
      <c r="AD28" s="41">
        <f t="shared" si="7"/>
        <v>597.09811795993767</v>
      </c>
      <c r="AE28" s="41">
        <f t="shared" si="8"/>
        <v>895.64717693990644</v>
      </c>
      <c r="AF28" s="41"/>
      <c r="AG28" s="41">
        <f t="shared" si="16"/>
        <v>1492.7452948998441</v>
      </c>
    </row>
    <row r="29" spans="1:33" x14ac:dyDescent="0.2">
      <c r="A29" s="11">
        <f t="shared" si="19"/>
        <v>21</v>
      </c>
      <c r="B29" s="11">
        <f t="shared" si="19"/>
        <v>51</v>
      </c>
      <c r="C29" s="12">
        <f>IF(B29&lt;121,INDEX(Frauen!C$2:C$122,B29+1,1),0)</f>
        <v>2.782</v>
      </c>
      <c r="D29" s="20">
        <f t="shared" si="9"/>
        <v>2.7820000000000002E-3</v>
      </c>
      <c r="E29" s="20">
        <f t="shared" si="10"/>
        <v>0.99721800000000005</v>
      </c>
      <c r="F29" s="26">
        <f>IF(B29&lt;121,IF($D$1="konstant",$D$3,Zins!G23),0)</f>
        <v>2.2499999999999999E-2</v>
      </c>
      <c r="G29" s="39">
        <f t="shared" si="18"/>
        <v>1.0225</v>
      </c>
      <c r="H29" s="11">
        <v>100000</v>
      </c>
      <c r="I29" s="11"/>
      <c r="J29" s="11">
        <v>1</v>
      </c>
      <c r="K29" s="36">
        <v>1</v>
      </c>
      <c r="L29" s="28">
        <f t="shared" si="11"/>
        <v>3121.914305314313</v>
      </c>
      <c r="M29" s="32">
        <f t="shared" si="0"/>
        <v>31587.02250059805</v>
      </c>
      <c r="N29" s="53">
        <f>N28+H30*PRODUCT($G$8:G29)^-1*PRODUCT($E$8:E28)*D29</f>
        <v>1789.7909707962019</v>
      </c>
      <c r="O29" s="53"/>
      <c r="P29" s="52">
        <f>P28+J29*PRODUCT($E$8:E28)*PRODUCT($G$8:G28)^-1</f>
        <v>17.474996350171235</v>
      </c>
      <c r="Q29" s="52">
        <f>((O28+N28)*PRODUCT($G$8:G28))/PRODUCT($E$8:E28)</f>
        <v>75152.242939490636</v>
      </c>
      <c r="R29" s="52">
        <f>((P28)*PRODUCT($G$8:G28))/PRODUCT($E$8:E28)</f>
        <v>27.52052297135991</v>
      </c>
      <c r="S29" s="11">
        <f t="shared" si="1"/>
        <v>34708.936805912366</v>
      </c>
      <c r="T29" s="32">
        <f t="shared" si="2"/>
        <v>8.1393406025166062</v>
      </c>
      <c r="U29" s="41">
        <f t="shared" si="12"/>
        <v>8.1393406025166062</v>
      </c>
      <c r="V29" s="41">
        <f t="shared" si="3"/>
        <v>9633.1941831279073</v>
      </c>
      <c r="W29" s="52">
        <f t="shared" si="13"/>
        <v>9633.1941831279837</v>
      </c>
      <c r="X29" s="41">
        <f t="shared" si="4"/>
        <v>2843.4393839159675</v>
      </c>
      <c r="Y29" s="41">
        <f t="shared" si="5"/>
        <v>237.36824502528592</v>
      </c>
      <c r="Z29" s="41">
        <f t="shared" si="14"/>
        <v>8886.7782483236151</v>
      </c>
      <c r="AA29" s="41">
        <f t="shared" si="15"/>
        <v>0</v>
      </c>
      <c r="AB29" s="41">
        <f t="shared" si="6"/>
        <v>815.43658602911853</v>
      </c>
      <c r="AC29" s="41"/>
      <c r="AD29" s="41">
        <f t="shared" si="7"/>
        <v>543.62439068607898</v>
      </c>
      <c r="AE29" s="41">
        <f t="shared" si="8"/>
        <v>815.43658602911853</v>
      </c>
      <c r="AF29" s="41"/>
      <c r="AG29" s="41">
        <f t="shared" si="16"/>
        <v>1359.0609767151975</v>
      </c>
    </row>
    <row r="30" spans="1:33" x14ac:dyDescent="0.2">
      <c r="A30" s="11">
        <f t="shared" si="19"/>
        <v>22</v>
      </c>
      <c r="B30" s="11">
        <f t="shared" si="19"/>
        <v>52</v>
      </c>
      <c r="C30" s="12">
        <f>IF(B30&lt;121,INDEX(Frauen!C$2:C$122,B30+1,1),0)</f>
        <v>3.0350000000000001</v>
      </c>
      <c r="D30" s="20">
        <f t="shared" si="9"/>
        <v>3.0349999999999999E-3</v>
      </c>
      <c r="E30" s="20">
        <f t="shared" si="10"/>
        <v>0.99696499999999999</v>
      </c>
      <c r="F30" s="26">
        <f>IF(B30&lt;121,IF($D$1="konstant",$D$3,Zins!G24),0)</f>
        <v>2.2499999999999999E-2</v>
      </c>
      <c r="G30" s="39">
        <f t="shared" si="18"/>
        <v>1.0225</v>
      </c>
      <c r="H30" s="11">
        <v>100000</v>
      </c>
      <c r="I30" s="11"/>
      <c r="J30" s="11">
        <v>1</v>
      </c>
      <c r="K30" s="36">
        <v>1</v>
      </c>
      <c r="L30" s="28">
        <f t="shared" si="11"/>
        <v>2922.0866221667525</v>
      </c>
      <c r="M30" s="32">
        <f t="shared" si="0"/>
        <v>32387.833459545964</v>
      </c>
      <c r="N30" s="53">
        <f>N29+H31*PRODUCT($G$8:G30)^-1*PRODUCT($E$8:E29)*D30</f>
        <v>1967.161629963934</v>
      </c>
      <c r="O30" s="53"/>
      <c r="P30" s="52">
        <f>P29+J30*PRODUCT($E$8:E29)*PRODUCT($G$8:G29)^-1</f>
        <v>18.072563068454617</v>
      </c>
      <c r="Q30" s="52">
        <f>((O29+N29)*PRODUCT($G$8:G29))/PRODUCT($E$8:E29)</f>
        <v>2995.1316163284682</v>
      </c>
      <c r="R30" s="52">
        <f>((P29)*PRODUCT($G$8:G29))/PRODUCT($E$8:E29)</f>
        <v>29.243590406727023</v>
      </c>
      <c r="S30" s="11">
        <f t="shared" si="1"/>
        <v>35309.920081712713</v>
      </c>
      <c r="T30" s="32">
        <f t="shared" si="2"/>
        <v>7.3203409546089508</v>
      </c>
      <c r="U30" s="41">
        <f t="shared" si="12"/>
        <v>7.3203409546089508</v>
      </c>
      <c r="V30" s="41">
        <f t="shared" si="3"/>
        <v>12757.357822302361</v>
      </c>
      <c r="W30" s="52">
        <f t="shared" si="13"/>
        <v>87098.744806349394</v>
      </c>
      <c r="X30" s="41">
        <f t="shared" si="4"/>
        <v>2831.2976825059268</v>
      </c>
      <c r="Y30" s="41">
        <f t="shared" si="5"/>
        <v>249.50994643532738</v>
      </c>
      <c r="Z30" s="41">
        <f t="shared" si="14"/>
        <v>10863.738963347838</v>
      </c>
      <c r="AA30" s="41">
        <f t="shared" si="15"/>
        <v>0</v>
      </c>
      <c r="AB30" s="41">
        <f t="shared" si="6"/>
        <v>0</v>
      </c>
      <c r="AC30" s="41"/>
      <c r="AD30" s="41"/>
      <c r="AE30" s="41"/>
      <c r="AF30" s="41"/>
      <c r="AG30" s="41"/>
    </row>
    <row r="31" spans="1:33" x14ac:dyDescent="0.2">
      <c r="A31" s="11">
        <f t="shared" si="19"/>
        <v>23</v>
      </c>
      <c r="B31" s="11">
        <f t="shared" si="19"/>
        <v>53</v>
      </c>
      <c r="C31" s="12">
        <f>IF(B31&lt;121,INDEX(Frauen!C$2:C$122,B31+1,1),0)</f>
        <v>3.306</v>
      </c>
      <c r="D31" s="20">
        <f t="shared" si="9"/>
        <v>3.3059999999999999E-3</v>
      </c>
      <c r="E31" s="20">
        <f t="shared" si="10"/>
        <v>0.99669399999999997</v>
      </c>
      <c r="F31" s="26">
        <f>IF(B31&lt;121,IF($D$1="konstant",$D$3,Zins!G25),0)</f>
        <v>2.2499999999999999E-2</v>
      </c>
      <c r="G31" s="39">
        <f t="shared" si="18"/>
        <v>1.0225</v>
      </c>
      <c r="H31" s="11">
        <v>100000</v>
      </c>
      <c r="I31" s="11"/>
      <c r="J31" s="11">
        <v>1</v>
      </c>
      <c r="K31" s="36">
        <v>1</v>
      </c>
      <c r="L31" s="28">
        <f t="shared" si="11"/>
        <v>2692.5053248263525</v>
      </c>
      <c r="M31" s="32">
        <f t="shared" si="0"/>
        <v>33217.374443822751</v>
      </c>
      <c r="N31" s="53">
        <f>N30+H32*PRODUCT($G$8:G31)^-1*PRODUCT($E$8:E30)*D31</f>
        <v>2155.5449858250731</v>
      </c>
      <c r="O31" s="53"/>
      <c r="P31" s="52">
        <f>P30+J31*PRODUCT($E$8:E30)*PRODUCT($G$8:G30)^-1</f>
        <v>18.655206690257444</v>
      </c>
      <c r="Q31" s="52">
        <f>((O30+N30)*PRODUCT($G$8:G30))/PRODUCT($E$8:E30)</f>
        <v>3376.2690542755849</v>
      </c>
      <c r="R31" s="52">
        <f>((P30)*PRODUCT($G$8:G30))/PRODUCT($E$8:E30)</f>
        <v>31.018211462667576</v>
      </c>
      <c r="S31" s="11">
        <f t="shared" si="1"/>
        <v>35909.879768649102</v>
      </c>
      <c r="T31" s="32">
        <f t="shared" si="2"/>
        <v>6.4822221703747394</v>
      </c>
      <c r="U31" s="41">
        <f t="shared" si="12"/>
        <v>6.4822221703747394</v>
      </c>
      <c r="V31" s="41">
        <f t="shared" si="3"/>
        <v>15939.400253666474</v>
      </c>
      <c r="W31" s="52">
        <f t="shared" si="13"/>
        <v>92184.873456023721</v>
      </c>
      <c r="X31" s="41">
        <f t="shared" si="4"/>
        <v>2819.4993677154634</v>
      </c>
      <c r="Y31" s="41">
        <f t="shared" si="5"/>
        <v>261.30826122579447</v>
      </c>
      <c r="Z31" s="41">
        <f t="shared" si="14"/>
        <v>14262.585167338242</v>
      </c>
      <c r="AA31" s="41">
        <f t="shared" si="15"/>
        <v>0</v>
      </c>
      <c r="AB31" s="41">
        <f t="shared" si="6"/>
        <v>0</v>
      </c>
      <c r="AC31" s="41"/>
      <c r="AD31" s="41"/>
      <c r="AE31" s="41"/>
      <c r="AF31" s="41"/>
      <c r="AG31" s="41"/>
    </row>
    <row r="32" spans="1:33" x14ac:dyDescent="0.2">
      <c r="A32" s="11">
        <f t="shared" si="19"/>
        <v>24</v>
      </c>
      <c r="B32" s="11">
        <f t="shared" si="19"/>
        <v>54</v>
      </c>
      <c r="C32" s="12">
        <f>IF(B32&lt;121,INDEX(Frauen!C$2:C$122,B32+1,1),0)</f>
        <v>3.593</v>
      </c>
      <c r="D32" s="20">
        <f t="shared" si="9"/>
        <v>3.5929999999999998E-3</v>
      </c>
      <c r="E32" s="20">
        <f t="shared" si="10"/>
        <v>0.99640700000000004</v>
      </c>
      <c r="F32" s="26">
        <f>IF(B32&lt;121,IF($D$1="konstant",$D$3,Zins!G26),0)</f>
        <v>2.2499999999999999E-2</v>
      </c>
      <c r="G32" s="39">
        <f t="shared" si="18"/>
        <v>1.0225</v>
      </c>
      <c r="H32" s="11">
        <v>100000</v>
      </c>
      <c r="I32" s="11"/>
      <c r="J32" s="11">
        <v>1</v>
      </c>
      <c r="K32" s="36">
        <v>1</v>
      </c>
      <c r="L32" s="28">
        <f t="shared" si="11"/>
        <v>2430.5220003681625</v>
      </c>
      <c r="M32" s="32">
        <f t="shared" si="0"/>
        <v>34077.425336972796</v>
      </c>
      <c r="N32" s="53">
        <f>N31+H33*PRODUCT($G$8:G32)^-1*PRODUCT($E$8:E31)*D32</f>
        <v>2355.1150625555574</v>
      </c>
      <c r="O32" s="53"/>
      <c r="P32" s="52">
        <f>P31+J32*PRODUCT($E$8:E31)*PRODUCT($G$8:G31)^-1</f>
        <v>19.223145469708932</v>
      </c>
      <c r="Q32" s="52">
        <f>((O31+N31)*PRODUCT($G$8:G31))/PRODUCT($E$8:E31)</f>
        <v>3795.3826430145914</v>
      </c>
      <c r="R32" s="52">
        <f>((P31)*PRODUCT($G$8:G31))/PRODUCT($E$8:E31)</f>
        <v>32.847214110426663</v>
      </c>
      <c r="S32" s="11">
        <f t="shared" si="1"/>
        <v>36507.947337340956</v>
      </c>
      <c r="T32" s="32">
        <f t="shared" si="2"/>
        <v>5.6241656608830501</v>
      </c>
      <c r="U32" s="41">
        <f t="shared" si="12"/>
        <v>5.6241656608830501</v>
      </c>
      <c r="V32" s="41">
        <f t="shared" si="3"/>
        <v>19180.97486286303</v>
      </c>
      <c r="W32" s="52">
        <f t="shared" si="13"/>
        <v>97400.56517785466</v>
      </c>
      <c r="X32" s="41">
        <f t="shared" si="4"/>
        <v>2808.4218884368929</v>
      </c>
      <c r="Y32" s="41">
        <f t="shared" si="5"/>
        <v>272.38574050436421</v>
      </c>
      <c r="Z32" s="41">
        <f t="shared" si="14"/>
        <v>17726.121021031086</v>
      </c>
      <c r="AA32" s="41">
        <f t="shared" si="15"/>
        <v>0</v>
      </c>
      <c r="AB32" s="41">
        <f t="shared" si="6"/>
        <v>0</v>
      </c>
      <c r="AC32" s="41"/>
      <c r="AD32" s="41"/>
      <c r="AE32" s="41"/>
      <c r="AF32" s="41"/>
      <c r="AG32" s="41"/>
    </row>
    <row r="33" spans="1:33" x14ac:dyDescent="0.2">
      <c r="A33" s="11">
        <f t="shared" si="19"/>
        <v>25</v>
      </c>
      <c r="B33" s="11">
        <f t="shared" si="19"/>
        <v>55</v>
      </c>
      <c r="C33" s="12">
        <f>IF(B33&lt;121,INDEX(Frauen!C$2:C$122,B33+1,1),0)</f>
        <v>3.8980000000000001</v>
      </c>
      <c r="D33" s="20">
        <f t="shared" si="9"/>
        <v>3.898E-3</v>
      </c>
      <c r="E33" s="20">
        <f t="shared" si="10"/>
        <v>0.99610200000000004</v>
      </c>
      <c r="F33" s="26">
        <f>IF(B33&lt;121,IF($D$1="konstant",$D$3,Zins!G27),0)</f>
        <v>2.2499999999999999E-2</v>
      </c>
      <c r="G33" s="39">
        <f t="shared" si="18"/>
        <v>1.0225</v>
      </c>
      <c r="H33" s="11">
        <v>100000</v>
      </c>
      <c r="I33" s="11"/>
      <c r="J33" s="11">
        <v>1</v>
      </c>
      <c r="K33" s="36">
        <v>1</v>
      </c>
      <c r="L33" s="28">
        <f t="shared" si="11"/>
        <v>2133.5746791988072</v>
      </c>
      <c r="M33" s="32">
        <f t="shared" si="0"/>
        <v>34969.8139485719</v>
      </c>
      <c r="N33" s="53">
        <f>N32+H34*PRODUCT($G$8:G33)^-1*PRODUCT($E$8:E32)*D33</f>
        <v>2566.100992842933</v>
      </c>
      <c r="O33" s="53"/>
      <c r="P33" s="52">
        <f>P32+J33*PRODUCT($E$8:E32)*PRODUCT($G$8:G32)^-1</f>
        <v>19.776591118038439</v>
      </c>
      <c r="Q33" s="52">
        <f>((O32+N32)*PRODUCT($G$8:G32))/PRODUCT($E$8:E32)</f>
        <v>4255.3682907510884</v>
      </c>
      <c r="R33" s="52">
        <f>((P32)*PRODUCT($G$8:G32))/PRODUCT($E$8:E32)</f>
        <v>34.733574159867665</v>
      </c>
      <c r="S33" s="11">
        <f t="shared" si="1"/>
        <v>37103.388627770706</v>
      </c>
      <c r="T33" s="32">
        <f t="shared" si="2"/>
        <v>4.7452591042143606</v>
      </c>
      <c r="U33" s="41">
        <f t="shared" si="12"/>
        <v>4.7452591042143606</v>
      </c>
      <c r="V33" s="41">
        <f t="shared" si="3"/>
        <v>22484.158178204169</v>
      </c>
      <c r="W33" s="52">
        <f t="shared" si="13"/>
        <v>102752.09196136601</v>
      </c>
      <c r="X33" s="41">
        <f t="shared" si="4"/>
        <v>2798.1355158732404</v>
      </c>
      <c r="Y33" s="41">
        <f t="shared" si="5"/>
        <v>282.67211306801687</v>
      </c>
      <c r="Z33" s="41">
        <f t="shared" si="14"/>
        <v>21256.659051307834</v>
      </c>
      <c r="AA33" s="41">
        <f t="shared" si="15"/>
        <v>0</v>
      </c>
      <c r="AB33" s="41">
        <f t="shared" si="6"/>
        <v>0</v>
      </c>
      <c r="AC33" s="41"/>
      <c r="AD33" s="41"/>
      <c r="AE33" s="41"/>
      <c r="AF33" s="41"/>
      <c r="AG33" s="41"/>
    </row>
    <row r="34" spans="1:33" x14ac:dyDescent="0.2">
      <c r="A34" s="11">
        <f t="shared" si="19"/>
        <v>26</v>
      </c>
      <c r="B34" s="11">
        <f t="shared" si="19"/>
        <v>56</v>
      </c>
      <c r="C34" s="12">
        <f>IF(B34&lt;121,INDEX(Frauen!C$2:C$122,B34+1,1),0)</f>
        <v>4.2279999999999998</v>
      </c>
      <c r="D34" s="20">
        <f t="shared" si="9"/>
        <v>4.228E-3</v>
      </c>
      <c r="E34" s="20">
        <f t="shared" si="10"/>
        <v>0.99577199999999999</v>
      </c>
      <c r="F34" s="26">
        <f>IF(B34&lt;121,IF($D$1="konstant",$D$3,Zins!G28),0)</f>
        <v>2.2499999999999999E-2</v>
      </c>
      <c r="G34" s="39">
        <f t="shared" si="18"/>
        <v>1.0225</v>
      </c>
      <c r="H34" s="11">
        <v>100000</v>
      </c>
      <c r="I34" s="11"/>
      <c r="J34" s="11">
        <v>1</v>
      </c>
      <c r="K34" s="36">
        <v>1</v>
      </c>
      <c r="L34" s="28">
        <f t="shared" si="11"/>
        <v>1798.7917999168562</v>
      </c>
      <c r="M34" s="32">
        <f t="shared" si="0"/>
        <v>35896.559551546699</v>
      </c>
      <c r="N34" s="53">
        <f>N33+H35*PRODUCT($G$8:G34)^-1*PRODUCT($E$8:E33)*D34</f>
        <v>2789.0405501233527</v>
      </c>
      <c r="O34" s="53"/>
      <c r="P34" s="52">
        <f>P33+J34*PRODUCT($E$8:E33)*PRODUCT($G$8:G33)^-1</f>
        <v>20.315748396466134</v>
      </c>
      <c r="Q34" s="52">
        <f>((O33+N33)*PRODUCT($G$8:G33))/PRODUCT($E$8:E33)</f>
        <v>4759.466477622761</v>
      </c>
      <c r="R34" s="52">
        <f>((P33)*PRODUCT($G$8:G33))/PRODUCT($E$8:E33)</f>
        <v>36.680560402915255</v>
      </c>
      <c r="S34" s="11">
        <f t="shared" si="1"/>
        <v>37695.351351463556</v>
      </c>
      <c r="T34" s="32">
        <f t="shared" si="2"/>
        <v>3.8445133470861252</v>
      </c>
      <c r="U34" s="41">
        <f t="shared" si="12"/>
        <v>3.8445133470861252</v>
      </c>
      <c r="V34" s="41">
        <f t="shared" si="3"/>
        <v>25851.145302194149</v>
      </c>
      <c r="W34" s="52">
        <f t="shared" si="13"/>
        <v>108246.28384551901</v>
      </c>
      <c r="X34" s="41">
        <f t="shared" si="4"/>
        <v>2788.3992909627777</v>
      </c>
      <c r="Y34" s="41">
        <f t="shared" si="5"/>
        <v>292.40833797846994</v>
      </c>
      <c r="Z34" s="41">
        <f t="shared" si="14"/>
        <v>24856.650233906235</v>
      </c>
      <c r="AA34" s="41">
        <f t="shared" si="15"/>
        <v>0</v>
      </c>
      <c r="AB34" s="41">
        <f t="shared" si="6"/>
        <v>0</v>
      </c>
      <c r="AC34" s="41"/>
      <c r="AD34" s="41"/>
      <c r="AE34" s="41"/>
      <c r="AF34" s="41"/>
      <c r="AG34" s="41"/>
    </row>
    <row r="35" spans="1:33" x14ac:dyDescent="0.2">
      <c r="A35" s="11">
        <f t="shared" si="19"/>
        <v>27</v>
      </c>
      <c r="B35" s="11">
        <f t="shared" si="19"/>
        <v>57</v>
      </c>
      <c r="C35" s="12">
        <f>IF(B35&lt;121,INDEX(Frauen!C$2:C$122,B35+1,1),0)</f>
        <v>4.585</v>
      </c>
      <c r="D35" s="20">
        <f t="shared" si="9"/>
        <v>4.5849999999999997E-3</v>
      </c>
      <c r="E35" s="20">
        <f t="shared" si="10"/>
        <v>0.99541500000000005</v>
      </c>
      <c r="F35" s="26">
        <f>IF(B35&lt;121,IF($D$1="konstant",$D$3,Zins!G29),0)</f>
        <v>2.2499999999999999E-2</v>
      </c>
      <c r="G35" s="39">
        <f t="shared" si="18"/>
        <v>1.0225</v>
      </c>
      <c r="H35" s="11">
        <v>100000</v>
      </c>
      <c r="I35" s="11"/>
      <c r="J35" s="11">
        <v>1</v>
      </c>
      <c r="K35" s="36">
        <v>1</v>
      </c>
      <c r="L35" s="28">
        <f t="shared" si="11"/>
        <v>1422.4788560182305</v>
      </c>
      <c r="M35" s="32">
        <f t="shared" si="0"/>
        <v>36860.076545089134</v>
      </c>
      <c r="N35" s="53">
        <f>N34+H36*PRODUCT($G$8:G35)^-1*PRODUCT($E$8:E34)*D35</f>
        <v>3024.4848004919077</v>
      </c>
      <c r="O35" s="53"/>
      <c r="P35" s="52">
        <f>P34+J35*PRODUCT($E$8:E34)*PRODUCT($G$8:G34)^-1</f>
        <v>20.840812182729707</v>
      </c>
      <c r="Q35" s="52">
        <f>((O34+N34)*PRODUCT($G$8:G34))/PRODUCT($E$8:E34)</f>
        <v>5311.8128179636233</v>
      </c>
      <c r="R35" s="52">
        <f>((P34)*PRODUCT($G$8:G34))/PRODUCT($E$8:E34)</f>
        <v>38.691962629980395</v>
      </c>
      <c r="S35" s="11">
        <f t="shared" si="1"/>
        <v>38282.555401107362</v>
      </c>
      <c r="T35" s="32">
        <f t="shared" si="2"/>
        <v>2.9208643117054538</v>
      </c>
      <c r="U35" s="41">
        <f t="shared" si="12"/>
        <v>2.9208643117054538</v>
      </c>
      <c r="V35" s="41">
        <f t="shared" si="3"/>
        <v>29283.934346502956</v>
      </c>
      <c r="W35" s="52">
        <f t="shared" si="13"/>
        <v>113890.68083118986</v>
      </c>
      <c r="X35" s="41">
        <f t="shared" si="4"/>
        <v>2779.4072924094653</v>
      </c>
      <c r="Y35" s="41">
        <f t="shared" si="5"/>
        <v>301.40033653179677</v>
      </c>
      <c r="Z35" s="41">
        <f t="shared" si="14"/>
        <v>28528.367935131053</v>
      </c>
      <c r="AA35" s="41">
        <f t="shared" si="15"/>
        <v>0</v>
      </c>
      <c r="AB35" s="41">
        <f t="shared" si="6"/>
        <v>0</v>
      </c>
      <c r="AC35" s="41"/>
      <c r="AD35" s="41"/>
      <c r="AE35" s="41"/>
      <c r="AF35" s="41"/>
      <c r="AG35" s="41"/>
    </row>
    <row r="36" spans="1:33" x14ac:dyDescent="0.2">
      <c r="A36" s="11">
        <f t="shared" si="19"/>
        <v>28</v>
      </c>
      <c r="B36" s="11">
        <f t="shared" si="19"/>
        <v>58</v>
      </c>
      <c r="C36" s="12">
        <f>IF(B36&lt;121,INDEX(Frauen!C$2:C$122,B36+1,1),0)</f>
        <v>4.9740000000000002</v>
      </c>
      <c r="D36" s="20">
        <f t="shared" si="9"/>
        <v>4.9740000000000001E-3</v>
      </c>
      <c r="E36" s="20">
        <f t="shared" si="10"/>
        <v>0.99502599999999997</v>
      </c>
      <c r="F36" s="26">
        <f>IF(B36&lt;121,IF($D$1="konstant",$D$3,Zins!G30),0)</f>
        <v>2.2499999999999999E-2</v>
      </c>
      <c r="G36" s="39">
        <f t="shared" si="18"/>
        <v>1.0225</v>
      </c>
      <c r="H36" s="11">
        <v>100000</v>
      </c>
      <c r="I36" s="11"/>
      <c r="J36" s="11">
        <v>1</v>
      </c>
      <c r="K36" s="36">
        <v>1</v>
      </c>
      <c r="L36" s="28">
        <f t="shared" si="11"/>
        <v>1000.5722540635219</v>
      </c>
      <c r="M36" s="32">
        <f t="shared" si="0"/>
        <v>37863.030261100786</v>
      </c>
      <c r="N36" s="53">
        <f>N35+H37*PRODUCT($G$8:G36)^-1*PRODUCT($E$8:E35)*D36</f>
        <v>3273.1387686942858</v>
      </c>
      <c r="O36" s="53"/>
      <c r="P36" s="52">
        <f>P35+J36*PRODUCT($E$8:E35)*PRODUCT($G$8:G35)^-1</f>
        <v>21.351967555642716</v>
      </c>
      <c r="Q36" s="52">
        <f>((O35+N35)*PRODUCT($G$8:G35))/PRODUCT($E$8:E35)</f>
        <v>5916.9578581474098</v>
      </c>
      <c r="R36" s="52">
        <f>((P35)*PRODUCT($G$8:G35))/PRODUCT($E$8:E35)</f>
        <v>40.771971277462114</v>
      </c>
      <c r="S36" s="11">
        <f t="shared" si="1"/>
        <v>38863.602515164312</v>
      </c>
      <c r="T36" s="32">
        <f t="shared" si="2"/>
        <v>1.9731305623471882</v>
      </c>
      <c r="U36" s="41">
        <f t="shared" si="12"/>
        <v>1.9731305623471882</v>
      </c>
      <c r="V36" s="41">
        <f t="shared" si="3"/>
        <v>32784.766825787949</v>
      </c>
      <c r="W36" s="52">
        <f t="shared" si="13"/>
        <v>119693.64230043153</v>
      </c>
      <c r="X36" s="41">
        <f t="shared" si="4"/>
        <v>2771.208281398227</v>
      </c>
      <c r="Y36" s="41">
        <f t="shared" si="5"/>
        <v>309.59934754301736</v>
      </c>
      <c r="Z36" s="41">
        <f t="shared" si="14"/>
        <v>32274.359282313115</v>
      </c>
      <c r="AA36" s="41">
        <f t="shared" si="15"/>
        <v>0</v>
      </c>
      <c r="AB36" s="41">
        <f t="shared" si="6"/>
        <v>0</v>
      </c>
      <c r="AC36" s="41"/>
      <c r="AD36" s="41"/>
      <c r="AE36" s="41"/>
      <c r="AF36" s="41"/>
      <c r="AG36" s="41"/>
    </row>
    <row r="37" spans="1:33" x14ac:dyDescent="0.2">
      <c r="A37" s="11">
        <f t="shared" si="19"/>
        <v>29</v>
      </c>
      <c r="B37" s="11">
        <f t="shared" si="19"/>
        <v>59</v>
      </c>
      <c r="C37" s="12">
        <f>IF(B37&lt;121,INDEX(Frauen!C$2:C$122,B37+1,1),0)</f>
        <v>5.4020000000000001</v>
      </c>
      <c r="D37" s="20">
        <f t="shared" si="9"/>
        <v>5.4020000000000006E-3</v>
      </c>
      <c r="E37" s="20">
        <f t="shared" si="10"/>
        <v>0.99459799999999998</v>
      </c>
      <c r="F37" s="26">
        <f>IF(B37&lt;121,IF($D$1="konstant",$D$3,Zins!G31),0)</f>
        <v>2.2499999999999999E-2</v>
      </c>
      <c r="G37" s="39">
        <f t="shared" si="18"/>
        <v>1.0225</v>
      </c>
      <c r="H37" s="11">
        <v>100000</v>
      </c>
      <c r="I37" s="11"/>
      <c r="J37" s="11">
        <v>1</v>
      </c>
      <c r="K37" s="36">
        <v>1</v>
      </c>
      <c r="L37" s="28">
        <f t="shared" si="11"/>
        <v>528.31295843520786</v>
      </c>
      <c r="M37" s="32">
        <f t="shared" si="0"/>
        <v>38908.479217603912</v>
      </c>
      <c r="N37" s="53">
        <f>N36+H38*PRODUCT($G$8:G37)^-1*PRODUCT($E$8:E36)*D37</f>
        <v>3535.9326841441589</v>
      </c>
      <c r="O37" s="53"/>
      <c r="P37" s="52">
        <f>P36+J37*PRODUCT($E$8:E36)*PRODUCT($G$8:G36)^-1</f>
        <v>21.84938847113234</v>
      </c>
      <c r="Q37" s="52">
        <f>((O36+N36)*PRODUCT($G$8:G36))/PRODUCT($E$8:E36)</f>
        <v>6580.2194213575594</v>
      </c>
      <c r="R37" s="52">
        <f>((P36)*PRODUCT($G$8:G36))/PRODUCT($E$8:E36)</f>
        <v>42.925351328714036</v>
      </c>
      <c r="S37" s="11">
        <f t="shared" si="1"/>
        <v>39436.792176039118</v>
      </c>
      <c r="T37" s="32">
        <f t="shared" si="2"/>
        <v>1</v>
      </c>
      <c r="U37" s="41">
        <f t="shared" si="12"/>
        <v>1</v>
      </c>
      <c r="V37" s="41">
        <f t="shared" si="3"/>
        <v>36355.984547097862</v>
      </c>
      <c r="W37" s="52">
        <f t="shared" si="13"/>
        <v>125664.53042712822</v>
      </c>
      <c r="X37" s="41">
        <f t="shared" si="4"/>
        <v>2763.8198538801371</v>
      </c>
      <c r="Y37" s="41">
        <f t="shared" si="5"/>
        <v>316.98777506112475</v>
      </c>
      <c r="Z37" s="41">
        <f t="shared" si="14"/>
        <v>36097.305495029628</v>
      </c>
      <c r="AA37" s="41">
        <f t="shared" si="15"/>
        <v>0</v>
      </c>
      <c r="AB37" s="41">
        <f t="shared" si="6"/>
        <v>0</v>
      </c>
      <c r="AC37" s="41"/>
      <c r="AD37" s="41"/>
      <c r="AE37" s="41"/>
      <c r="AF37" s="41"/>
      <c r="AG37" s="41"/>
    </row>
    <row r="38" spans="1:33" x14ac:dyDescent="0.2">
      <c r="A38" s="11">
        <f t="shared" si="19"/>
        <v>30</v>
      </c>
      <c r="B38" s="11">
        <f t="shared" si="19"/>
        <v>60</v>
      </c>
      <c r="C38" s="12">
        <f>IF(B38&lt;121,INDEX(Frauen!C$2:C$122,B38+1,1),0)</f>
        <v>5.8840000000000003</v>
      </c>
      <c r="D38" s="20">
        <f t="shared" si="9"/>
        <v>5.8840000000000003E-3</v>
      </c>
      <c r="E38" s="20">
        <f t="shared" si="10"/>
        <v>0.994116</v>
      </c>
      <c r="F38" s="26">
        <f>IF(B38&lt;121,IF($D$1="konstant",$D$3,Zins!G32),0)</f>
        <v>2.2499999999999999E-2</v>
      </c>
      <c r="G38" s="39">
        <f t="shared" si="18"/>
        <v>1.0225</v>
      </c>
      <c r="H38" s="11">
        <v>100000</v>
      </c>
      <c r="I38" s="11">
        <v>40000</v>
      </c>
      <c r="J38" s="11"/>
      <c r="K38" s="11"/>
      <c r="L38" s="28">
        <f t="shared" si="11"/>
        <v>0</v>
      </c>
      <c r="M38" s="32">
        <f t="shared" si="0"/>
        <v>40000</v>
      </c>
      <c r="N38" s="53">
        <f>N37+H39*PRODUCT($G$8:G38)^-1*PRODUCT($E$8:E37)*D38</f>
        <v>3535.9326841441589</v>
      </c>
      <c r="O38" s="53"/>
      <c r="P38" s="52">
        <f>P37+J38*PRODUCT($E$8:E37)*PRODUCT($G$8:G37)^-1</f>
        <v>21.84938847113234</v>
      </c>
      <c r="Q38" s="52">
        <f>((O37+N37)*PRODUCT($G$8:G37))/PRODUCT($E$8:E37)</f>
        <v>7307.9519145806689</v>
      </c>
      <c r="R38" s="52">
        <f>((P37)*PRODUCT($G$8:G37))/PRODUCT($E$8:E37)</f>
        <v>45.157613159899874</v>
      </c>
      <c r="S38" s="11">
        <f t="shared" si="1"/>
        <v>40000</v>
      </c>
      <c r="T38" s="32">
        <f t="shared" si="2"/>
        <v>0</v>
      </c>
      <c r="U38" s="41">
        <f t="shared" si="12"/>
        <v>0</v>
      </c>
      <c r="V38" s="41">
        <f t="shared" si="3"/>
        <v>40000</v>
      </c>
      <c r="W38" s="52">
        <f t="shared" si="13"/>
        <v>131813.96721321682</v>
      </c>
      <c r="X38" s="41">
        <f t="shared" si="4"/>
        <v>0</v>
      </c>
      <c r="Y38" s="41">
        <f t="shared" si="5"/>
        <v>0</v>
      </c>
      <c r="Z38" s="41">
        <f t="shared" si="14"/>
        <v>40000</v>
      </c>
      <c r="AA38" s="41">
        <f t="shared" si="15"/>
        <v>0</v>
      </c>
      <c r="AB38" s="41">
        <f t="shared" si="6"/>
        <v>0</v>
      </c>
      <c r="AC38" s="41"/>
      <c r="AD38" s="41"/>
      <c r="AE38" s="41"/>
      <c r="AF38" s="41"/>
      <c r="AG38" s="41"/>
    </row>
    <row r="39" spans="1:33" x14ac:dyDescent="0.2">
      <c r="A39" s="11">
        <f t="shared" si="19"/>
        <v>31</v>
      </c>
      <c r="B39" s="11">
        <f t="shared" si="19"/>
        <v>61</v>
      </c>
      <c r="C39" s="12">
        <f>IF(B39&lt;121,INDEX(Frauen!C$2:C$122,B39+1,1),0)</f>
        <v>6.4489999999999998</v>
      </c>
      <c r="D39" s="20">
        <f t="shared" si="9"/>
        <v>6.4489999999999999E-3</v>
      </c>
      <c r="E39" s="20">
        <f t="shared" si="10"/>
        <v>0.99355099999999996</v>
      </c>
      <c r="F39" s="26">
        <f>IF(B39&lt;121,IF($D$1="konstant",$D$3,Zins!G33),0)</f>
        <v>2.2499999999999999E-2</v>
      </c>
      <c r="G39" s="39">
        <f t="shared" si="18"/>
        <v>1.0225</v>
      </c>
      <c r="H39" s="11"/>
      <c r="I39" s="11"/>
      <c r="J39" s="11"/>
      <c r="K39" s="11"/>
      <c r="L39" s="28">
        <f t="shared" si="11"/>
        <v>0</v>
      </c>
      <c r="M39" s="32">
        <f t="shared" si="0"/>
        <v>0</v>
      </c>
      <c r="N39" s="53">
        <f>N38+H40*PRODUCT($G$8:G39)^-1*PRODUCT($E$8:E38)*D39</f>
        <v>3535.9326841441589</v>
      </c>
      <c r="O39" s="53"/>
      <c r="P39" s="52">
        <f>P38+J39*PRODUCT($E$8:E38)*PRODUCT($G$8:G38)^-1</f>
        <v>21.84938847113234</v>
      </c>
      <c r="Q39" s="52">
        <f>((O38+N38)*PRODUCT($G$8:G38))/PRODUCT($E$8:E38)</f>
        <v>7516.6085574105373</v>
      </c>
      <c r="R39" s="52">
        <f>((P38)*PRODUCT($G$8:G38))/PRODUCT($E$8:E38)</f>
        <v>46.446953329387746</v>
      </c>
      <c r="S39" s="11">
        <f t="shared" si="1"/>
        <v>0</v>
      </c>
      <c r="T39" s="32">
        <f t="shared" si="2"/>
        <v>0</v>
      </c>
      <c r="U39" s="41">
        <f t="shared" si="12"/>
        <v>0</v>
      </c>
      <c r="V39" s="41">
        <f t="shared" si="3"/>
        <v>0</v>
      </c>
      <c r="W39" s="52">
        <f t="shared" si="13"/>
        <v>135577.51960084558</v>
      </c>
      <c r="X39" s="41">
        <f t="shared" si="4"/>
        <v>0</v>
      </c>
      <c r="Y39" s="41">
        <f t="shared" si="5"/>
        <v>0</v>
      </c>
      <c r="Z39" s="41">
        <f t="shared" si="14"/>
        <v>0</v>
      </c>
      <c r="AA39" s="41">
        <f t="shared" si="15"/>
        <v>0</v>
      </c>
      <c r="AB39" s="41">
        <f t="shared" si="6"/>
        <v>0</v>
      </c>
      <c r="AC39" s="41"/>
      <c r="AD39" s="41"/>
      <c r="AE39" s="41"/>
      <c r="AF39" s="41"/>
      <c r="AG39" s="41"/>
    </row>
    <row r="40" spans="1:33" x14ac:dyDescent="0.2">
      <c r="A40" s="11">
        <f t="shared" si="19"/>
        <v>32</v>
      </c>
      <c r="B40" s="11">
        <f t="shared" si="19"/>
        <v>62</v>
      </c>
      <c r="C40" s="12">
        <f>IF(B40&lt;121,INDEX(Frauen!C$2:C$122,B40+1,1),0)</f>
        <v>7.1260000000000003</v>
      </c>
      <c r="D40" s="20">
        <f t="shared" si="9"/>
        <v>7.1260000000000004E-3</v>
      </c>
      <c r="E40" s="20">
        <f t="shared" si="10"/>
        <v>0.99287400000000003</v>
      </c>
      <c r="F40" s="26">
        <f>IF(B40&lt;121,IF($D$1="konstant",$D$3,Zins!G34),0)</f>
        <v>2.2499999999999999E-2</v>
      </c>
      <c r="G40" s="39">
        <f t="shared" si="18"/>
        <v>1.0225</v>
      </c>
      <c r="H40" s="11"/>
      <c r="I40" s="11"/>
      <c r="J40" s="11"/>
      <c r="K40" s="11"/>
      <c r="L40" s="28">
        <f t="shared" si="11"/>
        <v>0</v>
      </c>
      <c r="M40" s="32">
        <f t="shared" si="0"/>
        <v>0</v>
      </c>
      <c r="N40" s="53">
        <f>N39+H41*PRODUCT($G$8:G40)^-1*PRODUCT($E$8:E39)*D40</f>
        <v>3535.9326841441589</v>
      </c>
      <c r="O40" s="53"/>
      <c r="P40" s="52">
        <f>P39+J40*PRODUCT($E$8:E39)*PRODUCT($G$8:G39)^-1</f>
        <v>21.84938847113234</v>
      </c>
      <c r="Q40" s="52">
        <f>((O39+N39)*PRODUCT($G$8:G39))/PRODUCT($E$8:E39)</f>
        <v>7735.6192585506669</v>
      </c>
      <c r="R40" s="52">
        <f>((P39)*PRODUCT($G$8:G39))/PRODUCT($E$8:E39)</f>
        <v>47.800273744678393</v>
      </c>
      <c r="S40" s="11">
        <f t="shared" si="1"/>
        <v>0</v>
      </c>
      <c r="T40" s="32">
        <f t="shared" si="2"/>
        <v>0</v>
      </c>
      <c r="U40" s="41">
        <f t="shared" si="12"/>
        <v>0</v>
      </c>
      <c r="V40" s="41">
        <f t="shared" si="3"/>
        <v>0</v>
      </c>
      <c r="W40" s="52">
        <f t="shared" si="13"/>
        <v>139527.82875953481</v>
      </c>
      <c r="X40" s="41">
        <f t="shared" si="4"/>
        <v>0</v>
      </c>
      <c r="Y40" s="41">
        <f t="shared" si="5"/>
        <v>0</v>
      </c>
      <c r="Z40" s="41">
        <f t="shared" si="14"/>
        <v>0</v>
      </c>
      <c r="AA40" s="41">
        <f t="shared" si="15"/>
        <v>0</v>
      </c>
      <c r="AB40" s="41">
        <f t="shared" ref="AB40:AB71" si="20">AE40-AE41/G40</f>
        <v>0</v>
      </c>
      <c r="AC40" s="41"/>
      <c r="AD40" s="41"/>
      <c r="AE40" s="41"/>
      <c r="AF40" s="41"/>
      <c r="AG40" s="41"/>
    </row>
    <row r="41" spans="1:33" x14ac:dyDescent="0.2">
      <c r="A41" s="11">
        <f t="shared" si="19"/>
        <v>33</v>
      </c>
      <c r="B41" s="11">
        <f t="shared" si="19"/>
        <v>63</v>
      </c>
      <c r="C41" s="12">
        <f>IF(B41&lt;121,INDEX(Frauen!C$2:C$122,B41+1,1),0)</f>
        <v>7.9349999999999996</v>
      </c>
      <c r="D41" s="20">
        <f t="shared" si="9"/>
        <v>7.9349999999999993E-3</v>
      </c>
      <c r="E41" s="20">
        <f t="shared" si="10"/>
        <v>0.99206499999999997</v>
      </c>
      <c r="F41" s="26">
        <f>IF(B41&lt;121,IF($D$1="konstant",$D$3,Zins!G35),0)</f>
        <v>2.2499999999999999E-2</v>
      </c>
      <c r="G41" s="39">
        <f t="shared" si="18"/>
        <v>1.0225</v>
      </c>
      <c r="H41" s="11"/>
      <c r="I41" s="11"/>
      <c r="J41" s="11"/>
      <c r="K41" s="11"/>
      <c r="L41" s="28">
        <f t="shared" si="11"/>
        <v>0</v>
      </c>
      <c r="M41" s="32">
        <f t="shared" si="0"/>
        <v>0</v>
      </c>
      <c r="N41" s="53">
        <f>N40+H42*PRODUCT($G$8:G41)^-1*PRODUCT($E$8:E40)*D41</f>
        <v>3535.9326841441589</v>
      </c>
      <c r="O41" s="53"/>
      <c r="P41" s="52">
        <f>P40+J41*PRODUCT($E$8:E40)*PRODUCT($G$8:G40)^-1</f>
        <v>21.84938847113234</v>
      </c>
      <c r="Q41" s="52">
        <f>((O40+N40)*PRODUCT($G$8:G40))/PRODUCT($E$8:E40)</f>
        <v>7966.4395400303129</v>
      </c>
      <c r="R41" s="52">
        <f>((P40)*PRODUCT($G$8:G40))/PRODUCT($E$8:E40)</f>
        <v>49.226568430569898</v>
      </c>
      <c r="S41" s="11">
        <f t="shared" si="1"/>
        <v>0</v>
      </c>
      <c r="T41" s="32">
        <f t="shared" si="2"/>
        <v>0</v>
      </c>
      <c r="U41" s="41">
        <f t="shared" si="12"/>
        <v>0</v>
      </c>
      <c r="V41" s="41">
        <f t="shared" si="3"/>
        <v>0</v>
      </c>
      <c r="W41" s="52">
        <f t="shared" si="13"/>
        <v>143691.14802746809</v>
      </c>
      <c r="X41" s="41">
        <f t="shared" si="4"/>
        <v>0</v>
      </c>
      <c r="Y41" s="41">
        <f t="shared" si="5"/>
        <v>0</v>
      </c>
      <c r="Z41" s="41">
        <f t="shared" ref="Z41:Z72" si="21">S41+AG41-T41*$M$3</f>
        <v>0</v>
      </c>
      <c r="AA41" s="41">
        <f t="shared" si="15"/>
        <v>0</v>
      </c>
      <c r="AB41" s="41">
        <f t="shared" si="20"/>
        <v>0</v>
      </c>
      <c r="AC41" s="41"/>
      <c r="AD41" s="41"/>
      <c r="AE41" s="41"/>
      <c r="AF41" s="41"/>
      <c r="AG41" s="41"/>
    </row>
    <row r="42" spans="1:33" x14ac:dyDescent="0.2">
      <c r="A42" s="11">
        <f t="shared" ref="A42:B57" si="22">IF(A41&lt;121,A41+1,"")</f>
        <v>34</v>
      </c>
      <c r="B42" s="11">
        <f t="shared" si="22"/>
        <v>64</v>
      </c>
      <c r="C42" s="12">
        <f>IF(B42&lt;121,INDEX(Frauen!C$2:C$122,B42+1,1),0)</f>
        <v>8.8979999999999997</v>
      </c>
      <c r="D42" s="20">
        <f t="shared" si="9"/>
        <v>8.8979999999999997E-3</v>
      </c>
      <c r="E42" s="20">
        <f t="shared" si="10"/>
        <v>0.99110200000000004</v>
      </c>
      <c r="F42" s="26">
        <f>IF(B42&lt;121,IF($D$1="konstant",$D$3,Zins!G36),0)</f>
        <v>2.2499999999999999E-2</v>
      </c>
      <c r="G42" s="39">
        <f t="shared" si="18"/>
        <v>1.0225</v>
      </c>
      <c r="H42" s="11"/>
      <c r="I42" s="11"/>
      <c r="J42" s="11"/>
      <c r="K42" s="11"/>
      <c r="L42" s="28">
        <f t="shared" si="11"/>
        <v>0</v>
      </c>
      <c r="M42" s="32">
        <f t="shared" si="0"/>
        <v>0</v>
      </c>
      <c r="N42" s="53">
        <f>N41+H43*PRODUCT($G$8:G42)^-1*PRODUCT($E$8:E41)*D42</f>
        <v>3535.9326841441589</v>
      </c>
      <c r="O42" s="53"/>
      <c r="P42" s="52">
        <f>P41+J42*PRODUCT($E$8:E41)*PRODUCT($G$8:G41)^-1</f>
        <v>21.84938847113234</v>
      </c>
      <c r="Q42" s="52">
        <f>((O41+N41)*PRODUCT($G$8:G41))/PRODUCT($E$8:E41)</f>
        <v>8210.8374246455569</v>
      </c>
      <c r="R42" s="52">
        <f>((P41)*PRODUCT($G$8:G41))/PRODUCT($E$8:E41)</f>
        <v>50.736762430140885</v>
      </c>
      <c r="S42" s="11">
        <f t="shared" si="1"/>
        <v>0</v>
      </c>
      <c r="T42" s="32">
        <f t="shared" si="2"/>
        <v>0</v>
      </c>
      <c r="U42" s="41">
        <f t="shared" si="12"/>
        <v>0</v>
      </c>
      <c r="V42" s="41">
        <f t="shared" si="3"/>
        <v>0</v>
      </c>
      <c r="W42" s="52">
        <f t="shared" si="13"/>
        <v>148099.36733791247</v>
      </c>
      <c r="X42" s="41">
        <f t="shared" si="4"/>
        <v>0</v>
      </c>
      <c r="Y42" s="41">
        <f t="shared" si="5"/>
        <v>0</v>
      </c>
      <c r="Z42" s="41">
        <f t="shared" si="21"/>
        <v>0</v>
      </c>
      <c r="AA42" s="41">
        <f t="shared" si="15"/>
        <v>0</v>
      </c>
      <c r="AB42" s="41">
        <f t="shared" si="20"/>
        <v>0</v>
      </c>
      <c r="AC42" s="41"/>
      <c r="AD42" s="41"/>
      <c r="AE42" s="41"/>
      <c r="AF42" s="41"/>
      <c r="AG42" s="41"/>
    </row>
    <row r="43" spans="1:33" x14ac:dyDescent="0.2">
      <c r="A43" s="11">
        <f t="shared" si="22"/>
        <v>35</v>
      </c>
      <c r="B43" s="11">
        <f t="shared" si="22"/>
        <v>65</v>
      </c>
      <c r="C43" s="12">
        <f>IF(B43&lt;121,INDEX(Frauen!C$2:C$122,B43+1,1),0)</f>
        <v>10.025</v>
      </c>
      <c r="D43" s="20">
        <f t="shared" si="9"/>
        <v>1.0025000000000001E-2</v>
      </c>
      <c r="E43" s="20">
        <f t="shared" si="10"/>
        <v>0.98997500000000005</v>
      </c>
      <c r="F43" s="26">
        <f>IF(B43&lt;121,IF($D$1="konstant",$D$3,Zins!G37),0)</f>
        <v>2.2499999999999999E-2</v>
      </c>
      <c r="G43" s="39">
        <f t="shared" si="18"/>
        <v>1.0225</v>
      </c>
      <c r="H43" s="11"/>
      <c r="I43" s="11"/>
      <c r="J43" s="11"/>
      <c r="K43" s="11"/>
      <c r="L43" s="28">
        <f t="shared" si="11"/>
        <v>0</v>
      </c>
      <c r="M43" s="32">
        <f t="shared" si="0"/>
        <v>0</v>
      </c>
      <c r="N43" s="53">
        <f>N42+H44*PRODUCT($G$8:G43)^-1*PRODUCT($E$8:E42)*D43</f>
        <v>3535.9326841441589</v>
      </c>
      <c r="O43" s="53"/>
      <c r="P43" s="52">
        <f>P42+J43*PRODUCT($E$8:E42)*PRODUCT($G$8:G42)^-1</f>
        <v>21.84938847113234</v>
      </c>
      <c r="Q43" s="52">
        <f>((O42+N42)*PRODUCT($G$8:G42))/PRODUCT($E$8:E42)</f>
        <v>8470.955831690464</v>
      </c>
      <c r="R43" s="52">
        <f>((P42)*PRODUCT($G$8:G42))/PRODUCT($E$8:E42)</f>
        <v>52.344097363156429</v>
      </c>
      <c r="S43" s="11">
        <f t="shared" si="1"/>
        <v>0</v>
      </c>
      <c r="T43" s="32">
        <f t="shared" si="2"/>
        <v>0</v>
      </c>
      <c r="U43" s="41">
        <f t="shared" si="12"/>
        <v>0</v>
      </c>
      <c r="V43" s="41">
        <f t="shared" si="3"/>
        <v>0</v>
      </c>
      <c r="W43" s="52">
        <f t="shared" si="13"/>
        <v>152791.13865476561</v>
      </c>
      <c r="X43" s="41">
        <f t="shared" si="4"/>
        <v>0</v>
      </c>
      <c r="Y43" s="41">
        <f t="shared" si="5"/>
        <v>0</v>
      </c>
      <c r="Z43" s="41">
        <f t="shared" si="21"/>
        <v>0</v>
      </c>
      <c r="AA43" s="41">
        <f t="shared" si="15"/>
        <v>0</v>
      </c>
      <c r="AB43" s="41">
        <f t="shared" si="20"/>
        <v>0</v>
      </c>
      <c r="AC43" s="41"/>
      <c r="AD43" s="41"/>
      <c r="AE43" s="41"/>
      <c r="AF43" s="41"/>
      <c r="AG43" s="41"/>
    </row>
    <row r="44" spans="1:33" x14ac:dyDescent="0.2">
      <c r="A44" s="11">
        <f t="shared" si="22"/>
        <v>36</v>
      </c>
      <c r="B44" s="11">
        <f t="shared" si="22"/>
        <v>66</v>
      </c>
      <c r="C44" s="12">
        <f>IF(B44&lt;121,INDEX(Frauen!C$2:C$122,B44+1,1),0)</f>
        <v>11.323</v>
      </c>
      <c r="D44" s="20">
        <f t="shared" si="9"/>
        <v>1.1323E-2</v>
      </c>
      <c r="E44" s="20">
        <f t="shared" si="10"/>
        <v>0.98867700000000003</v>
      </c>
      <c r="F44" s="26">
        <f>IF(B44&lt;121,IF($D$1="konstant",$D$3,Zins!G38),0)</f>
        <v>2.2499999999999999E-2</v>
      </c>
      <c r="G44" s="39">
        <f t="shared" si="18"/>
        <v>1.0225</v>
      </c>
      <c r="H44" s="11"/>
      <c r="I44" s="11"/>
      <c r="J44" s="11"/>
      <c r="K44" s="11"/>
      <c r="L44" s="28">
        <f t="shared" si="11"/>
        <v>0</v>
      </c>
      <c r="M44" s="32">
        <f t="shared" si="0"/>
        <v>0</v>
      </c>
      <c r="N44" s="53">
        <f>N43+H45*PRODUCT($G$8:G44)^-1*PRODUCT($E$8:E43)*D44</f>
        <v>3535.9326841441589</v>
      </c>
      <c r="O44" s="53"/>
      <c r="P44" s="52">
        <f>P43+J44*PRODUCT($E$8:E43)*PRODUCT($G$8:G43)^-1</f>
        <v>21.84938847113234</v>
      </c>
      <c r="Q44" s="52">
        <f>((O43+N43)*PRODUCT($G$8:G43))/PRODUCT($E$8:E43)</f>
        <v>8749.2637065617801</v>
      </c>
      <c r="R44" s="52">
        <f>((P43)*PRODUCT($G$8:G43))/PRODUCT($E$8:E43)</f>
        <v>54.063829444003574</v>
      </c>
      <c r="S44" s="11">
        <f t="shared" si="1"/>
        <v>0</v>
      </c>
      <c r="T44" s="32">
        <f t="shared" si="2"/>
        <v>0</v>
      </c>
      <c r="U44" s="41">
        <f t="shared" si="12"/>
        <v>0</v>
      </c>
      <c r="V44" s="41">
        <f t="shared" si="3"/>
        <v>0</v>
      </c>
      <c r="W44" s="52">
        <f t="shared" si="13"/>
        <v>157810.99449430319</v>
      </c>
      <c r="X44" s="41">
        <f t="shared" si="4"/>
        <v>0</v>
      </c>
      <c r="Y44" s="41">
        <f t="shared" si="5"/>
        <v>0</v>
      </c>
      <c r="Z44" s="41">
        <f t="shared" si="21"/>
        <v>0</v>
      </c>
      <c r="AA44" s="41">
        <f t="shared" si="15"/>
        <v>0</v>
      </c>
      <c r="AB44" s="41">
        <f t="shared" si="20"/>
        <v>0</v>
      </c>
      <c r="AC44" s="41"/>
      <c r="AD44" s="41"/>
      <c r="AE44" s="41"/>
      <c r="AF44" s="41"/>
      <c r="AG44" s="41"/>
    </row>
    <row r="45" spans="1:33" x14ac:dyDescent="0.2">
      <c r="A45" s="11">
        <f t="shared" si="22"/>
        <v>37</v>
      </c>
      <c r="B45" s="11">
        <f t="shared" si="22"/>
        <v>67</v>
      </c>
      <c r="C45" s="12">
        <f>IF(B45&lt;121,INDEX(Frauen!C$2:C$122,B45+1,1),0)</f>
        <v>12.797000000000001</v>
      </c>
      <c r="D45" s="20">
        <f t="shared" si="9"/>
        <v>1.2797000000000001E-2</v>
      </c>
      <c r="E45" s="20">
        <f t="shared" si="10"/>
        <v>0.98720300000000005</v>
      </c>
      <c r="F45" s="26">
        <f>IF(B45&lt;121,IF($D$1="konstant",$D$3,Zins!G39),0)</f>
        <v>2.2499999999999999E-2</v>
      </c>
      <c r="G45" s="39">
        <f t="shared" si="18"/>
        <v>1.0225</v>
      </c>
      <c r="H45" s="11"/>
      <c r="I45" s="11"/>
      <c r="J45" s="11"/>
      <c r="K45" s="11"/>
      <c r="L45" s="28">
        <f t="shared" si="11"/>
        <v>0</v>
      </c>
      <c r="M45" s="32">
        <f t="shared" si="0"/>
        <v>0</v>
      </c>
      <c r="N45" s="53">
        <f>N44+H46*PRODUCT($G$8:G45)^-1*PRODUCT($E$8:E44)*D45</f>
        <v>3535.9326841441589</v>
      </c>
      <c r="O45" s="53"/>
      <c r="P45" s="52">
        <f>P44+J45*PRODUCT($E$8:E44)*PRODUCT($G$8:G44)^-1</f>
        <v>21.84938847113234</v>
      </c>
      <c r="Q45" s="52">
        <f>((O44+N44)*PRODUCT($G$8:G44))/PRODUCT($E$8:E44)</f>
        <v>9048.5792022666865</v>
      </c>
      <c r="R45" s="52">
        <f>((P44)*PRODUCT($G$8:G44))/PRODUCT($E$8:E44)</f>
        <v>55.913372725868669</v>
      </c>
      <c r="S45" s="11">
        <f t="shared" si="1"/>
        <v>0</v>
      </c>
      <c r="T45" s="32">
        <f t="shared" si="2"/>
        <v>0</v>
      </c>
      <c r="U45" s="41">
        <f t="shared" si="12"/>
        <v>0</v>
      </c>
      <c r="V45" s="41">
        <f t="shared" si="3"/>
        <v>0</v>
      </c>
      <c r="W45" s="52">
        <f t="shared" si="13"/>
        <v>163209.76605142531</v>
      </c>
      <c r="X45" s="41">
        <f t="shared" si="4"/>
        <v>0</v>
      </c>
      <c r="Y45" s="41">
        <f t="shared" si="5"/>
        <v>0</v>
      </c>
      <c r="Z45" s="41">
        <f t="shared" si="21"/>
        <v>0</v>
      </c>
      <c r="AA45" s="41">
        <f t="shared" si="15"/>
        <v>0</v>
      </c>
      <c r="AB45" s="41">
        <f t="shared" si="20"/>
        <v>0</v>
      </c>
      <c r="AC45" s="41"/>
      <c r="AD45" s="41"/>
      <c r="AE45" s="41"/>
      <c r="AF45" s="41"/>
      <c r="AG45" s="41"/>
    </row>
    <row r="46" spans="1:33" x14ac:dyDescent="0.2">
      <c r="A46" s="11">
        <f t="shared" si="22"/>
        <v>38</v>
      </c>
      <c r="B46" s="11">
        <f t="shared" si="22"/>
        <v>68</v>
      </c>
      <c r="C46" s="12">
        <f>IF(B46&lt;121,INDEX(Frauen!C$2:C$122,B46+1,1),0)</f>
        <v>14.46</v>
      </c>
      <c r="D46" s="20">
        <f t="shared" si="9"/>
        <v>1.4460000000000001E-2</v>
      </c>
      <c r="E46" s="20">
        <f t="shared" si="10"/>
        <v>0.98553999999999997</v>
      </c>
      <c r="F46" s="26">
        <f>IF(B46&lt;121,IF($D$1="konstant",$D$3,Zins!G40),0)</f>
        <v>2.2499999999999999E-2</v>
      </c>
      <c r="G46" s="39">
        <f t="shared" si="18"/>
        <v>1.0225</v>
      </c>
      <c r="H46" s="11"/>
      <c r="I46" s="11"/>
      <c r="J46" s="11"/>
      <c r="K46" s="11"/>
      <c r="L46" s="28">
        <f t="shared" si="11"/>
        <v>0</v>
      </c>
      <c r="M46" s="32">
        <f t="shared" si="0"/>
        <v>0</v>
      </c>
      <c r="N46" s="53">
        <f>N45+H47*PRODUCT($G$8:G46)^-1*PRODUCT($E$8:E45)*D46</f>
        <v>3535.9326841441589</v>
      </c>
      <c r="O46" s="53"/>
      <c r="P46" s="52">
        <f>P45+J46*PRODUCT($E$8:E45)*PRODUCT($G$8:G45)^-1</f>
        <v>21.84938847113234</v>
      </c>
      <c r="Q46" s="52">
        <f>((O45+N45)*PRODUCT($G$8:G45))/PRODUCT($E$8:E45)</f>
        <v>9372.1070887321912</v>
      </c>
      <c r="R46" s="52">
        <f>((P45)*PRODUCT($G$8:G45))/PRODUCT($E$8:E45)</f>
        <v>57.912530261963049</v>
      </c>
      <c r="S46" s="11">
        <f t="shared" si="1"/>
        <v>0</v>
      </c>
      <c r="T46" s="32">
        <f t="shared" si="2"/>
        <v>0</v>
      </c>
      <c r="U46" s="41">
        <f t="shared" si="12"/>
        <v>0</v>
      </c>
      <c r="V46" s="41">
        <f t="shared" si="3"/>
        <v>0</v>
      </c>
      <c r="W46" s="52">
        <f t="shared" si="13"/>
        <v>169045.25795361478</v>
      </c>
      <c r="X46" s="41">
        <f t="shared" si="4"/>
        <v>0</v>
      </c>
      <c r="Y46" s="41">
        <f t="shared" si="5"/>
        <v>0</v>
      </c>
      <c r="Z46" s="41">
        <f t="shared" si="21"/>
        <v>0</v>
      </c>
      <c r="AA46" s="41">
        <f t="shared" si="15"/>
        <v>0</v>
      </c>
      <c r="AB46" s="41">
        <f t="shared" si="20"/>
        <v>0</v>
      </c>
      <c r="AC46" s="41"/>
      <c r="AD46" s="41"/>
      <c r="AE46" s="41"/>
      <c r="AF46" s="41"/>
      <c r="AG46" s="41"/>
    </row>
    <row r="47" spans="1:33" x14ac:dyDescent="0.2">
      <c r="A47" s="11">
        <f t="shared" si="22"/>
        <v>39</v>
      </c>
      <c r="B47" s="11">
        <f t="shared" si="22"/>
        <v>69</v>
      </c>
      <c r="C47" s="12">
        <f>IF(B47&lt;121,INDEX(Frauen!C$2:C$122,B47+1,1),0)</f>
        <v>16.332000000000001</v>
      </c>
      <c r="D47" s="20">
        <f t="shared" si="9"/>
        <v>1.6331999999999999E-2</v>
      </c>
      <c r="E47" s="20">
        <f t="shared" si="10"/>
        <v>0.98366799999999999</v>
      </c>
      <c r="F47" s="26">
        <f>IF(B47&lt;121,IF($D$1="konstant",$D$3,Zins!G41),0)</f>
        <v>2.2499999999999999E-2</v>
      </c>
      <c r="G47" s="39">
        <f t="shared" si="18"/>
        <v>1.0225</v>
      </c>
      <c r="H47" s="11"/>
      <c r="I47" s="11"/>
      <c r="J47" s="11"/>
      <c r="K47" s="11"/>
      <c r="L47" s="28">
        <f t="shared" si="11"/>
        <v>0</v>
      </c>
      <c r="M47" s="32">
        <f t="shared" si="0"/>
        <v>0</v>
      </c>
      <c r="N47" s="53">
        <f>N46+H48*PRODUCT($G$8:G47)^-1*PRODUCT($E$8:E46)*D47</f>
        <v>3535.9326841441589</v>
      </c>
      <c r="O47" s="53"/>
      <c r="P47" s="52">
        <f>P46+J47*PRODUCT($E$8:E46)*PRODUCT($G$8:G46)^-1</f>
        <v>21.84938847113234</v>
      </c>
      <c r="Q47" s="52">
        <f>((O46+N46)*PRODUCT($G$8:G46))/PRODUCT($E$8:E46)</f>
        <v>9723.5825011959605</v>
      </c>
      <c r="R47" s="52">
        <f>((P46)*PRODUCT($G$8:G46))/PRODUCT($E$8:E46)</f>
        <v>60.08438236180897</v>
      </c>
      <c r="S47" s="11">
        <f t="shared" si="1"/>
        <v>0</v>
      </c>
      <c r="T47" s="32">
        <f t="shared" si="2"/>
        <v>0</v>
      </c>
      <c r="U47" s="41">
        <f t="shared" si="12"/>
        <v>0</v>
      </c>
      <c r="V47" s="41">
        <f t="shared" si="3"/>
        <v>0</v>
      </c>
      <c r="W47" s="52">
        <f t="shared" si="13"/>
        <v>175384.84105928842</v>
      </c>
      <c r="X47" s="41">
        <f t="shared" si="4"/>
        <v>0</v>
      </c>
      <c r="Y47" s="41">
        <f t="shared" si="5"/>
        <v>0</v>
      </c>
      <c r="Z47" s="41">
        <f t="shared" si="21"/>
        <v>0</v>
      </c>
      <c r="AA47" s="41">
        <f t="shared" si="15"/>
        <v>0</v>
      </c>
      <c r="AB47" s="41">
        <f t="shared" si="20"/>
        <v>0</v>
      </c>
      <c r="AC47" s="41"/>
      <c r="AD47" s="41"/>
      <c r="AE47" s="41"/>
      <c r="AF47" s="41"/>
      <c r="AG47" s="41"/>
    </row>
    <row r="48" spans="1:33" x14ac:dyDescent="0.2">
      <c r="A48" s="11">
        <f t="shared" si="22"/>
        <v>40</v>
      </c>
      <c r="B48" s="11">
        <f t="shared" si="22"/>
        <v>70</v>
      </c>
      <c r="C48" s="12">
        <f>IF(B48&lt;121,INDEX(Frauen!C$2:C$122,B48+1,1),0)</f>
        <v>18.440000000000001</v>
      </c>
      <c r="D48" s="20">
        <f t="shared" si="9"/>
        <v>1.8440000000000002E-2</v>
      </c>
      <c r="E48" s="20">
        <f t="shared" si="10"/>
        <v>0.98155999999999999</v>
      </c>
      <c r="F48" s="26">
        <f>IF(B48&lt;121,IF($D$1="konstant",$D$3,Zins!G42),0)</f>
        <v>2.2499999999999999E-2</v>
      </c>
      <c r="G48" s="39">
        <f t="shared" si="18"/>
        <v>1.0225</v>
      </c>
      <c r="H48" s="11"/>
      <c r="I48" s="11"/>
      <c r="J48" s="11"/>
      <c r="K48" s="11"/>
      <c r="L48" s="28">
        <f t="shared" si="11"/>
        <v>0</v>
      </c>
      <c r="M48" s="32">
        <f t="shared" si="0"/>
        <v>0</v>
      </c>
      <c r="N48" s="53">
        <f>N47+H49*PRODUCT($G$8:G48)^-1*PRODUCT($E$8:E47)*D48</f>
        <v>3535.9326841441589</v>
      </c>
      <c r="O48" s="53"/>
      <c r="P48" s="52">
        <f>P47+J48*PRODUCT($E$8:E47)*PRODUCT($G$8:G47)^-1</f>
        <v>21.84938847113234</v>
      </c>
      <c r="Q48" s="52">
        <f>((O47+N47)*PRODUCT($G$8:G47))/PRODUCT($E$8:E47)</f>
        <v>10107.437781317343</v>
      </c>
      <c r="R48" s="52">
        <f>((P47)*PRODUCT($G$8:G47))/PRODUCT($E$8:E47)</f>
        <v>62.45631754306298</v>
      </c>
      <c r="S48" s="11">
        <f t="shared" si="1"/>
        <v>0</v>
      </c>
      <c r="T48" s="32">
        <f t="shared" si="2"/>
        <v>0</v>
      </c>
      <c r="U48" s="41">
        <f t="shared" si="12"/>
        <v>0</v>
      </c>
      <c r="V48" s="41">
        <f t="shared" si="3"/>
        <v>0</v>
      </c>
      <c r="W48" s="52">
        <f t="shared" si="13"/>
        <v>182308.46178092854</v>
      </c>
      <c r="X48" s="41">
        <f t="shared" si="4"/>
        <v>0</v>
      </c>
      <c r="Y48" s="41">
        <f t="shared" si="5"/>
        <v>0</v>
      </c>
      <c r="Z48" s="41">
        <f t="shared" si="21"/>
        <v>0</v>
      </c>
      <c r="AA48" s="41">
        <f t="shared" si="15"/>
        <v>0</v>
      </c>
      <c r="AB48" s="41">
        <f t="shared" si="20"/>
        <v>0</v>
      </c>
      <c r="AC48" s="41"/>
      <c r="AD48" s="41"/>
      <c r="AE48" s="41"/>
      <c r="AF48" s="41"/>
      <c r="AG48" s="41"/>
    </row>
    <row r="49" spans="1:33" x14ac:dyDescent="0.2">
      <c r="A49" s="11">
        <f t="shared" si="22"/>
        <v>41</v>
      </c>
      <c r="B49" s="11">
        <f t="shared" si="22"/>
        <v>71</v>
      </c>
      <c r="C49" s="12">
        <f>IF(B49&lt;121,INDEX(Frauen!C$2:C$122,B49+1,1),0)</f>
        <v>20.812999999999999</v>
      </c>
      <c r="D49" s="20">
        <f t="shared" si="9"/>
        <v>2.0812999999999998E-2</v>
      </c>
      <c r="E49" s="20">
        <f t="shared" si="10"/>
        <v>0.97918700000000003</v>
      </c>
      <c r="F49" s="26">
        <f>IF(B49&lt;121,IF($D$1="konstant",$D$3,Zins!G43),0)</f>
        <v>2.2499999999999999E-2</v>
      </c>
      <c r="G49" s="39">
        <f t="shared" si="18"/>
        <v>1.0225</v>
      </c>
      <c r="H49" s="11"/>
      <c r="I49" s="11"/>
      <c r="J49" s="11"/>
      <c r="K49" s="11"/>
      <c r="L49" s="28">
        <f t="shared" si="11"/>
        <v>0</v>
      </c>
      <c r="M49" s="32">
        <f t="shared" si="0"/>
        <v>0</v>
      </c>
      <c r="N49" s="53">
        <f>N48+H50*PRODUCT($G$8:G49)^-1*PRODUCT($E$8:E48)*D49</f>
        <v>3535.9326841441589</v>
      </c>
      <c r="O49" s="53"/>
      <c r="P49" s="52">
        <f>P48+J49*PRODUCT($E$8:E48)*PRODUCT($G$8:G48)^-1</f>
        <v>21.84938847113234</v>
      </c>
      <c r="Q49" s="52">
        <f>((O48+N48)*PRODUCT($G$8:G48))/PRODUCT($E$8:E48)</f>
        <v>10529.010077220937</v>
      </c>
      <c r="R49" s="52">
        <f>((P48)*PRODUCT($G$8:G48))/PRODUCT($E$8:E48)</f>
        <v>65.061315342701306</v>
      </c>
      <c r="S49" s="11">
        <f t="shared" si="1"/>
        <v>0</v>
      </c>
      <c r="T49" s="32">
        <f t="shared" si="2"/>
        <v>0</v>
      </c>
      <c r="U49" s="41">
        <f t="shared" si="12"/>
        <v>0</v>
      </c>
      <c r="V49" s="41">
        <f t="shared" si="3"/>
        <v>0</v>
      </c>
      <c r="W49" s="52">
        <f t="shared" si="13"/>
        <v>189912.38657952586</v>
      </c>
      <c r="X49" s="41">
        <f t="shared" si="4"/>
        <v>0</v>
      </c>
      <c r="Y49" s="41">
        <f t="shared" si="5"/>
        <v>0</v>
      </c>
      <c r="Z49" s="41">
        <f t="shared" si="21"/>
        <v>0</v>
      </c>
      <c r="AA49" s="41">
        <f t="shared" si="15"/>
        <v>0</v>
      </c>
      <c r="AB49" s="41">
        <f t="shared" si="20"/>
        <v>0</v>
      </c>
      <c r="AC49" s="41"/>
      <c r="AD49" s="41"/>
      <c r="AE49" s="41"/>
      <c r="AF49" s="41"/>
      <c r="AG49" s="41"/>
    </row>
    <row r="50" spans="1:33" x14ac:dyDescent="0.2">
      <c r="A50" s="11">
        <f t="shared" si="22"/>
        <v>42</v>
      </c>
      <c r="B50" s="11">
        <f t="shared" si="22"/>
        <v>72</v>
      </c>
      <c r="C50" s="12">
        <f>IF(B50&lt;121,INDEX(Frauen!C$2:C$122,B50+1,1),0)</f>
        <v>23.475000000000001</v>
      </c>
      <c r="D50" s="20">
        <f t="shared" si="9"/>
        <v>2.3475000000000003E-2</v>
      </c>
      <c r="E50" s="20">
        <f t="shared" si="10"/>
        <v>0.97652499999999998</v>
      </c>
      <c r="F50" s="26">
        <f>IF(B50&lt;121,IF($D$1="konstant",$D$3,Zins!G44),0)</f>
        <v>2.2499999999999999E-2</v>
      </c>
      <c r="G50" s="39">
        <f t="shared" si="18"/>
        <v>1.0225</v>
      </c>
      <c r="H50" s="11"/>
      <c r="I50" s="11"/>
      <c r="J50" s="11"/>
      <c r="K50" s="11"/>
      <c r="L50" s="28">
        <f t="shared" si="11"/>
        <v>0</v>
      </c>
      <c r="M50" s="32">
        <f t="shared" si="0"/>
        <v>0</v>
      </c>
      <c r="N50" s="53">
        <f>N49+H51*PRODUCT($G$8:G50)^-1*PRODUCT($E$8:E49)*D50</f>
        <v>3535.9326841441589</v>
      </c>
      <c r="O50" s="53"/>
      <c r="P50" s="52">
        <f>P49+J50*PRODUCT($E$8:E49)*PRODUCT($G$8:G49)^-1</f>
        <v>21.84938847113234</v>
      </c>
      <c r="Q50" s="52">
        <f>((O49+N49)*PRODUCT($G$8:G49))/PRODUCT($E$8:E49)</f>
        <v>10994.746462073546</v>
      </c>
      <c r="R50" s="52">
        <f>((P49)*PRODUCT($G$8:G49))/PRODUCT($E$8:E49)</f>
        <v>67.939213794619505</v>
      </c>
      <c r="S50" s="11">
        <f t="shared" si="1"/>
        <v>0</v>
      </c>
      <c r="T50" s="32">
        <f t="shared" si="2"/>
        <v>0</v>
      </c>
      <c r="U50" s="41">
        <f t="shared" si="12"/>
        <v>0</v>
      </c>
      <c r="V50" s="41">
        <f t="shared" si="3"/>
        <v>0</v>
      </c>
      <c r="W50" s="52">
        <f t="shared" si="13"/>
        <v>198312.90170066105</v>
      </c>
      <c r="X50" s="41">
        <f t="shared" si="4"/>
        <v>0</v>
      </c>
      <c r="Y50" s="41">
        <f t="shared" si="5"/>
        <v>0</v>
      </c>
      <c r="Z50" s="41">
        <f t="shared" si="21"/>
        <v>0</v>
      </c>
      <c r="AA50" s="41">
        <f t="shared" si="15"/>
        <v>0</v>
      </c>
      <c r="AB50" s="41">
        <f t="shared" si="20"/>
        <v>0</v>
      </c>
      <c r="AC50" s="41"/>
      <c r="AD50" s="41"/>
      <c r="AE50" s="41"/>
      <c r="AF50" s="41"/>
      <c r="AG50" s="41"/>
    </row>
    <row r="51" spans="1:33" x14ac:dyDescent="0.2">
      <c r="A51" s="11">
        <f t="shared" si="22"/>
        <v>43</v>
      </c>
      <c r="B51" s="11">
        <f t="shared" si="22"/>
        <v>73</v>
      </c>
      <c r="C51" s="12">
        <f>IF(B51&lt;121,INDEX(Frauen!C$2:C$122,B51+1,1),0)</f>
        <v>27.035</v>
      </c>
      <c r="D51" s="20">
        <f t="shared" si="9"/>
        <v>2.7035E-2</v>
      </c>
      <c r="E51" s="20">
        <f t="shared" si="10"/>
        <v>0.97296499999999997</v>
      </c>
      <c r="F51" s="26">
        <f>IF(B51&lt;121,IF($D$1="konstant",$D$3,Zins!G45),0)</f>
        <v>2.2499999999999999E-2</v>
      </c>
      <c r="G51" s="39">
        <f t="shared" si="18"/>
        <v>1.0225</v>
      </c>
      <c r="H51" s="11"/>
      <c r="I51" s="11"/>
      <c r="J51" s="11"/>
      <c r="K51" s="11"/>
      <c r="L51" s="28">
        <f t="shared" si="11"/>
        <v>0</v>
      </c>
      <c r="M51" s="32">
        <f t="shared" si="0"/>
        <v>0</v>
      </c>
      <c r="N51" s="53">
        <f>N50+H52*PRODUCT($G$8:G51)^-1*PRODUCT($E$8:E50)*D51</f>
        <v>3535.9326841441589</v>
      </c>
      <c r="O51" s="53"/>
      <c r="P51" s="52">
        <f>P50+J51*PRODUCT($E$8:E50)*PRODUCT($G$8:G50)^-1</f>
        <v>21.84938847113234</v>
      </c>
      <c r="Q51" s="52">
        <f>((O50+N50)*PRODUCT($G$8:G50))/PRODUCT($E$8:E50)</f>
        <v>11512.381411095672</v>
      </c>
      <c r="R51" s="52">
        <f>((P50)*PRODUCT($G$8:G50))/PRODUCT($E$8:E50)</f>
        <v>71.137806103272766</v>
      </c>
      <c r="S51" s="11">
        <f t="shared" si="1"/>
        <v>0</v>
      </c>
      <c r="T51" s="32">
        <f t="shared" si="2"/>
        <v>0</v>
      </c>
      <c r="U51" s="41">
        <f t="shared" si="12"/>
        <v>0</v>
      </c>
      <c r="V51" s="41">
        <f t="shared" si="3"/>
        <v>0</v>
      </c>
      <c r="W51" s="52">
        <f t="shared" si="13"/>
        <v>207649.51433801072</v>
      </c>
      <c r="X51" s="41">
        <f t="shared" si="4"/>
        <v>0</v>
      </c>
      <c r="Y51" s="41">
        <f t="shared" si="5"/>
        <v>0</v>
      </c>
      <c r="Z51" s="41">
        <f t="shared" si="21"/>
        <v>0</v>
      </c>
      <c r="AA51" s="41">
        <f t="shared" si="15"/>
        <v>0</v>
      </c>
      <c r="AB51" s="41">
        <f t="shared" si="20"/>
        <v>0</v>
      </c>
      <c r="AC51" s="41"/>
      <c r="AD51" s="41"/>
      <c r="AE51" s="41"/>
      <c r="AF51" s="41"/>
      <c r="AG51" s="41"/>
    </row>
    <row r="52" spans="1:33" x14ac:dyDescent="0.2">
      <c r="A52" s="11">
        <f t="shared" si="22"/>
        <v>44</v>
      </c>
      <c r="B52" s="11">
        <f t="shared" si="22"/>
        <v>74</v>
      </c>
      <c r="C52" s="12">
        <f>IF(B52&lt;121,INDEX(Frauen!C$2:C$122,B52+1,1),0)</f>
        <v>30.413</v>
      </c>
      <c r="D52" s="20">
        <f t="shared" si="9"/>
        <v>3.0412999999999999E-2</v>
      </c>
      <c r="E52" s="20">
        <f t="shared" si="10"/>
        <v>0.96958699999999998</v>
      </c>
      <c r="F52" s="26">
        <f>IF(B52&lt;121,IF($D$1="konstant",$D$3,Zins!G46),0)</f>
        <v>2.2499999999999999E-2</v>
      </c>
      <c r="G52" s="39">
        <f t="shared" si="18"/>
        <v>1.0225</v>
      </c>
      <c r="H52" s="11"/>
      <c r="I52" s="11"/>
      <c r="J52" s="11"/>
      <c r="K52" s="11"/>
      <c r="L52" s="28">
        <f t="shared" si="11"/>
        <v>0</v>
      </c>
      <c r="M52" s="32">
        <f t="shared" si="0"/>
        <v>0</v>
      </c>
      <c r="N52" s="53">
        <f>N51+H53*PRODUCT($G$8:G52)^-1*PRODUCT($E$8:E51)*D52</f>
        <v>3535.9326841441589</v>
      </c>
      <c r="O52" s="53"/>
      <c r="P52" s="52">
        <f>P51+J52*PRODUCT($E$8:E51)*PRODUCT($G$8:G51)^-1</f>
        <v>21.84938847113234</v>
      </c>
      <c r="Q52" s="52">
        <f>((O51+N51)*PRODUCT($G$8:G51))/PRODUCT($E$8:E51)</f>
        <v>12098.492744184348</v>
      </c>
      <c r="R52" s="52">
        <f>((P51)*PRODUCT($G$8:G51))/PRODUCT($E$8:E51)</f>
        <v>74.759530651766937</v>
      </c>
      <c r="S52" s="11">
        <f t="shared" si="1"/>
        <v>0</v>
      </c>
      <c r="T52" s="32">
        <f t="shared" si="2"/>
        <v>0</v>
      </c>
      <c r="U52" s="41">
        <f t="shared" si="12"/>
        <v>0</v>
      </c>
      <c r="V52" s="41">
        <f t="shared" si="3"/>
        <v>0</v>
      </c>
      <c r="W52" s="52">
        <f t="shared" si="13"/>
        <v>218221.23962384669</v>
      </c>
      <c r="X52" s="41">
        <f t="shared" si="4"/>
        <v>0</v>
      </c>
      <c r="Y52" s="41">
        <f t="shared" si="5"/>
        <v>0</v>
      </c>
      <c r="Z52" s="41">
        <f t="shared" si="21"/>
        <v>0</v>
      </c>
      <c r="AA52" s="41">
        <f t="shared" si="15"/>
        <v>0</v>
      </c>
      <c r="AB52" s="41">
        <f t="shared" si="20"/>
        <v>0</v>
      </c>
      <c r="AC52" s="41"/>
      <c r="AD52" s="41"/>
      <c r="AE52" s="41"/>
      <c r="AF52" s="41"/>
      <c r="AG52" s="41"/>
    </row>
    <row r="53" spans="1:33" x14ac:dyDescent="0.2">
      <c r="A53" s="11">
        <f t="shared" si="22"/>
        <v>45</v>
      </c>
      <c r="B53" s="11">
        <f t="shared" si="22"/>
        <v>75</v>
      </c>
      <c r="C53" s="12">
        <f>IF(B53&lt;121,INDEX(Frauen!C$2:C$122,B53+1,1),0)</f>
        <v>34.286999999999999</v>
      </c>
      <c r="D53" s="20">
        <f t="shared" si="9"/>
        <v>3.4286999999999998E-2</v>
      </c>
      <c r="E53" s="20">
        <f t="shared" si="10"/>
        <v>0.96571300000000004</v>
      </c>
      <c r="F53" s="26">
        <f>IF(B53&lt;121,IF($D$1="konstant",$D$3,Zins!G47),0)</f>
        <v>2.2499999999999999E-2</v>
      </c>
      <c r="G53" s="39">
        <f t="shared" si="18"/>
        <v>1.0225</v>
      </c>
      <c r="H53" s="11"/>
      <c r="I53" s="11"/>
      <c r="J53" s="11"/>
      <c r="K53" s="11"/>
      <c r="L53" s="28">
        <f t="shared" si="11"/>
        <v>0</v>
      </c>
      <c r="M53" s="32">
        <f t="shared" si="0"/>
        <v>0</v>
      </c>
      <c r="N53" s="53">
        <f>N52+H54*PRODUCT($G$8:G53)^-1*PRODUCT($E$8:E52)*D53</f>
        <v>3535.9326841441589</v>
      </c>
      <c r="O53" s="53"/>
      <c r="P53" s="52">
        <f>P52+J53*PRODUCT($E$8:E52)*PRODUCT($G$8:G52)^-1</f>
        <v>21.84938847113234</v>
      </c>
      <c r="Q53" s="52">
        <f>((O52+N52)*PRODUCT($G$8:G52))/PRODUCT($E$8:E52)</f>
        <v>12758.740402798818</v>
      </c>
      <c r="R53" s="52">
        <f>((P52)*PRODUCT($G$8:G52))/PRODUCT($E$8:E52)</f>
        <v>78.839361595639886</v>
      </c>
      <c r="S53" s="11">
        <f t="shared" si="1"/>
        <v>0</v>
      </c>
      <c r="T53" s="32">
        <f t="shared" si="2"/>
        <v>0</v>
      </c>
      <c r="U53" s="41">
        <f t="shared" si="12"/>
        <v>0</v>
      </c>
      <c r="V53" s="41">
        <f t="shared" si="3"/>
        <v>0</v>
      </c>
      <c r="W53" s="52">
        <f t="shared" si="13"/>
        <v>230130.16626190662</v>
      </c>
      <c r="X53" s="41">
        <f t="shared" si="4"/>
        <v>0</v>
      </c>
      <c r="Y53" s="41">
        <f t="shared" si="5"/>
        <v>0</v>
      </c>
      <c r="Z53" s="41">
        <f t="shared" si="21"/>
        <v>0</v>
      </c>
      <c r="AA53" s="41">
        <f t="shared" si="15"/>
        <v>0</v>
      </c>
      <c r="AB53" s="41">
        <f t="shared" si="20"/>
        <v>0</v>
      </c>
      <c r="AC53" s="41"/>
      <c r="AD53" s="41"/>
      <c r="AE53" s="41"/>
      <c r="AF53" s="41"/>
      <c r="AG53" s="41"/>
    </row>
    <row r="54" spans="1:33" x14ac:dyDescent="0.2">
      <c r="A54" s="11">
        <f t="shared" si="22"/>
        <v>46</v>
      </c>
      <c r="B54" s="11">
        <f t="shared" si="22"/>
        <v>76</v>
      </c>
      <c r="C54" s="12">
        <f>IF(B54&lt;121,INDEX(Frauen!C$2:C$122,B54+1,1),0)</f>
        <v>38.749000000000002</v>
      </c>
      <c r="D54" s="20">
        <f t="shared" si="9"/>
        <v>3.8749000000000006E-2</v>
      </c>
      <c r="E54" s="20">
        <f t="shared" si="10"/>
        <v>0.96125099999999997</v>
      </c>
      <c r="F54" s="26">
        <f>IF(B54&lt;121,IF($D$1="konstant",$D$3,Zins!G48),0)</f>
        <v>2.2499999999999999E-2</v>
      </c>
      <c r="G54" s="39">
        <f t="shared" si="18"/>
        <v>1.0225</v>
      </c>
      <c r="H54" s="11"/>
      <c r="I54" s="11"/>
      <c r="J54" s="11"/>
      <c r="K54" s="11"/>
      <c r="L54" s="28">
        <f t="shared" si="11"/>
        <v>0</v>
      </c>
      <c r="M54" s="32">
        <f t="shared" si="0"/>
        <v>0</v>
      </c>
      <c r="N54" s="53">
        <f>N53+H55*PRODUCT($G$8:G54)^-1*PRODUCT($E$8:E53)*D54</f>
        <v>3535.9326841441589</v>
      </c>
      <c r="O54" s="53"/>
      <c r="P54" s="52">
        <f>P53+J54*PRODUCT($E$8:E53)*PRODUCT($G$8:G53)^-1</f>
        <v>21.84938847113234</v>
      </c>
      <c r="Q54" s="52">
        <f>((O53+N53)*PRODUCT($G$8:G53))/PRODUCT($E$8:E53)</f>
        <v>13508.994972483326</v>
      </c>
      <c r="R54" s="52">
        <f>((P53)*PRODUCT($G$8:G53))/PRODUCT($E$8:E53)</f>
        <v>83.475367144836795</v>
      </c>
      <c r="S54" s="11">
        <f t="shared" si="1"/>
        <v>0</v>
      </c>
      <c r="T54" s="32">
        <f t="shared" si="2"/>
        <v>0</v>
      </c>
      <c r="U54" s="41">
        <f t="shared" si="12"/>
        <v>0</v>
      </c>
      <c r="V54" s="41">
        <f t="shared" si="3"/>
        <v>0</v>
      </c>
      <c r="W54" s="52">
        <f t="shared" si="13"/>
        <v>243662.55295600195</v>
      </c>
      <c r="X54" s="41">
        <f t="shared" si="4"/>
        <v>0</v>
      </c>
      <c r="Y54" s="41">
        <f t="shared" si="5"/>
        <v>0</v>
      </c>
      <c r="Z54" s="41">
        <f t="shared" si="21"/>
        <v>0</v>
      </c>
      <c r="AA54" s="41">
        <f t="shared" si="15"/>
        <v>0</v>
      </c>
      <c r="AB54" s="41">
        <f t="shared" si="20"/>
        <v>0</v>
      </c>
      <c r="AC54" s="41"/>
      <c r="AD54" s="41"/>
      <c r="AE54" s="41"/>
      <c r="AF54" s="41"/>
      <c r="AG54" s="41"/>
    </row>
    <row r="55" spans="1:33" x14ac:dyDescent="0.2">
      <c r="A55" s="11">
        <f t="shared" si="22"/>
        <v>47</v>
      </c>
      <c r="B55" s="11">
        <f t="shared" si="22"/>
        <v>77</v>
      </c>
      <c r="C55" s="12">
        <f>IF(B55&lt;121,INDEX(Frauen!C$2:C$122,B55+1,1),0)</f>
        <v>43.396999999999998</v>
      </c>
      <c r="D55" s="20">
        <f t="shared" si="9"/>
        <v>4.3396999999999998E-2</v>
      </c>
      <c r="E55" s="20">
        <f t="shared" si="10"/>
        <v>0.95660299999999998</v>
      </c>
      <c r="F55" s="26">
        <f>IF(B55&lt;121,IF($D$1="konstant",$D$3,Zins!G49),0)</f>
        <v>2.2499999999999999E-2</v>
      </c>
      <c r="G55" s="39">
        <f t="shared" si="18"/>
        <v>1.0225</v>
      </c>
      <c r="H55" s="11"/>
      <c r="I55" s="11"/>
      <c r="J55" s="11"/>
      <c r="K55" s="11"/>
      <c r="L55" s="28">
        <f t="shared" si="11"/>
        <v>0</v>
      </c>
      <c r="M55" s="32">
        <f t="shared" si="0"/>
        <v>0</v>
      </c>
      <c r="N55" s="53">
        <f>N54+H56*PRODUCT($G$8:G55)^-1*PRODUCT($E$8:E54)*D55</f>
        <v>3535.9326841441589</v>
      </c>
      <c r="O55" s="53"/>
      <c r="P55" s="52">
        <f>P54+J55*PRODUCT($E$8:E54)*PRODUCT($G$8:G54)^-1</f>
        <v>21.84938847113234</v>
      </c>
      <c r="Q55" s="52">
        <f>((O54+N54)*PRODUCT($G$8:G54))/PRODUCT($E$8:E54)</f>
        <v>14369.761237558349</v>
      </c>
      <c r="R55" s="52">
        <f>((P54)*PRODUCT($G$8:G54))/PRODUCT($E$8:E54)</f>
        <v>88.794251351203414</v>
      </c>
      <c r="S55" s="11">
        <f t="shared" si="1"/>
        <v>0</v>
      </c>
      <c r="T55" s="32">
        <f t="shared" si="2"/>
        <v>0</v>
      </c>
      <c r="U55" s="41">
        <f t="shared" si="12"/>
        <v>0</v>
      </c>
      <c r="V55" s="41">
        <f t="shared" si="3"/>
        <v>0</v>
      </c>
      <c r="W55" s="52">
        <f t="shared" si="13"/>
        <v>259188.24573135629</v>
      </c>
      <c r="X55" s="41">
        <f t="shared" si="4"/>
        <v>0</v>
      </c>
      <c r="Y55" s="41">
        <f t="shared" si="5"/>
        <v>0</v>
      </c>
      <c r="Z55" s="41">
        <f t="shared" si="21"/>
        <v>0</v>
      </c>
      <c r="AA55" s="41">
        <f t="shared" si="15"/>
        <v>0</v>
      </c>
      <c r="AB55" s="41">
        <f t="shared" si="20"/>
        <v>0</v>
      </c>
      <c r="AC55" s="41"/>
      <c r="AD55" s="41"/>
      <c r="AE55" s="41"/>
      <c r="AF55" s="41"/>
      <c r="AG55" s="41"/>
    </row>
    <row r="56" spans="1:33" x14ac:dyDescent="0.2">
      <c r="A56" s="11">
        <f t="shared" si="22"/>
        <v>48</v>
      </c>
      <c r="B56" s="11">
        <f t="shared" si="22"/>
        <v>78</v>
      </c>
      <c r="C56" s="12">
        <f>IF(B56&lt;121,INDEX(Frauen!C$2:C$122,B56+1,1),0)</f>
        <v>49.993000000000002</v>
      </c>
      <c r="D56" s="20">
        <f t="shared" si="9"/>
        <v>4.9993000000000003E-2</v>
      </c>
      <c r="E56" s="20">
        <f t="shared" si="10"/>
        <v>0.95000700000000005</v>
      </c>
      <c r="F56" s="26">
        <f>IF(B56&lt;121,IF($D$1="konstant",$D$3,Zins!G50),0)</f>
        <v>2.2499999999999999E-2</v>
      </c>
      <c r="G56" s="39">
        <f t="shared" si="18"/>
        <v>1.0225</v>
      </c>
      <c r="H56" s="11"/>
      <c r="I56" s="11"/>
      <c r="J56" s="11"/>
      <c r="K56" s="11"/>
      <c r="L56" s="28">
        <f t="shared" si="11"/>
        <v>0</v>
      </c>
      <c r="M56" s="32">
        <f t="shared" si="0"/>
        <v>0</v>
      </c>
      <c r="N56" s="53">
        <f>N55+H57*PRODUCT($G$8:G56)^-1*PRODUCT($E$8:E55)*D56</f>
        <v>3535.9326841441589</v>
      </c>
      <c r="O56" s="53"/>
      <c r="P56" s="52">
        <f>P55+J56*PRODUCT($E$8:E55)*PRODUCT($G$8:G55)^-1</f>
        <v>21.84938847113234</v>
      </c>
      <c r="Q56" s="52">
        <f>((O55+N55)*PRODUCT($G$8:G55))/PRODUCT($E$8:E55)</f>
        <v>15359.643305951806</v>
      </c>
      <c r="R56" s="52">
        <f>((P55)*PRODUCT($G$8:G55))/PRODUCT($E$8:E55)</f>
        <v>94.910973524654963</v>
      </c>
      <c r="S56" s="11">
        <f t="shared" si="1"/>
        <v>0</v>
      </c>
      <c r="T56" s="32">
        <f t="shared" si="2"/>
        <v>0</v>
      </c>
      <c r="U56" s="41">
        <f t="shared" si="12"/>
        <v>0</v>
      </c>
      <c r="V56" s="41">
        <f t="shared" si="3"/>
        <v>0</v>
      </c>
      <c r="W56" s="52">
        <f t="shared" si="13"/>
        <v>277042.80799904652</v>
      </c>
      <c r="X56" s="41">
        <f t="shared" si="4"/>
        <v>0</v>
      </c>
      <c r="Y56" s="41">
        <f t="shared" si="5"/>
        <v>0</v>
      </c>
      <c r="Z56" s="41">
        <f t="shared" si="21"/>
        <v>0</v>
      </c>
      <c r="AA56" s="41">
        <f t="shared" si="15"/>
        <v>0</v>
      </c>
      <c r="AB56" s="41">
        <f t="shared" si="20"/>
        <v>0</v>
      </c>
      <c r="AC56" s="41"/>
      <c r="AD56" s="41"/>
      <c r="AE56" s="41"/>
      <c r="AF56" s="41"/>
      <c r="AG56" s="41"/>
    </row>
    <row r="57" spans="1:33" x14ac:dyDescent="0.2">
      <c r="A57" s="11">
        <f t="shared" si="22"/>
        <v>49</v>
      </c>
      <c r="B57" s="11">
        <f t="shared" si="22"/>
        <v>79</v>
      </c>
      <c r="C57" s="12">
        <f>IF(B57&lt;121,INDEX(Frauen!C$2:C$122,B57+1,1),0)</f>
        <v>57.024000000000001</v>
      </c>
      <c r="D57" s="20">
        <f t="shared" si="9"/>
        <v>5.7023999999999998E-2</v>
      </c>
      <c r="E57" s="20">
        <f t="shared" si="10"/>
        <v>0.94297600000000004</v>
      </c>
      <c r="F57" s="26">
        <f>IF(B57&lt;121,IF($D$1="konstant",$D$3,Zins!G51),0)</f>
        <v>2.2499999999999999E-2</v>
      </c>
      <c r="G57" s="39">
        <f t="shared" si="18"/>
        <v>1.0225</v>
      </c>
      <c r="H57" s="11"/>
      <c r="I57" s="11"/>
      <c r="J57" s="11"/>
      <c r="K57" s="11"/>
      <c r="L57" s="28">
        <f t="shared" si="11"/>
        <v>0</v>
      </c>
      <c r="M57" s="32">
        <f t="shared" si="0"/>
        <v>0</v>
      </c>
      <c r="N57" s="53">
        <f>N56+H58*PRODUCT($G$8:G57)^-1*PRODUCT($E$8:E56)*D57</f>
        <v>3535.9326841441589</v>
      </c>
      <c r="O57" s="53"/>
      <c r="P57" s="52">
        <f>P56+J57*PRODUCT($E$8:E56)*PRODUCT($G$8:G56)^-1</f>
        <v>21.84938847113234</v>
      </c>
      <c r="Q57" s="52">
        <f>((O56+N56)*PRODUCT($G$8:G56))/PRODUCT($E$8:E56)</f>
        <v>16531.704798318031</v>
      </c>
      <c r="R57" s="52">
        <f>((P56)*PRODUCT($G$8:G56))/PRODUCT($E$8:E56)</f>
        <v>102.15342668944511</v>
      </c>
      <c r="S57" s="11">
        <f t="shared" si="1"/>
        <v>0</v>
      </c>
      <c r="T57" s="32">
        <f t="shared" si="2"/>
        <v>0</v>
      </c>
      <c r="U57" s="41">
        <f t="shared" si="12"/>
        <v>0</v>
      </c>
      <c r="V57" s="41">
        <f t="shared" si="3"/>
        <v>0</v>
      </c>
      <c r="W57" s="52">
        <f t="shared" si="13"/>
        <v>298183.35146901553</v>
      </c>
      <c r="X57" s="41">
        <f t="shared" si="4"/>
        <v>0</v>
      </c>
      <c r="Y57" s="41">
        <f t="shared" si="5"/>
        <v>0</v>
      </c>
      <c r="Z57" s="41">
        <f t="shared" si="21"/>
        <v>0</v>
      </c>
      <c r="AA57" s="41">
        <f t="shared" si="15"/>
        <v>0</v>
      </c>
      <c r="AB57" s="41">
        <f t="shared" si="20"/>
        <v>0</v>
      </c>
      <c r="AC57" s="41"/>
      <c r="AD57" s="41"/>
      <c r="AE57" s="41"/>
      <c r="AF57" s="41"/>
      <c r="AG57" s="41"/>
    </row>
    <row r="58" spans="1:33" x14ac:dyDescent="0.2">
      <c r="A58" s="11">
        <f t="shared" ref="A58:B73" si="23">IF(A57&lt;121,A57+1,"")</f>
        <v>50</v>
      </c>
      <c r="B58" s="11">
        <f t="shared" si="23"/>
        <v>80</v>
      </c>
      <c r="C58" s="12">
        <f>IF(B58&lt;121,INDEX(Frauen!C$2:C$122,B58+1,1),0)</f>
        <v>65.113</v>
      </c>
      <c r="D58" s="20">
        <f t="shared" si="9"/>
        <v>6.5113000000000004E-2</v>
      </c>
      <c r="E58" s="20">
        <f t="shared" si="10"/>
        <v>0.93488700000000002</v>
      </c>
      <c r="F58" s="26">
        <f>IF(B58&lt;121,IF($D$1="konstant",$D$3,Zins!G52),0)</f>
        <v>2.2499999999999999E-2</v>
      </c>
      <c r="G58" s="39">
        <f t="shared" si="18"/>
        <v>1.0225</v>
      </c>
      <c r="H58" s="11"/>
      <c r="I58" s="11"/>
      <c r="J58" s="11"/>
      <c r="K58" s="11"/>
      <c r="L58" s="28">
        <f t="shared" si="11"/>
        <v>0</v>
      </c>
      <c r="M58" s="32">
        <f t="shared" si="0"/>
        <v>0</v>
      </c>
      <c r="N58" s="53">
        <f>N57+H59*PRODUCT($G$8:G58)^-1*PRODUCT($E$8:E57)*D58</f>
        <v>3535.9326841441589</v>
      </c>
      <c r="O58" s="53"/>
      <c r="P58" s="52">
        <f>P57+J58*PRODUCT($E$8:E57)*PRODUCT($G$8:G57)^-1</f>
        <v>21.84938847113234</v>
      </c>
      <c r="Q58" s="52">
        <f>((O57+N57)*PRODUCT($G$8:G57))/PRODUCT($E$8:E57)</f>
        <v>17925.873146591417</v>
      </c>
      <c r="R58" s="52">
        <f>((P57)*PRODUCT($G$8:G57))/PRODUCT($E$8:E57)</f>
        <v>110.76833216323388</v>
      </c>
      <c r="S58" s="11">
        <f t="shared" si="1"/>
        <v>0</v>
      </c>
      <c r="T58" s="32">
        <f t="shared" si="2"/>
        <v>0</v>
      </c>
      <c r="U58" s="41">
        <f t="shared" si="12"/>
        <v>0</v>
      </c>
      <c r="V58" s="41">
        <f t="shared" si="3"/>
        <v>0</v>
      </c>
      <c r="W58" s="52">
        <f t="shared" si="13"/>
        <v>323330.04962699831</v>
      </c>
      <c r="X58" s="41">
        <f t="shared" si="4"/>
        <v>0</v>
      </c>
      <c r="Y58" s="41">
        <f t="shared" si="5"/>
        <v>0</v>
      </c>
      <c r="Z58" s="41">
        <f t="shared" si="21"/>
        <v>0</v>
      </c>
      <c r="AA58" s="41">
        <f t="shared" si="15"/>
        <v>0</v>
      </c>
      <c r="AB58" s="41">
        <f t="shared" si="20"/>
        <v>0</v>
      </c>
      <c r="AC58" s="41"/>
      <c r="AD58" s="41"/>
      <c r="AE58" s="41"/>
      <c r="AF58" s="41"/>
      <c r="AG58" s="41"/>
    </row>
    <row r="59" spans="1:33" x14ac:dyDescent="0.2">
      <c r="A59" s="11">
        <f t="shared" si="23"/>
        <v>51</v>
      </c>
      <c r="B59" s="11">
        <f t="shared" si="23"/>
        <v>81</v>
      </c>
      <c r="C59" s="12">
        <f>IF(B59&lt;121,INDEX(Frauen!C$2:C$122,B59+1,1),0)</f>
        <v>74.287999999999997</v>
      </c>
      <c r="D59" s="20">
        <f t="shared" si="9"/>
        <v>7.4287999999999993E-2</v>
      </c>
      <c r="E59" s="20">
        <f t="shared" si="10"/>
        <v>0.92571199999999998</v>
      </c>
      <c r="F59" s="26">
        <f>IF(B59&lt;121,IF($D$1="konstant",$D$3,Zins!G53),0)</f>
        <v>2.2499999999999999E-2</v>
      </c>
      <c r="G59" s="39">
        <f t="shared" si="18"/>
        <v>1.0225</v>
      </c>
      <c r="H59" s="11"/>
      <c r="I59" s="11"/>
      <c r="J59" s="11"/>
      <c r="K59" s="11"/>
      <c r="L59" s="28">
        <f t="shared" si="11"/>
        <v>0</v>
      </c>
      <c r="M59" s="32">
        <f t="shared" si="0"/>
        <v>0</v>
      </c>
      <c r="N59" s="53">
        <f>N58+H60*PRODUCT($G$8:G59)^-1*PRODUCT($E$8:E58)*D59</f>
        <v>3535.9326841441589</v>
      </c>
      <c r="O59" s="53"/>
      <c r="P59" s="52">
        <f>P58+J59*PRODUCT($E$8:E58)*PRODUCT($G$8:G58)^-1</f>
        <v>21.84938847113234</v>
      </c>
      <c r="Q59" s="52">
        <f>((O58+N58)*PRODUCT($G$8:G58))/PRODUCT($E$8:E58)</f>
        <v>19605.797590927807</v>
      </c>
      <c r="R59" s="52">
        <f>((P58)*PRODUCT($G$8:G58))/PRODUCT($E$8:E58)</f>
        <v>121.14899408902532</v>
      </c>
      <c r="S59" s="11">
        <f t="shared" si="1"/>
        <v>0</v>
      </c>
      <c r="T59" s="32">
        <f t="shared" si="2"/>
        <v>0</v>
      </c>
      <c r="U59" s="41">
        <f t="shared" si="12"/>
        <v>0</v>
      </c>
      <c r="V59" s="41">
        <f t="shared" si="3"/>
        <v>0</v>
      </c>
      <c r="W59" s="52">
        <f t="shared" si="13"/>
        <v>353630.94763710024</v>
      </c>
      <c r="X59" s="41">
        <f t="shared" si="4"/>
        <v>0</v>
      </c>
      <c r="Y59" s="41">
        <f t="shared" si="5"/>
        <v>0</v>
      </c>
      <c r="Z59" s="41">
        <f t="shared" si="21"/>
        <v>0</v>
      </c>
      <c r="AA59" s="41">
        <f t="shared" si="15"/>
        <v>0</v>
      </c>
      <c r="AB59" s="41">
        <f t="shared" si="20"/>
        <v>0</v>
      </c>
      <c r="AC59" s="41"/>
      <c r="AD59" s="41"/>
      <c r="AE59" s="41"/>
      <c r="AF59" s="41"/>
      <c r="AG59" s="41"/>
    </row>
    <row r="60" spans="1:33" x14ac:dyDescent="0.2">
      <c r="A60" s="11">
        <f t="shared" si="23"/>
        <v>52</v>
      </c>
      <c r="B60" s="11">
        <f t="shared" si="23"/>
        <v>82</v>
      </c>
      <c r="C60" s="12">
        <f>IF(B60&lt;121,INDEX(Frauen!C$2:C$122,B60+1,1),0)</f>
        <v>84.59</v>
      </c>
      <c r="D60" s="20">
        <f t="shared" si="9"/>
        <v>8.4589999999999999E-2</v>
      </c>
      <c r="E60" s="20">
        <f t="shared" si="10"/>
        <v>0.91541000000000006</v>
      </c>
      <c r="F60" s="26">
        <f>IF(B60&lt;121,IF($D$1="konstant",$D$3,Zins!G54),0)</f>
        <v>2.2499999999999999E-2</v>
      </c>
      <c r="G60" s="39">
        <f t="shared" si="18"/>
        <v>1.0225</v>
      </c>
      <c r="H60" s="11"/>
      <c r="I60" s="11"/>
      <c r="J60" s="11"/>
      <c r="K60" s="11"/>
      <c r="L60" s="28">
        <f t="shared" si="11"/>
        <v>0</v>
      </c>
      <c r="M60" s="32">
        <f t="shared" si="0"/>
        <v>0</v>
      </c>
      <c r="N60" s="53">
        <f>N59+H61*PRODUCT($G$8:G60)^-1*PRODUCT($E$8:E59)*D60</f>
        <v>3535.9326841441589</v>
      </c>
      <c r="O60" s="53"/>
      <c r="P60" s="52">
        <f>P59+J60*PRODUCT($E$8:E59)*PRODUCT($G$8:G59)^-1</f>
        <v>21.84938847113234</v>
      </c>
      <c r="Q60" s="52">
        <f>((O59+N59)*PRODUCT($G$8:G59))/PRODUCT($E$8:E59)</f>
        <v>21655.685609264736</v>
      </c>
      <c r="R60" s="52">
        <f>((P59)*PRODUCT($G$8:G59))/PRODUCT($E$8:E59)</f>
        <v>133.81575096361328</v>
      </c>
      <c r="S60" s="11">
        <f t="shared" si="1"/>
        <v>0</v>
      </c>
      <c r="T60" s="32">
        <f t="shared" si="2"/>
        <v>0</v>
      </c>
      <c r="U60" s="41">
        <f t="shared" si="12"/>
        <v>0</v>
      </c>
      <c r="V60" s="41">
        <f t="shared" si="3"/>
        <v>0</v>
      </c>
      <c r="W60" s="52">
        <f t="shared" si="13"/>
        <v>390604.90083193791</v>
      </c>
      <c r="X60" s="41">
        <f t="shared" si="4"/>
        <v>0</v>
      </c>
      <c r="Y60" s="41">
        <f t="shared" si="5"/>
        <v>0</v>
      </c>
      <c r="Z60" s="41">
        <f t="shared" si="21"/>
        <v>0</v>
      </c>
      <c r="AA60" s="41">
        <f t="shared" si="15"/>
        <v>0</v>
      </c>
      <c r="AB60" s="41">
        <f t="shared" si="20"/>
        <v>0</v>
      </c>
      <c r="AC60" s="41"/>
      <c r="AD60" s="41"/>
      <c r="AE60" s="41"/>
      <c r="AF60" s="41"/>
      <c r="AG60" s="41"/>
    </row>
    <row r="61" spans="1:33" x14ac:dyDescent="0.2">
      <c r="A61" s="11">
        <f t="shared" si="23"/>
        <v>53</v>
      </c>
      <c r="B61" s="11">
        <f t="shared" si="23"/>
        <v>83</v>
      </c>
      <c r="C61" s="12">
        <f>IF(B61&lt;121,INDEX(Frauen!C$2:C$122,B61+1,1),0)</f>
        <v>96.094999999999999</v>
      </c>
      <c r="D61" s="20">
        <f t="shared" si="9"/>
        <v>9.6095E-2</v>
      </c>
      <c r="E61" s="20">
        <f t="shared" si="10"/>
        <v>0.90390499999999996</v>
      </c>
      <c r="F61" s="26">
        <f>IF(B61&lt;121,IF($D$1="konstant",$D$3,Zins!G55),0)</f>
        <v>2.2499999999999999E-2</v>
      </c>
      <c r="G61" s="39">
        <f t="shared" si="18"/>
        <v>1.0225</v>
      </c>
      <c r="H61" s="11"/>
      <c r="I61" s="11"/>
      <c r="J61" s="11"/>
      <c r="K61" s="11"/>
      <c r="L61" s="28">
        <f t="shared" si="11"/>
        <v>0</v>
      </c>
      <c r="M61" s="32">
        <f t="shared" si="0"/>
        <v>0</v>
      </c>
      <c r="N61" s="53">
        <f>N60+H62*PRODUCT($G$8:G61)^-1*PRODUCT($E$8:E60)*D61</f>
        <v>3535.9326841441589</v>
      </c>
      <c r="O61" s="53"/>
      <c r="P61" s="52">
        <f>P60+J61*PRODUCT($E$8:E60)*PRODUCT($G$8:G60)^-1</f>
        <v>21.84938847113234</v>
      </c>
      <c r="Q61" s="52">
        <f>((O60+N60)*PRODUCT($G$8:G60))/PRODUCT($E$8:E60)</f>
        <v>24189.093996649797</v>
      </c>
      <c r="R61" s="52">
        <f>((P60)*PRODUCT($G$8:G60))/PRODUCT($E$8:E60)</f>
        <v>149.4702978559275</v>
      </c>
      <c r="S61" s="11">
        <f t="shared" si="1"/>
        <v>0</v>
      </c>
      <c r="T61" s="32">
        <f t="shared" si="2"/>
        <v>0</v>
      </c>
      <c r="U61" s="41">
        <f t="shared" si="12"/>
        <v>0</v>
      </c>
      <c r="V61" s="41">
        <f t="shared" si="3"/>
        <v>0</v>
      </c>
      <c r="W61" s="52">
        <f t="shared" si="13"/>
        <v>436300.1399380131</v>
      </c>
      <c r="X61" s="41">
        <f t="shared" si="4"/>
        <v>0</v>
      </c>
      <c r="Y61" s="41">
        <f t="shared" si="5"/>
        <v>0</v>
      </c>
      <c r="Z61" s="41">
        <f t="shared" si="21"/>
        <v>0</v>
      </c>
      <c r="AA61" s="41">
        <f t="shared" si="15"/>
        <v>0</v>
      </c>
      <c r="AB61" s="41">
        <f t="shared" si="20"/>
        <v>0</v>
      </c>
      <c r="AC61" s="41"/>
      <c r="AD61" s="41"/>
      <c r="AE61" s="41"/>
      <c r="AF61" s="41"/>
      <c r="AG61" s="41"/>
    </row>
    <row r="62" spans="1:33" x14ac:dyDescent="0.2">
      <c r="A62" s="11">
        <f t="shared" si="23"/>
        <v>54</v>
      </c>
      <c r="B62" s="11">
        <f t="shared" si="23"/>
        <v>84</v>
      </c>
      <c r="C62" s="12">
        <f>IF(B62&lt;121,INDEX(Frauen!C$2:C$122,B62+1,1),0)</f>
        <v>109.02800000000001</v>
      </c>
      <c r="D62" s="20">
        <f t="shared" si="9"/>
        <v>0.109028</v>
      </c>
      <c r="E62" s="20">
        <f t="shared" si="10"/>
        <v>0.89097199999999999</v>
      </c>
      <c r="F62" s="26">
        <f>IF(B62&lt;121,IF($D$1="konstant",$D$3,Zins!G56),0)</f>
        <v>2.2499999999999999E-2</v>
      </c>
      <c r="G62" s="39">
        <f t="shared" si="18"/>
        <v>1.0225</v>
      </c>
      <c r="H62" s="11"/>
      <c r="I62" s="11"/>
      <c r="J62" s="11"/>
      <c r="K62" s="11"/>
      <c r="L62" s="28">
        <f t="shared" si="11"/>
        <v>0</v>
      </c>
      <c r="M62" s="32">
        <f t="shared" si="0"/>
        <v>0</v>
      </c>
      <c r="N62" s="53">
        <f>N61+H63*PRODUCT($G$8:G62)^-1*PRODUCT($E$8:E61)*D62</f>
        <v>3535.9326841441589</v>
      </c>
      <c r="O62" s="53"/>
      <c r="P62" s="52">
        <f>P61+J62*PRODUCT($E$8:E61)*PRODUCT($G$8:G61)^-1</f>
        <v>21.84938847113234</v>
      </c>
      <c r="Q62" s="52">
        <f>((O61+N61)*PRODUCT($G$8:G61))/PRODUCT($E$8:E61)</f>
        <v>27362.774419407368</v>
      </c>
      <c r="R62" s="52">
        <f>((P61)*PRODUCT($G$8:G61))/PRODUCT($E$8:E61)</f>
        <v>169.0812414553364</v>
      </c>
      <c r="S62" s="11">
        <f t="shared" si="1"/>
        <v>0</v>
      </c>
      <c r="T62" s="32">
        <f t="shared" si="2"/>
        <v>0</v>
      </c>
      <c r="U62" s="41">
        <f t="shared" si="12"/>
        <v>0</v>
      </c>
      <c r="V62" s="41">
        <f t="shared" si="3"/>
        <v>0</v>
      </c>
      <c r="W62" s="52">
        <f t="shared" si="13"/>
        <v>493544.00416705111</v>
      </c>
      <c r="X62" s="41">
        <f t="shared" si="4"/>
        <v>0</v>
      </c>
      <c r="Y62" s="41">
        <f t="shared" si="5"/>
        <v>0</v>
      </c>
      <c r="Z62" s="41">
        <f t="shared" si="21"/>
        <v>0</v>
      </c>
      <c r="AA62" s="41">
        <f t="shared" si="15"/>
        <v>0</v>
      </c>
      <c r="AB62" s="41">
        <f t="shared" si="20"/>
        <v>0</v>
      </c>
      <c r="AC62" s="41"/>
      <c r="AD62" s="41"/>
      <c r="AE62" s="41"/>
      <c r="AF62" s="41"/>
      <c r="AG62" s="41"/>
    </row>
    <row r="63" spans="1:33" x14ac:dyDescent="0.2">
      <c r="A63" s="11">
        <f t="shared" si="23"/>
        <v>55</v>
      </c>
      <c r="B63" s="11">
        <f t="shared" si="23"/>
        <v>85</v>
      </c>
      <c r="C63" s="12">
        <f>IF(B63&lt;121,INDEX(Frauen!C$2:C$122,B63+1,1),0)</f>
        <v>123.611</v>
      </c>
      <c r="D63" s="20">
        <f t="shared" si="9"/>
        <v>0.123611</v>
      </c>
      <c r="E63" s="20">
        <f t="shared" si="10"/>
        <v>0.87638899999999997</v>
      </c>
      <c r="F63" s="26">
        <f>IF(B63&lt;121,IF($D$1="konstant",$D$3,Zins!G57),0)</f>
        <v>2.2499999999999999E-2</v>
      </c>
      <c r="G63" s="39">
        <f t="shared" si="18"/>
        <v>1.0225</v>
      </c>
      <c r="H63" s="11"/>
      <c r="I63" s="11"/>
      <c r="J63" s="11"/>
      <c r="K63" s="11"/>
      <c r="L63" s="28">
        <f t="shared" si="11"/>
        <v>0</v>
      </c>
      <c r="M63" s="32">
        <f t="shared" si="0"/>
        <v>0</v>
      </c>
      <c r="N63" s="53">
        <f>N62+H64*PRODUCT($G$8:G63)^-1*PRODUCT($E$8:E62)*D63</f>
        <v>3535.9326841441589</v>
      </c>
      <c r="O63" s="53"/>
      <c r="P63" s="52">
        <f>P62+J63*PRODUCT($E$8:E62)*PRODUCT($G$8:G62)^-1</f>
        <v>21.84938847113234</v>
      </c>
      <c r="Q63" s="52">
        <f>((O62+N62)*PRODUCT($G$8:G62))/PRODUCT($E$8:E62)</f>
        <v>31402.150509605275</v>
      </c>
      <c r="R63" s="52">
        <f>((P62)*PRODUCT($G$8:G62))/PRODUCT($E$8:E62)</f>
        <v>194.0415292378228</v>
      </c>
      <c r="S63" s="11">
        <f t="shared" si="1"/>
        <v>0</v>
      </c>
      <c r="T63" s="32">
        <f t="shared" si="2"/>
        <v>0</v>
      </c>
      <c r="U63" s="41">
        <f t="shared" si="12"/>
        <v>0</v>
      </c>
      <c r="V63" s="41">
        <f t="shared" si="3"/>
        <v>0</v>
      </c>
      <c r="W63" s="52">
        <f t="shared" si="13"/>
        <v>566402.47309770645</v>
      </c>
      <c r="X63" s="41">
        <f t="shared" si="4"/>
        <v>0</v>
      </c>
      <c r="Y63" s="41">
        <f t="shared" si="5"/>
        <v>0</v>
      </c>
      <c r="Z63" s="41">
        <f t="shared" si="21"/>
        <v>0</v>
      </c>
      <c r="AA63" s="41">
        <f t="shared" si="15"/>
        <v>0</v>
      </c>
      <c r="AB63" s="41">
        <f t="shared" si="20"/>
        <v>0</v>
      </c>
      <c r="AC63" s="41"/>
      <c r="AD63" s="41"/>
      <c r="AE63" s="41"/>
      <c r="AF63" s="41"/>
      <c r="AG63" s="41"/>
    </row>
    <row r="64" spans="1:33" x14ac:dyDescent="0.2">
      <c r="A64" s="11">
        <f t="shared" si="23"/>
        <v>56</v>
      </c>
      <c r="B64" s="11">
        <f t="shared" si="23"/>
        <v>86</v>
      </c>
      <c r="C64" s="12">
        <f>IF(B64&lt;121,INDEX(Frauen!C$2:C$122,B64+1,1),0)</f>
        <v>140.02199999999999</v>
      </c>
      <c r="D64" s="20">
        <f t="shared" si="9"/>
        <v>0.14002199999999998</v>
      </c>
      <c r="E64" s="20">
        <f t="shared" si="10"/>
        <v>0.85997800000000002</v>
      </c>
      <c r="F64" s="26">
        <f>IF(B64&lt;121,IF($D$1="konstant",$D$3,Zins!G58),0)</f>
        <v>2.2499999999999999E-2</v>
      </c>
      <c r="G64" s="39">
        <f t="shared" si="18"/>
        <v>1.0225</v>
      </c>
      <c r="H64" s="11"/>
      <c r="I64" s="11"/>
      <c r="J64" s="11"/>
      <c r="K64" s="11"/>
      <c r="L64" s="28">
        <f t="shared" si="11"/>
        <v>0</v>
      </c>
      <c r="M64" s="32">
        <f t="shared" si="0"/>
        <v>0</v>
      </c>
      <c r="N64" s="53">
        <f>N63+H65*PRODUCT($G$8:G64)^-1*PRODUCT($E$8:E63)*D64</f>
        <v>3535.9326841441589</v>
      </c>
      <c r="O64" s="53"/>
      <c r="P64" s="52">
        <f>P63+J64*PRODUCT($E$8:E63)*PRODUCT($G$8:G63)^-1</f>
        <v>21.84938847113234</v>
      </c>
      <c r="Q64" s="52">
        <f>((O63+N63)*PRODUCT($G$8:G63))/PRODUCT($E$8:E63)</f>
        <v>36637.496472538332</v>
      </c>
      <c r="R64" s="52">
        <f>((P63)*PRODUCT($G$8:G63))/PRODUCT($E$8:E63)</f>
        <v>226.39200588514214</v>
      </c>
      <c r="S64" s="11">
        <f t="shared" si="1"/>
        <v>0</v>
      </c>
      <c r="T64" s="32">
        <f t="shared" si="2"/>
        <v>0</v>
      </c>
      <c r="U64" s="41">
        <f t="shared" si="12"/>
        <v>0</v>
      </c>
      <c r="V64" s="41">
        <f t="shared" si="3"/>
        <v>0</v>
      </c>
      <c r="W64" s="52">
        <f t="shared" si="13"/>
        <v>660832.72238972073</v>
      </c>
      <c r="X64" s="41">
        <f t="shared" si="4"/>
        <v>0</v>
      </c>
      <c r="Y64" s="41">
        <f t="shared" si="5"/>
        <v>0</v>
      </c>
      <c r="Z64" s="41">
        <f t="shared" si="21"/>
        <v>0</v>
      </c>
      <c r="AA64" s="41">
        <f t="shared" si="15"/>
        <v>0</v>
      </c>
      <c r="AB64" s="41">
        <f t="shared" si="20"/>
        <v>0</v>
      </c>
      <c r="AC64" s="41"/>
      <c r="AD64" s="41"/>
      <c r="AE64" s="41"/>
      <c r="AF64" s="41"/>
      <c r="AG64" s="41"/>
    </row>
    <row r="65" spans="1:33" x14ac:dyDescent="0.2">
      <c r="A65" s="11">
        <f t="shared" si="23"/>
        <v>57</v>
      </c>
      <c r="B65" s="11">
        <f t="shared" si="23"/>
        <v>87</v>
      </c>
      <c r="C65" s="12">
        <f>IF(B65&lt;121,INDEX(Frauen!C$2:C$122,B65+1,1),0)</f>
        <v>158.25700000000001</v>
      </c>
      <c r="D65" s="20">
        <f t="shared" si="9"/>
        <v>0.15825700000000001</v>
      </c>
      <c r="E65" s="20">
        <f t="shared" si="10"/>
        <v>0.84174300000000002</v>
      </c>
      <c r="F65" s="26">
        <f>IF(B65&lt;121,IF($D$1="konstant",$D$3,Zins!G59),0)</f>
        <v>2.2499999999999999E-2</v>
      </c>
      <c r="G65" s="39">
        <f t="shared" si="18"/>
        <v>1.0225</v>
      </c>
      <c r="H65" s="11"/>
      <c r="I65" s="11"/>
      <c r="J65" s="11"/>
      <c r="K65" s="11"/>
      <c r="L65" s="28">
        <f t="shared" si="11"/>
        <v>0</v>
      </c>
      <c r="M65" s="32">
        <f t="shared" si="0"/>
        <v>0</v>
      </c>
      <c r="N65" s="53">
        <f>N64+H66*PRODUCT($G$8:G65)^-1*PRODUCT($E$8:E64)*D65</f>
        <v>3535.9326841441589</v>
      </c>
      <c r="O65" s="53"/>
      <c r="P65" s="52">
        <f>P64+J65*PRODUCT($E$8:E64)*PRODUCT($G$8:G64)^-1</f>
        <v>21.84938847113234</v>
      </c>
      <c r="Q65" s="52">
        <f>((O64+N64)*PRODUCT($G$8:G64))/PRODUCT($E$8:E64)</f>
        <v>43561.393597476264</v>
      </c>
      <c r="R65" s="52">
        <f>((P64)*PRODUCT($G$8:G64))/PRODUCT($E$8:E64)</f>
        <v>269.17645104590792</v>
      </c>
      <c r="S65" s="11">
        <f t="shared" si="1"/>
        <v>0</v>
      </c>
      <c r="T65" s="32">
        <f t="shared" si="2"/>
        <v>0</v>
      </c>
      <c r="U65" s="41">
        <f t="shared" si="12"/>
        <v>0</v>
      </c>
      <c r="V65" s="41">
        <f t="shared" si="3"/>
        <v>0</v>
      </c>
      <c r="W65" s="52">
        <f t="shared" si="13"/>
        <v>785719.47031608864</v>
      </c>
      <c r="X65" s="41">
        <f t="shared" si="4"/>
        <v>0</v>
      </c>
      <c r="Y65" s="41">
        <f t="shared" si="5"/>
        <v>0</v>
      </c>
      <c r="Z65" s="41">
        <f t="shared" si="21"/>
        <v>0</v>
      </c>
      <c r="AA65" s="41">
        <f t="shared" si="15"/>
        <v>0</v>
      </c>
      <c r="AB65" s="41">
        <f t="shared" si="20"/>
        <v>0</v>
      </c>
      <c r="AC65" s="41"/>
      <c r="AD65" s="41"/>
      <c r="AE65" s="41"/>
      <c r="AF65" s="41"/>
      <c r="AG65" s="41"/>
    </row>
    <row r="66" spans="1:33" x14ac:dyDescent="0.2">
      <c r="A66" s="11">
        <f t="shared" si="23"/>
        <v>58</v>
      </c>
      <c r="B66" s="11">
        <f t="shared" si="23"/>
        <v>88</v>
      </c>
      <c r="C66" s="12">
        <f>IF(B66&lt;121,INDEX(Frauen!C$2:C$122,B66+1,1),0)</f>
        <v>178.185</v>
      </c>
      <c r="D66" s="20">
        <f t="shared" si="9"/>
        <v>0.17818500000000001</v>
      </c>
      <c r="E66" s="20">
        <f t="shared" si="10"/>
        <v>0.82181499999999996</v>
      </c>
      <c r="F66" s="26">
        <f>IF(B66&lt;121,IF($D$1="konstant",$D$3,Zins!G60),0)</f>
        <v>2.2499999999999999E-2</v>
      </c>
      <c r="G66" s="39">
        <f t="shared" si="18"/>
        <v>1.0225</v>
      </c>
      <c r="H66" s="11"/>
      <c r="I66" s="11"/>
      <c r="J66" s="11"/>
      <c r="K66" s="11"/>
      <c r="L66" s="28">
        <f t="shared" si="11"/>
        <v>0</v>
      </c>
      <c r="M66" s="32">
        <f t="shared" si="0"/>
        <v>0</v>
      </c>
      <c r="N66" s="53">
        <f>N65+H67*PRODUCT($G$8:G66)^-1*PRODUCT($E$8:E65)*D66</f>
        <v>3535.9326841441589</v>
      </c>
      <c r="O66" s="53"/>
      <c r="P66" s="52">
        <f>P65+J66*PRODUCT($E$8:E65)*PRODUCT($G$8:G65)^-1</f>
        <v>21.84938847113234</v>
      </c>
      <c r="Q66" s="52">
        <f>((O65+N65)*PRODUCT($G$8:G65))/PRODUCT($E$8:E65)</f>
        <v>52915.824608484392</v>
      </c>
      <c r="R66" s="52">
        <f>((P65)*PRODUCT($G$8:G65))/PRODUCT($E$8:E65)</f>
        <v>326.97975652240746</v>
      </c>
      <c r="S66" s="11">
        <f t="shared" si="1"/>
        <v>0</v>
      </c>
      <c r="T66" s="32">
        <f t="shared" si="2"/>
        <v>0</v>
      </c>
      <c r="U66" s="41">
        <f t="shared" si="12"/>
        <v>0</v>
      </c>
      <c r="V66" s="41">
        <f t="shared" si="3"/>
        <v>0</v>
      </c>
      <c r="W66" s="52">
        <f t="shared" si="13"/>
        <v>954445.90379510203</v>
      </c>
      <c r="X66" s="41">
        <f t="shared" si="4"/>
        <v>0</v>
      </c>
      <c r="Y66" s="41">
        <f t="shared" si="5"/>
        <v>0</v>
      </c>
      <c r="Z66" s="41">
        <f t="shared" si="21"/>
        <v>0</v>
      </c>
      <c r="AA66" s="41">
        <f t="shared" si="15"/>
        <v>0</v>
      </c>
      <c r="AB66" s="41">
        <f t="shared" si="20"/>
        <v>0</v>
      </c>
      <c r="AC66" s="41"/>
      <c r="AD66" s="41"/>
      <c r="AE66" s="41"/>
      <c r="AF66" s="41"/>
      <c r="AG66" s="41"/>
    </row>
    <row r="67" spans="1:33" x14ac:dyDescent="0.2">
      <c r="A67" s="11">
        <f t="shared" si="23"/>
        <v>59</v>
      </c>
      <c r="B67" s="11">
        <f t="shared" si="23"/>
        <v>89</v>
      </c>
      <c r="C67" s="12">
        <f>IF(B67&lt;121,INDEX(Frauen!C$2:C$122,B67+1,1),0)</f>
        <v>199.66900000000001</v>
      </c>
      <c r="D67" s="20">
        <f t="shared" si="9"/>
        <v>0.19966900000000001</v>
      </c>
      <c r="E67" s="20">
        <f t="shared" si="10"/>
        <v>0.80033100000000001</v>
      </c>
      <c r="F67" s="26">
        <f>IF(B67&lt;121,IF($D$1="konstant",$D$3,Zins!G61),0)</f>
        <v>2.2499999999999999E-2</v>
      </c>
      <c r="G67" s="39">
        <f t="shared" si="18"/>
        <v>1.0225</v>
      </c>
      <c r="H67" s="11"/>
      <c r="I67" s="11"/>
      <c r="J67" s="11"/>
      <c r="K67" s="11"/>
      <c r="L67" s="28">
        <f t="shared" si="11"/>
        <v>0</v>
      </c>
      <c r="M67" s="32">
        <f t="shared" si="0"/>
        <v>0</v>
      </c>
      <c r="N67" s="53">
        <f>N66+H68*PRODUCT($G$8:G67)^-1*PRODUCT($E$8:E66)*D67</f>
        <v>3535.9326841441589</v>
      </c>
      <c r="O67" s="53"/>
      <c r="P67" s="52">
        <f>P66+J67*PRODUCT($E$8:E66)*PRODUCT($G$8:G66)^-1</f>
        <v>21.84938847113234</v>
      </c>
      <c r="Q67" s="52">
        <f>((O66+N66)*PRODUCT($G$8:G66))/PRODUCT($E$8:E66)</f>
        <v>65837.725841187246</v>
      </c>
      <c r="R67" s="52">
        <f>((P66)*PRODUCT($G$8:G66))/PRODUCT($E$8:E66)</f>
        <v>406.82732858874766</v>
      </c>
      <c r="S67" s="11">
        <f t="shared" si="1"/>
        <v>0</v>
      </c>
      <c r="T67" s="32">
        <f t="shared" si="2"/>
        <v>0</v>
      </c>
      <c r="U67" s="41">
        <f t="shared" si="12"/>
        <v>0</v>
      </c>
      <c r="V67" s="41">
        <f t="shared" si="3"/>
        <v>0</v>
      </c>
      <c r="W67" s="52">
        <f t="shared" si="13"/>
        <v>1187519.0117368167</v>
      </c>
      <c r="X67" s="41">
        <f t="shared" si="4"/>
        <v>0</v>
      </c>
      <c r="Y67" s="41">
        <f t="shared" si="5"/>
        <v>0</v>
      </c>
      <c r="Z67" s="41">
        <f t="shared" si="21"/>
        <v>0</v>
      </c>
      <c r="AA67" s="41">
        <f t="shared" si="15"/>
        <v>0</v>
      </c>
      <c r="AB67" s="41">
        <f t="shared" si="20"/>
        <v>0</v>
      </c>
      <c r="AC67" s="41"/>
      <c r="AD67" s="41"/>
      <c r="AE67" s="41"/>
      <c r="AF67" s="41"/>
      <c r="AG67" s="41"/>
    </row>
    <row r="68" spans="1:33" x14ac:dyDescent="0.2">
      <c r="A68" s="11">
        <f t="shared" si="23"/>
        <v>60</v>
      </c>
      <c r="B68" s="11">
        <f t="shared" si="23"/>
        <v>90</v>
      </c>
      <c r="C68" s="12">
        <f>IF(B68&lt;121,INDEX(Frauen!C$2:C$122,B68+1,1),0)</f>
        <v>222.50399999999999</v>
      </c>
      <c r="D68" s="20">
        <f t="shared" si="9"/>
        <v>0.22250399999999998</v>
      </c>
      <c r="E68" s="20">
        <f t="shared" si="10"/>
        <v>0.77749599999999996</v>
      </c>
      <c r="F68" s="26">
        <f>IF(B68&lt;121,IF($D$1="konstant",$D$3,Zins!G62),0)</f>
        <v>2.2499999999999999E-2</v>
      </c>
      <c r="G68" s="39">
        <f t="shared" si="18"/>
        <v>1.0225</v>
      </c>
      <c r="H68" s="11"/>
      <c r="I68" s="11"/>
      <c r="J68" s="11"/>
      <c r="K68" s="11"/>
      <c r="L68" s="28">
        <f t="shared" si="11"/>
        <v>0</v>
      </c>
      <c r="M68" s="32">
        <f t="shared" si="0"/>
        <v>0</v>
      </c>
      <c r="N68" s="53">
        <f>N67+H69*PRODUCT($G$8:G68)^-1*PRODUCT($E$8:E67)*D68</f>
        <v>3535.9326841441589</v>
      </c>
      <c r="O68" s="53"/>
      <c r="P68" s="52">
        <f>P67+J68*PRODUCT($E$8:E67)*PRODUCT($G$8:G67)^-1</f>
        <v>21.84938847113234</v>
      </c>
      <c r="Q68" s="52">
        <f>((O67+N67)*PRODUCT($G$8:G67))/PRODUCT($E$8:E67)</f>
        <v>84114.041156239051</v>
      </c>
      <c r="R68" s="52">
        <f>((P67)*PRODUCT($G$8:G67))/PRODUCT($E$8:E67)</f>
        <v>519.7611281857063</v>
      </c>
      <c r="S68" s="11">
        <f t="shared" si="1"/>
        <v>0</v>
      </c>
      <c r="T68" s="32">
        <f t="shared" si="2"/>
        <v>0</v>
      </c>
      <c r="U68" s="41">
        <f t="shared" si="12"/>
        <v>0</v>
      </c>
      <c r="V68" s="41">
        <f t="shared" si="3"/>
        <v>0</v>
      </c>
      <c r="W68" s="52">
        <f t="shared" si="13"/>
        <v>1517170.0077853976</v>
      </c>
      <c r="X68" s="41">
        <f t="shared" si="4"/>
        <v>0</v>
      </c>
      <c r="Y68" s="41">
        <f t="shared" si="5"/>
        <v>0</v>
      </c>
      <c r="Z68" s="41">
        <f t="shared" si="21"/>
        <v>0</v>
      </c>
      <c r="AA68" s="41">
        <f t="shared" si="15"/>
        <v>0</v>
      </c>
      <c r="AB68" s="41">
        <f t="shared" si="20"/>
        <v>0</v>
      </c>
      <c r="AC68" s="41"/>
      <c r="AD68" s="41"/>
      <c r="AE68" s="41"/>
      <c r="AF68" s="41"/>
      <c r="AG68" s="41"/>
    </row>
    <row r="69" spans="1:33" x14ac:dyDescent="0.2">
      <c r="A69" s="11">
        <f t="shared" si="23"/>
        <v>61</v>
      </c>
      <c r="B69" s="11">
        <f t="shared" si="23"/>
        <v>91</v>
      </c>
      <c r="C69" s="12">
        <f>IF(B69&lt;121,INDEX(Frauen!C$2:C$122,B69+1,1),0)</f>
        <v>246.453</v>
      </c>
      <c r="D69" s="20">
        <f t="shared" si="9"/>
        <v>0.24645300000000001</v>
      </c>
      <c r="E69" s="20">
        <f t="shared" si="10"/>
        <v>0.75354699999999997</v>
      </c>
      <c r="F69" s="26">
        <f>IF(B69&lt;121,IF($D$1="konstant",$D$3,Zins!G63),0)</f>
        <v>2.2499999999999999E-2</v>
      </c>
      <c r="G69" s="39">
        <f t="shared" si="18"/>
        <v>1.0225</v>
      </c>
      <c r="H69" s="11"/>
      <c r="I69" s="11"/>
      <c r="J69" s="11"/>
      <c r="K69" s="11"/>
      <c r="L69" s="28">
        <f t="shared" si="11"/>
        <v>0</v>
      </c>
      <c r="M69" s="32">
        <f t="shared" si="0"/>
        <v>0</v>
      </c>
      <c r="N69" s="53">
        <f>N68+H70*PRODUCT($G$8:G69)^-1*PRODUCT($E$8:E68)*D69</f>
        <v>3535.9326841441589</v>
      </c>
      <c r="O69" s="53"/>
      <c r="P69" s="52">
        <f>P68+J69*PRODUCT($E$8:E68)*PRODUCT($G$8:G68)^-1</f>
        <v>21.84938847113234</v>
      </c>
      <c r="Q69" s="52">
        <f>((O68+N68)*PRODUCT($G$8:G68))/PRODUCT($E$8:E68)</f>
        <v>110619.99943698029</v>
      </c>
      <c r="R69" s="52">
        <f>((P68)*PRODUCT($G$8:G68))/PRODUCT($E$8:E68)</f>
        <v>683.54789422696024</v>
      </c>
      <c r="S69" s="11">
        <f t="shared" si="1"/>
        <v>0</v>
      </c>
      <c r="T69" s="32">
        <f t="shared" si="2"/>
        <v>0</v>
      </c>
      <c r="U69" s="41">
        <f t="shared" si="12"/>
        <v>0</v>
      </c>
      <c r="V69" s="41">
        <f t="shared" si="3"/>
        <v>0</v>
      </c>
      <c r="W69" s="52">
        <f t="shared" si="13"/>
        <v>1995259.5678441676</v>
      </c>
      <c r="X69" s="41">
        <f t="shared" si="4"/>
        <v>0</v>
      </c>
      <c r="Y69" s="41">
        <f t="shared" si="5"/>
        <v>0</v>
      </c>
      <c r="Z69" s="41">
        <f t="shared" si="21"/>
        <v>0</v>
      </c>
      <c r="AA69" s="41">
        <f t="shared" si="15"/>
        <v>0</v>
      </c>
      <c r="AB69" s="41">
        <f t="shared" si="20"/>
        <v>0</v>
      </c>
      <c r="AC69" s="41"/>
      <c r="AD69" s="41"/>
      <c r="AE69" s="41"/>
      <c r="AF69" s="41"/>
      <c r="AG69" s="41"/>
    </row>
    <row r="70" spans="1:33" x14ac:dyDescent="0.2">
      <c r="A70" s="11">
        <f t="shared" si="23"/>
        <v>62</v>
      </c>
      <c r="B70" s="11">
        <f t="shared" si="23"/>
        <v>92</v>
      </c>
      <c r="C70" s="12">
        <f>IF(B70&lt;121,INDEX(Frauen!C$2:C$122,B70+1,1),0)</f>
        <v>271.19499999999999</v>
      </c>
      <c r="D70" s="20">
        <f t="shared" si="9"/>
        <v>0.27119500000000002</v>
      </c>
      <c r="E70" s="20">
        <f t="shared" si="10"/>
        <v>0.72880499999999993</v>
      </c>
      <c r="F70" s="26">
        <f>IF(B70&lt;121,IF($D$1="konstant",$D$3,Zins!G64),0)</f>
        <v>2.2499999999999999E-2</v>
      </c>
      <c r="G70" s="39">
        <f t="shared" si="18"/>
        <v>1.0225</v>
      </c>
      <c r="H70" s="11"/>
      <c r="I70" s="11"/>
      <c r="J70" s="11"/>
      <c r="K70" s="11"/>
      <c r="L70" s="28">
        <f t="shared" si="11"/>
        <v>0</v>
      </c>
      <c r="M70" s="32">
        <f t="shared" si="0"/>
        <v>0</v>
      </c>
      <c r="N70" s="53">
        <f>N69+H71*PRODUCT($G$8:G70)^-1*PRODUCT($E$8:E69)*D70</f>
        <v>3535.9326841441589</v>
      </c>
      <c r="O70" s="53"/>
      <c r="P70" s="52">
        <f>P69+J70*PRODUCT($E$8:E69)*PRODUCT($G$8:G69)^-1</f>
        <v>21.84938847113234</v>
      </c>
      <c r="Q70" s="52">
        <f>((O69+N69)*PRODUCT($G$8:G69))/PRODUCT($E$8:E69)</f>
        <v>150102.04993757835</v>
      </c>
      <c r="R70" s="52">
        <f>((P69)*PRODUCT($G$8:G69))/PRODUCT($E$8:E69)</f>
        <v>927.51709163073679</v>
      </c>
      <c r="S70" s="11">
        <f t="shared" si="1"/>
        <v>0</v>
      </c>
      <c r="T70" s="32">
        <f t="shared" si="2"/>
        <v>0</v>
      </c>
      <c r="U70" s="41">
        <f t="shared" si="12"/>
        <v>0</v>
      </c>
      <c r="V70" s="41">
        <f t="shared" si="3"/>
        <v>0</v>
      </c>
      <c r="W70" s="52">
        <f t="shared" si="13"/>
        <v>2707399.6819317993</v>
      </c>
      <c r="X70" s="41">
        <f t="shared" si="4"/>
        <v>0</v>
      </c>
      <c r="Y70" s="41">
        <f t="shared" si="5"/>
        <v>0</v>
      </c>
      <c r="Z70" s="41">
        <f t="shared" si="21"/>
        <v>0</v>
      </c>
      <c r="AA70" s="41">
        <f t="shared" si="15"/>
        <v>0</v>
      </c>
      <c r="AB70" s="41">
        <f t="shared" si="20"/>
        <v>0</v>
      </c>
      <c r="AC70" s="41"/>
      <c r="AD70" s="41"/>
      <c r="AE70" s="41"/>
      <c r="AF70" s="41"/>
      <c r="AG70" s="41"/>
    </row>
    <row r="71" spans="1:33" x14ac:dyDescent="0.2">
      <c r="A71" s="11">
        <f t="shared" si="23"/>
        <v>63</v>
      </c>
      <c r="B71" s="11">
        <f t="shared" si="23"/>
        <v>93</v>
      </c>
      <c r="C71" s="12">
        <f>IF(B71&lt;121,INDEX(Frauen!C$2:C$122,B71+1,1),0)</f>
        <v>295.584</v>
      </c>
      <c r="D71" s="20">
        <f t="shared" si="9"/>
        <v>0.29558400000000001</v>
      </c>
      <c r="E71" s="20">
        <f t="shared" si="10"/>
        <v>0.70441599999999993</v>
      </c>
      <c r="F71" s="26">
        <f>IF(B71&lt;121,IF($D$1="konstant",$D$3,Zins!G65),0)</f>
        <v>2.2499999999999999E-2</v>
      </c>
      <c r="G71" s="39">
        <f t="shared" si="18"/>
        <v>1.0225</v>
      </c>
      <c r="H71" s="11"/>
      <c r="I71" s="11"/>
      <c r="J71" s="11"/>
      <c r="K71" s="11"/>
      <c r="L71" s="28">
        <f t="shared" si="11"/>
        <v>0</v>
      </c>
      <c r="M71" s="32">
        <f t="shared" si="0"/>
        <v>0</v>
      </c>
      <c r="N71" s="53">
        <f>N70+H72*PRODUCT($G$8:G71)^-1*PRODUCT($E$8:E70)*D71</f>
        <v>3535.9326841441589</v>
      </c>
      <c r="O71" s="53"/>
      <c r="P71" s="52">
        <f>P70+J71*PRODUCT($E$8:E70)*PRODUCT($G$8:G70)^-1</f>
        <v>21.84938847113234</v>
      </c>
      <c r="Q71" s="52">
        <f>((O70+N70)*PRODUCT($G$8:G70))/PRODUCT($E$8:E70)</f>
        <v>210590.41315739308</v>
      </c>
      <c r="R71" s="52">
        <f>((P70)*PRODUCT($G$8:G70))/PRODUCT($E$8:E70)</f>
        <v>1301.2894068954363</v>
      </c>
      <c r="S71" s="11">
        <f t="shared" si="1"/>
        <v>0</v>
      </c>
      <c r="T71" s="32">
        <f t="shared" si="2"/>
        <v>0</v>
      </c>
      <c r="U71" s="41">
        <f t="shared" si="12"/>
        <v>0</v>
      </c>
      <c r="V71" s="41">
        <f t="shared" si="3"/>
        <v>0</v>
      </c>
      <c r="W71" s="52">
        <f t="shared" si="13"/>
        <v>3798431.9190665055</v>
      </c>
      <c r="X71" s="41">
        <f t="shared" si="4"/>
        <v>0</v>
      </c>
      <c r="Y71" s="41">
        <f t="shared" si="5"/>
        <v>0</v>
      </c>
      <c r="Z71" s="41">
        <f t="shared" si="21"/>
        <v>0</v>
      </c>
      <c r="AA71" s="41">
        <f t="shared" si="15"/>
        <v>0</v>
      </c>
      <c r="AB71" s="41">
        <f t="shared" si="20"/>
        <v>0</v>
      </c>
      <c r="AC71" s="41"/>
      <c r="AD71" s="41"/>
      <c r="AE71" s="41"/>
      <c r="AF71" s="41"/>
      <c r="AG71" s="41"/>
    </row>
    <row r="72" spans="1:33" x14ac:dyDescent="0.2">
      <c r="A72" s="11">
        <f t="shared" si="23"/>
        <v>64</v>
      </c>
      <c r="B72" s="11">
        <f t="shared" si="23"/>
        <v>94</v>
      </c>
      <c r="C72" s="12">
        <f>IF(B72&lt;121,INDEX(Frauen!C$2:C$122,B72+1,1),0)</f>
        <v>319.36200000000002</v>
      </c>
      <c r="D72" s="20">
        <f t="shared" si="9"/>
        <v>0.31936200000000003</v>
      </c>
      <c r="E72" s="20">
        <f t="shared" si="10"/>
        <v>0.68063799999999997</v>
      </c>
      <c r="F72" s="26">
        <f>IF(B72&lt;121,IF($D$1="konstant",$D$3,Zins!G66),0)</f>
        <v>2.2499999999999999E-2</v>
      </c>
      <c r="G72" s="39">
        <f t="shared" si="18"/>
        <v>1.0225</v>
      </c>
      <c r="H72" s="11"/>
      <c r="I72" s="11"/>
      <c r="J72" s="11"/>
      <c r="K72" s="11"/>
      <c r="L72" s="28">
        <f t="shared" si="11"/>
        <v>0</v>
      </c>
      <c r="M72" s="32">
        <f t="shared" ref="M72:M127" si="24">M73/(1+F72)*E72+I72</f>
        <v>0</v>
      </c>
      <c r="N72" s="53">
        <f>N71+H73*PRODUCT($G$8:G72)^-1*PRODUCT($E$8:E71)*D72</f>
        <v>3535.9326841441589</v>
      </c>
      <c r="O72" s="53"/>
      <c r="P72" s="52">
        <f>P71+J72*PRODUCT($E$8:E71)*PRODUCT($G$8:G71)^-1</f>
        <v>21.84938847113234</v>
      </c>
      <c r="Q72" s="52">
        <f>((O71+N71)*PRODUCT($G$8:G71))/PRODUCT($E$8:E71)</f>
        <v>305683.99561258469</v>
      </c>
      <c r="R72" s="52">
        <f>((P71)*PRODUCT($G$8:G71))/PRODUCT($E$8:E71)</f>
        <v>1888.8957924728907</v>
      </c>
      <c r="S72" s="11">
        <f t="shared" ref="S72:S129" si="25">L72+M72</f>
        <v>0</v>
      </c>
      <c r="T72" s="32">
        <f t="shared" ref="T72:T127" si="26">T73/(1+F72)*E72+J72</f>
        <v>0</v>
      </c>
      <c r="U72" s="41">
        <f t="shared" si="12"/>
        <v>0</v>
      </c>
      <c r="V72" s="41">
        <f t="shared" ref="V72:V129" si="27">S72-$L$3*T72</f>
        <v>0</v>
      </c>
      <c r="W72" s="52">
        <f t="shared" si="13"/>
        <v>5513640.5721129309</v>
      </c>
      <c r="X72" s="41">
        <f t="shared" ref="X72:X129" si="28">I72+((1+F72)^-1)*V73-V72</f>
        <v>0</v>
      </c>
      <c r="Y72" s="41">
        <f t="shared" ref="Y72:Y129" si="29">((F72+1)^-1)*D72*(H73-V73)</f>
        <v>0</v>
      </c>
      <c r="Z72" s="41">
        <f t="shared" si="21"/>
        <v>0</v>
      </c>
      <c r="AA72" s="41">
        <f t="shared" si="15"/>
        <v>0</v>
      </c>
      <c r="AB72" s="41">
        <f t="shared" ref="AB72:AB103" si="30">AE72-AE73/G72</f>
        <v>0</v>
      </c>
      <c r="AC72" s="41"/>
      <c r="AD72" s="41"/>
      <c r="AE72" s="41"/>
      <c r="AF72" s="41"/>
      <c r="AG72" s="41"/>
    </row>
    <row r="73" spans="1:33" x14ac:dyDescent="0.2">
      <c r="A73" s="11">
        <f t="shared" si="23"/>
        <v>65</v>
      </c>
      <c r="B73" s="11">
        <f t="shared" si="23"/>
        <v>95</v>
      </c>
      <c r="C73" s="12">
        <f>IF(B73&lt;121,INDEX(Frauen!C$2:C$122,B73+1,1),0)</f>
        <v>343.44099999999997</v>
      </c>
      <c r="D73" s="20">
        <f t="shared" ref="D73:D129" si="31">IF(B73&lt;121,C73/1000,0)</f>
        <v>0.343441</v>
      </c>
      <c r="E73" s="20">
        <f t="shared" ref="E73:E129" si="32">IF(B73&lt;121,1-D73,0)</f>
        <v>0.656559</v>
      </c>
      <c r="F73" s="26">
        <f>IF(B73&lt;121,IF($D$1="konstant",$D$3,Zins!G67),0)</f>
        <v>2.2499999999999999E-2</v>
      </c>
      <c r="G73" s="39">
        <f t="shared" si="18"/>
        <v>1.0225</v>
      </c>
      <c r="H73" s="11"/>
      <c r="I73" s="11"/>
      <c r="J73" s="11"/>
      <c r="K73" s="11"/>
      <c r="L73" s="28">
        <f t="shared" ref="L73:L127" si="33">(L74*E73+H74*D73)/(1+F73)</f>
        <v>0</v>
      </c>
      <c r="M73" s="32">
        <f t="shared" si="24"/>
        <v>0</v>
      </c>
      <c r="N73" s="53">
        <f>N72+H74*PRODUCT($G$8:G73)^-1*PRODUCT($E$8:E72)*D73</f>
        <v>3535.9326841441589</v>
      </c>
      <c r="O73" s="53"/>
      <c r="P73" s="52">
        <f>P72+J73*PRODUCT($E$8:E72)*PRODUCT($G$8:G72)^-1</f>
        <v>21.84938847113234</v>
      </c>
      <c r="Q73" s="52">
        <f>((O72+N72)*PRODUCT($G$8:G72))/PRODUCT($E$8:E72)</f>
        <v>459218.97618685378</v>
      </c>
      <c r="R73" s="52">
        <f>((P72)*PRODUCT($G$8:G72))/PRODUCT($E$8:E72)</f>
        <v>2837.6257978595531</v>
      </c>
      <c r="S73" s="11">
        <f t="shared" si="25"/>
        <v>0</v>
      </c>
      <c r="T73" s="32">
        <f t="shared" si="26"/>
        <v>0</v>
      </c>
      <c r="U73" s="41">
        <f t="shared" ref="U73:U129" si="34">U74/(1+F73)*E73+K73</f>
        <v>0</v>
      </c>
      <c r="V73" s="41">
        <f t="shared" si="27"/>
        <v>0</v>
      </c>
      <c r="W73" s="52">
        <f t="shared" ref="W73:W129" si="35">R73*$L$3-Q73</f>
        <v>8282960.2299393686</v>
      </c>
      <c r="X73" s="41">
        <f t="shared" si="28"/>
        <v>0</v>
      </c>
      <c r="Y73" s="41">
        <f t="shared" si="29"/>
        <v>0</v>
      </c>
      <c r="Z73" s="41">
        <f t="shared" ref="Z73:Z104" si="36">S73+AG73-T73*$M$3</f>
        <v>0</v>
      </c>
      <c r="AA73" s="41">
        <f t="shared" ref="AA73:AA129" si="37">$T$3*$V$1*$M$3*(U73-$U$8/$T$8*T73)</f>
        <v>0</v>
      </c>
      <c r="AB73" s="41">
        <f t="shared" si="30"/>
        <v>0</v>
      </c>
      <c r="AC73" s="41"/>
      <c r="AD73" s="41"/>
      <c r="AE73" s="41"/>
      <c r="AF73" s="41"/>
      <c r="AG73" s="41"/>
    </row>
    <row r="74" spans="1:33" x14ac:dyDescent="0.2">
      <c r="A74" s="11">
        <f t="shared" ref="A74:B89" si="38">IF(A73&lt;121,A73+1,"")</f>
        <v>66</v>
      </c>
      <c r="B74" s="11">
        <f t="shared" si="38"/>
        <v>96</v>
      </c>
      <c r="C74" s="12">
        <f>IF(B74&lt;121,INDEX(Frauen!C$2:C$122,B74+1,1),0)</f>
        <v>367.81799999999998</v>
      </c>
      <c r="D74" s="20">
        <f t="shared" si="31"/>
        <v>0.36781799999999998</v>
      </c>
      <c r="E74" s="20">
        <f t="shared" si="32"/>
        <v>0.63218200000000002</v>
      </c>
      <c r="F74" s="26">
        <f>IF(B74&lt;121,IF($D$1="konstant",$D$3,Zins!G68),0)</f>
        <v>2.2499999999999999E-2</v>
      </c>
      <c r="G74" s="39">
        <f t="shared" ref="G74:G129" si="39">1+F74</f>
        <v>1.0225</v>
      </c>
      <c r="H74" s="11"/>
      <c r="I74" s="11"/>
      <c r="J74" s="11"/>
      <c r="K74" s="11"/>
      <c r="L74" s="28">
        <f t="shared" si="33"/>
        <v>0</v>
      </c>
      <c r="M74" s="32">
        <f t="shared" si="24"/>
        <v>0</v>
      </c>
      <c r="N74" s="53">
        <f>N73+H75*PRODUCT($G$8:G74)^-1*PRODUCT($E$8:E73)*D74</f>
        <v>3535.9326841441589</v>
      </c>
      <c r="O74" s="53"/>
      <c r="P74" s="52">
        <f>P73+J74*PRODUCT($E$8:E73)*PRODUCT($G$8:G73)^-1</f>
        <v>21.84938847113234</v>
      </c>
      <c r="Q74" s="52">
        <f>((O73+N73)*PRODUCT($G$8:G73))/PRODUCT($E$8:E73)</f>
        <v>715170.15706289618</v>
      </c>
      <c r="R74" s="52">
        <f>((P73)*PRODUCT($G$8:G73))/PRODUCT($E$8:E73)</f>
        <v>4419.210426346137</v>
      </c>
      <c r="S74" s="11">
        <f t="shared" si="25"/>
        <v>0</v>
      </c>
      <c r="T74" s="32">
        <f t="shared" si="26"/>
        <v>0</v>
      </c>
      <c r="U74" s="41">
        <f t="shared" si="34"/>
        <v>0</v>
      </c>
      <c r="V74" s="41">
        <f t="shared" si="27"/>
        <v>0</v>
      </c>
      <c r="W74" s="52">
        <f t="shared" si="35"/>
        <v>12899567.038321013</v>
      </c>
      <c r="X74" s="41">
        <f t="shared" si="28"/>
        <v>0</v>
      </c>
      <c r="Y74" s="41">
        <f t="shared" si="29"/>
        <v>0</v>
      </c>
      <c r="Z74" s="41">
        <f t="shared" si="36"/>
        <v>0</v>
      </c>
      <c r="AA74" s="41">
        <f t="shared" si="37"/>
        <v>0</v>
      </c>
      <c r="AB74" s="41">
        <f t="shared" si="30"/>
        <v>0</v>
      </c>
      <c r="AC74" s="41"/>
      <c r="AD74" s="41"/>
      <c r="AE74" s="41"/>
      <c r="AF74" s="41"/>
      <c r="AG74" s="41"/>
    </row>
    <row r="75" spans="1:33" x14ac:dyDescent="0.2">
      <c r="A75" s="11">
        <f t="shared" si="38"/>
        <v>67</v>
      </c>
      <c r="B75" s="11">
        <f t="shared" si="38"/>
        <v>97</v>
      </c>
      <c r="C75" s="12">
        <f>IF(B75&lt;121,INDEX(Frauen!C$2:C$122,B75+1,1),0)</f>
        <v>392.49299999999999</v>
      </c>
      <c r="D75" s="20">
        <f t="shared" si="31"/>
        <v>0.39249299999999998</v>
      </c>
      <c r="E75" s="20">
        <f t="shared" si="32"/>
        <v>0.60750700000000002</v>
      </c>
      <c r="F75" s="26">
        <f>IF(B75&lt;121,IF($D$1="konstant",$D$3,Zins!G69),0)</f>
        <v>2.2499999999999999E-2</v>
      </c>
      <c r="G75" s="39">
        <f t="shared" si="39"/>
        <v>1.0225</v>
      </c>
      <c r="H75" s="11"/>
      <c r="I75" s="11"/>
      <c r="J75" s="11"/>
      <c r="K75" s="11"/>
      <c r="L75" s="28">
        <f t="shared" si="33"/>
        <v>0</v>
      </c>
      <c r="M75" s="32">
        <f t="shared" si="24"/>
        <v>0</v>
      </c>
      <c r="N75" s="53">
        <f>N74+H76*PRODUCT($G$8:G75)^-1*PRODUCT($E$8:E74)*D75</f>
        <v>3535.9326841441589</v>
      </c>
      <c r="O75" s="53"/>
      <c r="P75" s="52">
        <f>P74+J75*PRODUCT($E$8:E74)*PRODUCT($G$8:G74)^-1</f>
        <v>21.84938847113234</v>
      </c>
      <c r="Q75" s="52">
        <f>((O74+N74)*PRODUCT($G$8:G74))/PRODUCT($E$8:E74)</f>
        <v>1156726.2047904106</v>
      </c>
      <c r="R75" s="52">
        <f>((P74)*PRODUCT($G$8:G74))/PRODUCT($E$8:E74)</f>
        <v>7147.6926912486033</v>
      </c>
      <c r="S75" s="11">
        <f t="shared" si="25"/>
        <v>0</v>
      </c>
      <c r="T75" s="32">
        <f t="shared" si="26"/>
        <v>0</v>
      </c>
      <c r="U75" s="41">
        <f t="shared" si="34"/>
        <v>0</v>
      </c>
      <c r="V75" s="41">
        <f t="shared" si="27"/>
        <v>0</v>
      </c>
      <c r="W75" s="52">
        <f t="shared" si="35"/>
        <v>20863939.967735928</v>
      </c>
      <c r="X75" s="41">
        <f t="shared" si="28"/>
        <v>0</v>
      </c>
      <c r="Y75" s="41">
        <f t="shared" si="29"/>
        <v>0</v>
      </c>
      <c r="Z75" s="41">
        <f t="shared" si="36"/>
        <v>0</v>
      </c>
      <c r="AA75" s="41">
        <f t="shared" si="37"/>
        <v>0</v>
      </c>
      <c r="AB75" s="41">
        <f t="shared" si="30"/>
        <v>0</v>
      </c>
      <c r="AC75" s="41"/>
      <c r="AD75" s="41"/>
      <c r="AE75" s="41"/>
      <c r="AF75" s="41"/>
      <c r="AG75" s="41"/>
    </row>
    <row r="76" spans="1:33" x14ac:dyDescent="0.2">
      <c r="A76" s="11">
        <f t="shared" si="38"/>
        <v>68</v>
      </c>
      <c r="B76" s="11">
        <f t="shared" si="38"/>
        <v>98</v>
      </c>
      <c r="C76" s="12">
        <f>IF(B76&lt;121,INDEX(Frauen!C$2:C$122,B76+1,1),0)</f>
        <v>417.46</v>
      </c>
      <c r="D76" s="20">
        <f t="shared" si="31"/>
        <v>0.41746</v>
      </c>
      <c r="E76" s="20">
        <f t="shared" si="32"/>
        <v>0.58254000000000006</v>
      </c>
      <c r="F76" s="26">
        <f>IF(B76&lt;121,IF($D$1="konstant",$D$3,Zins!G70),0)</f>
        <v>2.2499999999999999E-2</v>
      </c>
      <c r="G76" s="39">
        <f t="shared" si="39"/>
        <v>1.0225</v>
      </c>
      <c r="H76" s="11"/>
      <c r="I76" s="11"/>
      <c r="J76" s="11"/>
      <c r="K76" s="11"/>
      <c r="L76" s="28">
        <f t="shared" si="33"/>
        <v>0</v>
      </c>
      <c r="M76" s="32">
        <f t="shared" si="24"/>
        <v>0</v>
      </c>
      <c r="N76" s="53">
        <f>N75+H77*PRODUCT($G$8:G76)^-1*PRODUCT($E$8:E75)*D76</f>
        <v>3535.9326841441589</v>
      </c>
      <c r="O76" s="53"/>
      <c r="P76" s="52">
        <f>P75+J76*PRODUCT($E$8:E75)*PRODUCT($G$8:G75)^-1</f>
        <v>21.84938847113234</v>
      </c>
      <c r="Q76" s="52">
        <f>((O75+N75)*PRODUCT($G$8:G75))/PRODUCT($E$8:E75)</f>
        <v>1946895.3351948124</v>
      </c>
      <c r="R76" s="52">
        <f>((P75)*PRODUCT($G$8:G75))/PRODUCT($E$8:E75)</f>
        <v>12030.340023739149</v>
      </c>
      <c r="S76" s="11">
        <f t="shared" si="25"/>
        <v>0</v>
      </c>
      <c r="T76" s="32">
        <f t="shared" si="26"/>
        <v>0</v>
      </c>
      <c r="U76" s="41">
        <f t="shared" si="34"/>
        <v>0</v>
      </c>
      <c r="V76" s="41">
        <f t="shared" si="27"/>
        <v>0</v>
      </c>
      <c r="W76" s="52">
        <f t="shared" si="35"/>
        <v>35116267.988698058</v>
      </c>
      <c r="X76" s="41">
        <f t="shared" si="28"/>
        <v>0</v>
      </c>
      <c r="Y76" s="41">
        <f t="shared" si="29"/>
        <v>0</v>
      </c>
      <c r="Z76" s="41">
        <f t="shared" si="36"/>
        <v>0</v>
      </c>
      <c r="AA76" s="41">
        <f t="shared" si="37"/>
        <v>0</v>
      </c>
      <c r="AB76" s="41">
        <f t="shared" si="30"/>
        <v>0</v>
      </c>
      <c r="AC76" s="41"/>
      <c r="AD76" s="41"/>
      <c r="AE76" s="41"/>
      <c r="AF76" s="41"/>
      <c r="AG76" s="41"/>
    </row>
    <row r="77" spans="1:33" x14ac:dyDescent="0.2">
      <c r="A77" s="11">
        <f t="shared" si="38"/>
        <v>69</v>
      </c>
      <c r="B77" s="11">
        <f t="shared" si="38"/>
        <v>99</v>
      </c>
      <c r="C77" s="12">
        <f>IF(B77&lt;121,INDEX(Frauen!C$2:C$122,B77+1,1),0)</f>
        <v>442.71600000000001</v>
      </c>
      <c r="D77" s="20">
        <f t="shared" si="31"/>
        <v>0.442716</v>
      </c>
      <c r="E77" s="20">
        <f t="shared" si="32"/>
        <v>0.557284</v>
      </c>
      <c r="F77" s="26">
        <f>IF(B77&lt;121,IF($D$1="konstant",$D$3,Zins!G71),0)</f>
        <v>2.2499999999999999E-2</v>
      </c>
      <c r="G77" s="39">
        <f t="shared" si="39"/>
        <v>1.0225</v>
      </c>
      <c r="H77" s="11"/>
      <c r="I77" s="11"/>
      <c r="J77" s="11"/>
      <c r="K77" s="11"/>
      <c r="L77" s="28">
        <f t="shared" si="33"/>
        <v>0</v>
      </c>
      <c r="M77" s="32">
        <f t="shared" si="24"/>
        <v>0</v>
      </c>
      <c r="N77" s="53">
        <f>N76+H78*PRODUCT($G$8:G77)^-1*PRODUCT($E$8:E76)*D77</f>
        <v>3535.9326841441589</v>
      </c>
      <c r="O77" s="53"/>
      <c r="P77" s="52">
        <f>P76+J77*PRODUCT($E$8:E76)*PRODUCT($G$8:G76)^-1</f>
        <v>21.84938847113234</v>
      </c>
      <c r="Q77" s="52">
        <f>((O76+N76)*PRODUCT($G$8:G76))/PRODUCT($E$8:E76)</f>
        <v>3417276.8912635967</v>
      </c>
      <c r="R77" s="52">
        <f>((P76)*PRODUCT($G$8:G76))/PRODUCT($E$8:E76)</f>
        <v>21116.185453828537</v>
      </c>
      <c r="S77" s="11">
        <f t="shared" si="25"/>
        <v>0</v>
      </c>
      <c r="T77" s="32">
        <f t="shared" si="26"/>
        <v>0</v>
      </c>
      <c r="U77" s="41">
        <f t="shared" si="34"/>
        <v>0</v>
      </c>
      <c r="V77" s="41">
        <f t="shared" si="27"/>
        <v>0</v>
      </c>
      <c r="W77" s="52">
        <f t="shared" si="35"/>
        <v>61637628.349029683</v>
      </c>
      <c r="X77" s="41">
        <f t="shared" si="28"/>
        <v>0</v>
      </c>
      <c r="Y77" s="41">
        <f t="shared" si="29"/>
        <v>0</v>
      </c>
      <c r="Z77" s="41">
        <f t="shared" si="36"/>
        <v>0</v>
      </c>
      <c r="AA77" s="41">
        <f t="shared" si="37"/>
        <v>0</v>
      </c>
      <c r="AB77" s="41">
        <f t="shared" si="30"/>
        <v>0</v>
      </c>
      <c r="AC77" s="41"/>
      <c r="AD77" s="41"/>
      <c r="AE77" s="41"/>
      <c r="AF77" s="41"/>
      <c r="AG77" s="41"/>
    </row>
    <row r="78" spans="1:33" x14ac:dyDescent="0.2">
      <c r="A78" s="11">
        <f t="shared" si="38"/>
        <v>70</v>
      </c>
      <c r="B78" s="11">
        <f t="shared" si="38"/>
        <v>100</v>
      </c>
      <c r="C78" s="12">
        <f>IF(B78&lt;121,INDEX(Frauen!C$2:C$122,B78+1,1),0)</f>
        <v>468.25799999999998</v>
      </c>
      <c r="D78" s="20">
        <f t="shared" si="31"/>
        <v>0.46825800000000001</v>
      </c>
      <c r="E78" s="20">
        <f t="shared" si="32"/>
        <v>0.53174199999999994</v>
      </c>
      <c r="F78" s="26">
        <f>IF(B78&lt;121,IF($D$1="konstant",$D$3,Zins!G72),0)</f>
        <v>2.2499999999999999E-2</v>
      </c>
      <c r="G78" s="39">
        <f t="shared" si="39"/>
        <v>1.0225</v>
      </c>
      <c r="H78" s="11"/>
      <c r="I78" s="11"/>
      <c r="J78" s="11"/>
      <c r="K78" s="11"/>
      <c r="L78" s="28">
        <f t="shared" si="33"/>
        <v>0</v>
      </c>
      <c r="M78" s="32">
        <f t="shared" si="24"/>
        <v>0</v>
      </c>
      <c r="N78" s="53">
        <f>N77+H79*PRODUCT($G$8:G78)^-1*PRODUCT($E$8:E77)*D78</f>
        <v>3535.9326841441589</v>
      </c>
      <c r="O78" s="53"/>
      <c r="P78" s="52">
        <f>P77+J78*PRODUCT($E$8:E77)*PRODUCT($G$8:G77)^-1</f>
        <v>21.84938847113234</v>
      </c>
      <c r="Q78" s="52">
        <f>((O77+N77)*PRODUCT($G$8:G77))/PRODUCT($E$8:E77)</f>
        <v>6269990.9226122173</v>
      </c>
      <c r="R78" s="52">
        <f>((P77)*PRODUCT($G$8:G77))/PRODUCT($E$8:E77)</f>
        <v>38743.799618398662</v>
      </c>
      <c r="S78" s="11">
        <f t="shared" si="25"/>
        <v>0</v>
      </c>
      <c r="T78" s="32">
        <f t="shared" si="26"/>
        <v>0</v>
      </c>
      <c r="U78" s="41">
        <f t="shared" si="34"/>
        <v>0</v>
      </c>
      <c r="V78" s="41">
        <f t="shared" si="27"/>
        <v>0</v>
      </c>
      <c r="W78" s="52">
        <f t="shared" si="35"/>
        <v>113092202.51592159</v>
      </c>
      <c r="X78" s="41">
        <f t="shared" si="28"/>
        <v>0</v>
      </c>
      <c r="Y78" s="41">
        <f t="shared" si="29"/>
        <v>0</v>
      </c>
      <c r="Z78" s="41">
        <f t="shared" si="36"/>
        <v>0</v>
      </c>
      <c r="AA78" s="41">
        <f t="shared" si="37"/>
        <v>0</v>
      </c>
      <c r="AB78" s="41">
        <f t="shared" si="30"/>
        <v>0</v>
      </c>
      <c r="AC78" s="41"/>
      <c r="AD78" s="41"/>
      <c r="AE78" s="41"/>
      <c r="AF78" s="41"/>
      <c r="AG78" s="41"/>
    </row>
    <row r="79" spans="1:33" x14ac:dyDescent="0.2">
      <c r="A79" s="11">
        <f t="shared" si="38"/>
        <v>71</v>
      </c>
      <c r="B79" s="11">
        <f t="shared" si="38"/>
        <v>101</v>
      </c>
      <c r="C79" s="12">
        <f>IF(B79&lt;121,INDEX(Frauen!C$2:C$122,B79+1,1),0)</f>
        <v>494.07499999999999</v>
      </c>
      <c r="D79" s="20">
        <f t="shared" si="31"/>
        <v>0.49407499999999999</v>
      </c>
      <c r="E79" s="20">
        <f t="shared" si="32"/>
        <v>0.50592499999999996</v>
      </c>
      <c r="F79" s="26">
        <f>IF(B79&lt;121,IF($D$1="konstant",$D$3,Zins!G73),0)</f>
        <v>2.2499999999999999E-2</v>
      </c>
      <c r="G79" s="39">
        <f t="shared" si="39"/>
        <v>1.0225</v>
      </c>
      <c r="H79" s="11"/>
      <c r="I79" s="11"/>
      <c r="J79" s="11"/>
      <c r="K79" s="11"/>
      <c r="L79" s="28">
        <f t="shared" si="33"/>
        <v>0</v>
      </c>
      <c r="M79" s="32">
        <f t="shared" si="24"/>
        <v>0</v>
      </c>
      <c r="N79" s="53">
        <f>N78+H80*PRODUCT($G$8:G79)^-1*PRODUCT($E$8:E78)*D79</f>
        <v>3535.9326841441589</v>
      </c>
      <c r="O79" s="53"/>
      <c r="P79" s="52">
        <f>P78+J79*PRODUCT($E$8:E78)*PRODUCT($G$8:G78)^-1</f>
        <v>21.84938847113234</v>
      </c>
      <c r="Q79" s="52">
        <f>((O78+N78)*PRODUCT($G$8:G78))/PRODUCT($E$8:E78)</f>
        <v>12056722.46760834</v>
      </c>
      <c r="R79" s="52">
        <f>((P78)*PRODUCT($G$8:G78))/PRODUCT($E$8:E78)</f>
        <v>74501.421948637944</v>
      </c>
      <c r="S79" s="11">
        <f t="shared" si="25"/>
        <v>0</v>
      </c>
      <c r="T79" s="32">
        <f t="shared" si="26"/>
        <v>0</v>
      </c>
      <c r="U79" s="41">
        <f t="shared" si="34"/>
        <v>0</v>
      </c>
      <c r="V79" s="41">
        <f t="shared" si="27"/>
        <v>0</v>
      </c>
      <c r="W79" s="52">
        <f t="shared" si="35"/>
        <v>217467826.63872677</v>
      </c>
      <c r="X79" s="41">
        <f t="shared" si="28"/>
        <v>0</v>
      </c>
      <c r="Y79" s="41">
        <f t="shared" si="29"/>
        <v>0</v>
      </c>
      <c r="Z79" s="41">
        <f t="shared" si="36"/>
        <v>0</v>
      </c>
      <c r="AA79" s="41">
        <f t="shared" si="37"/>
        <v>0</v>
      </c>
      <c r="AB79" s="41">
        <f t="shared" si="30"/>
        <v>0</v>
      </c>
      <c r="AC79" s="41"/>
      <c r="AD79" s="41"/>
      <c r="AE79" s="41"/>
      <c r="AF79" s="41"/>
      <c r="AG79" s="41"/>
    </row>
    <row r="80" spans="1:33" x14ac:dyDescent="0.2">
      <c r="A80" s="11">
        <f t="shared" si="38"/>
        <v>72</v>
      </c>
      <c r="B80" s="11">
        <f t="shared" si="38"/>
        <v>102</v>
      </c>
      <c r="C80" s="12">
        <f>IF(B80&lt;121,INDEX(Frauen!C$2:C$122,B80+1,1),0)</f>
        <v>520.16399999999999</v>
      </c>
      <c r="D80" s="20">
        <f t="shared" si="31"/>
        <v>0.52016399999999996</v>
      </c>
      <c r="E80" s="20">
        <f t="shared" si="32"/>
        <v>0.47983600000000004</v>
      </c>
      <c r="F80" s="26">
        <f>IF(B80&lt;121,IF($D$1="konstant",$D$3,Zins!G74),0)</f>
        <v>2.2499999999999999E-2</v>
      </c>
      <c r="G80" s="39">
        <f t="shared" si="39"/>
        <v>1.0225</v>
      </c>
      <c r="H80" s="11"/>
      <c r="I80" s="11"/>
      <c r="J80" s="11"/>
      <c r="K80" s="11"/>
      <c r="L80" s="28">
        <f t="shared" si="33"/>
        <v>0</v>
      </c>
      <c r="M80" s="32">
        <f t="shared" si="24"/>
        <v>0</v>
      </c>
      <c r="N80" s="53">
        <f>N79+H81*PRODUCT($G$8:G80)^-1*PRODUCT($E$8:E79)*D80</f>
        <v>3535.9326841441589</v>
      </c>
      <c r="O80" s="53"/>
      <c r="P80" s="52">
        <f>P79+J80*PRODUCT($E$8:E79)*PRODUCT($G$8:G79)^-1</f>
        <v>21.84938847113234</v>
      </c>
      <c r="Q80" s="52">
        <f>((O79+N79)*PRODUCT($G$8:G79))/PRODUCT($E$8:E79)</f>
        <v>24367245.586064197</v>
      </c>
      <c r="R80" s="52">
        <f>((P79)*PRODUCT($G$8:G79))/PRODUCT($E$8:E79)</f>
        <v>150571.13987741721</v>
      </c>
      <c r="S80" s="11">
        <f t="shared" si="25"/>
        <v>0</v>
      </c>
      <c r="T80" s="32">
        <f t="shared" si="26"/>
        <v>0</v>
      </c>
      <c r="U80" s="41">
        <f t="shared" si="34"/>
        <v>0</v>
      </c>
      <c r="V80" s="41">
        <f t="shared" si="27"/>
        <v>0</v>
      </c>
      <c r="W80" s="52">
        <f t="shared" si="35"/>
        <v>439513470.8466633</v>
      </c>
      <c r="X80" s="41">
        <f t="shared" si="28"/>
        <v>0</v>
      </c>
      <c r="Y80" s="41">
        <f t="shared" si="29"/>
        <v>0</v>
      </c>
      <c r="Z80" s="41">
        <f t="shared" si="36"/>
        <v>0</v>
      </c>
      <c r="AA80" s="41">
        <f t="shared" si="37"/>
        <v>0</v>
      </c>
      <c r="AB80" s="41">
        <f t="shared" si="30"/>
        <v>0</v>
      </c>
      <c r="AC80" s="41"/>
      <c r="AD80" s="41"/>
      <c r="AE80" s="41"/>
      <c r="AF80" s="41"/>
      <c r="AG80" s="41"/>
    </row>
    <row r="81" spans="1:33" x14ac:dyDescent="0.2">
      <c r="A81" s="11">
        <f t="shared" si="38"/>
        <v>73</v>
      </c>
      <c r="B81" s="11">
        <f t="shared" si="38"/>
        <v>103</v>
      </c>
      <c r="C81" s="12">
        <f>IF(B81&lt;121,INDEX(Frauen!C$2:C$122,B81+1,1),0)</f>
        <v>546.51400000000001</v>
      </c>
      <c r="D81" s="20">
        <f t="shared" si="31"/>
        <v>0.54651400000000006</v>
      </c>
      <c r="E81" s="20">
        <f t="shared" si="32"/>
        <v>0.45348599999999994</v>
      </c>
      <c r="F81" s="26">
        <f>IF(B81&lt;121,IF($D$1="konstant",$D$3,Zins!G75),0)</f>
        <v>2.2499999999999999E-2</v>
      </c>
      <c r="G81" s="39">
        <f t="shared" si="39"/>
        <v>1.0225</v>
      </c>
      <c r="H81" s="11"/>
      <c r="I81" s="11"/>
      <c r="J81" s="11"/>
      <c r="K81" s="11"/>
      <c r="L81" s="28">
        <f t="shared" si="33"/>
        <v>0</v>
      </c>
      <c r="M81" s="32">
        <f t="shared" si="24"/>
        <v>0</v>
      </c>
      <c r="N81" s="53">
        <f>N80+H82*PRODUCT($G$8:G81)^-1*PRODUCT($E$8:E80)*D81</f>
        <v>3535.9326841441589</v>
      </c>
      <c r="O81" s="53"/>
      <c r="P81" s="52">
        <f>P80+J81*PRODUCT($E$8:E80)*PRODUCT($G$8:G80)^-1</f>
        <v>21.84938847113234</v>
      </c>
      <c r="Q81" s="52">
        <f>((O80+N80)*PRODUCT($G$8:G80))/PRODUCT($E$8:E80)</f>
        <v>51925050.666791648</v>
      </c>
      <c r="R81" s="52">
        <f>((P80)*PRODUCT($G$8:G80))/PRODUCT($E$8:E80)</f>
        <v>320857.52324681572</v>
      </c>
      <c r="S81" s="11">
        <f t="shared" si="25"/>
        <v>0</v>
      </c>
      <c r="T81" s="32">
        <f t="shared" si="26"/>
        <v>0</v>
      </c>
      <c r="U81" s="41">
        <f t="shared" si="34"/>
        <v>0</v>
      </c>
      <c r="V81" s="41">
        <f t="shared" si="27"/>
        <v>0</v>
      </c>
      <c r="W81" s="52">
        <f t="shared" si="35"/>
        <v>936575254.75519371</v>
      </c>
      <c r="X81" s="41">
        <f t="shared" si="28"/>
        <v>0</v>
      </c>
      <c r="Y81" s="41">
        <f t="shared" si="29"/>
        <v>0</v>
      </c>
      <c r="Z81" s="41">
        <f t="shared" si="36"/>
        <v>0</v>
      </c>
      <c r="AA81" s="41">
        <f t="shared" si="37"/>
        <v>0</v>
      </c>
      <c r="AB81" s="41">
        <f t="shared" si="30"/>
        <v>0</v>
      </c>
      <c r="AC81" s="41"/>
      <c r="AD81" s="41"/>
      <c r="AE81" s="41"/>
      <c r="AF81" s="41"/>
      <c r="AG81" s="41"/>
    </row>
    <row r="82" spans="1:33" x14ac:dyDescent="0.2">
      <c r="A82" s="11">
        <f t="shared" si="38"/>
        <v>74</v>
      </c>
      <c r="B82" s="11">
        <f t="shared" si="38"/>
        <v>104</v>
      </c>
      <c r="C82" s="12">
        <f>IF(B82&lt;121,INDEX(Frauen!C$2:C$122,B82+1,1),0)</f>
        <v>573.11400000000003</v>
      </c>
      <c r="D82" s="20">
        <f t="shared" si="31"/>
        <v>0.57311400000000001</v>
      </c>
      <c r="E82" s="20">
        <f t="shared" si="32"/>
        <v>0.42688599999999999</v>
      </c>
      <c r="F82" s="26">
        <f>IF(B82&lt;121,IF($D$1="konstant",$D$3,Zins!G76),0)</f>
        <v>2.2499999999999999E-2</v>
      </c>
      <c r="G82" s="39">
        <f t="shared" si="39"/>
        <v>1.0225</v>
      </c>
      <c r="H82" s="11"/>
      <c r="I82" s="11"/>
      <c r="J82" s="11"/>
      <c r="K82" s="11"/>
      <c r="L82" s="28">
        <f t="shared" si="33"/>
        <v>0</v>
      </c>
      <c r="M82" s="32">
        <f t="shared" si="24"/>
        <v>0</v>
      </c>
      <c r="N82" s="53">
        <f>N81+H83*PRODUCT($G$8:G82)^-1*PRODUCT($E$8:E81)*D82</f>
        <v>3535.9326841441589</v>
      </c>
      <c r="O82" s="53"/>
      <c r="P82" s="52">
        <f>P81+J82*PRODUCT($E$8:E81)*PRODUCT($G$8:G81)^-1</f>
        <v>21.84938847113234</v>
      </c>
      <c r="Q82" s="52">
        <f>((O81+N81)*PRODUCT($G$8:G81))/PRODUCT($E$8:E81)</f>
        <v>117078287.54756366</v>
      </c>
      <c r="R82" s="52">
        <f>((P81)*PRODUCT($G$8:G81))/PRODUCT($E$8:E81)</f>
        <v>723455.227989109</v>
      </c>
      <c r="S82" s="11">
        <f t="shared" si="25"/>
        <v>0</v>
      </c>
      <c r="T82" s="32">
        <f t="shared" si="26"/>
        <v>0</v>
      </c>
      <c r="U82" s="41">
        <f t="shared" si="34"/>
        <v>0</v>
      </c>
      <c r="V82" s="41">
        <f t="shared" si="27"/>
        <v>0</v>
      </c>
      <c r="W82" s="52">
        <f t="shared" si="35"/>
        <v>2111748098.0387173</v>
      </c>
      <c r="X82" s="41">
        <f t="shared" si="28"/>
        <v>0</v>
      </c>
      <c r="Y82" s="41">
        <f t="shared" si="29"/>
        <v>0</v>
      </c>
      <c r="Z82" s="41">
        <f t="shared" si="36"/>
        <v>0</v>
      </c>
      <c r="AA82" s="41">
        <f t="shared" si="37"/>
        <v>0</v>
      </c>
      <c r="AB82" s="41">
        <f t="shared" si="30"/>
        <v>0</v>
      </c>
      <c r="AC82" s="41"/>
      <c r="AD82" s="41"/>
      <c r="AE82" s="41"/>
      <c r="AF82" s="41"/>
      <c r="AG82" s="41"/>
    </row>
    <row r="83" spans="1:33" x14ac:dyDescent="0.2">
      <c r="A83" s="11">
        <f t="shared" si="38"/>
        <v>75</v>
      </c>
      <c r="B83" s="11">
        <f t="shared" si="38"/>
        <v>105</v>
      </c>
      <c r="C83" s="12">
        <f>IF(B83&lt;121,INDEX(Frauen!C$2:C$122,B83+1,1),0)</f>
        <v>599.95299999999997</v>
      </c>
      <c r="D83" s="20">
        <f t="shared" si="31"/>
        <v>0.59995299999999996</v>
      </c>
      <c r="E83" s="20">
        <f t="shared" si="32"/>
        <v>0.40004700000000004</v>
      </c>
      <c r="F83" s="26">
        <f>IF(B83&lt;121,IF($D$1="konstant",$D$3,Zins!G77),0)</f>
        <v>2.2499999999999999E-2</v>
      </c>
      <c r="G83" s="39">
        <f t="shared" si="39"/>
        <v>1.0225</v>
      </c>
      <c r="H83" s="11"/>
      <c r="I83" s="11"/>
      <c r="J83" s="11"/>
      <c r="K83" s="11"/>
      <c r="L83" s="28">
        <f t="shared" si="33"/>
        <v>0</v>
      </c>
      <c r="M83" s="32">
        <f t="shared" si="24"/>
        <v>0</v>
      </c>
      <c r="N83" s="53">
        <f>N82+H84*PRODUCT($G$8:G83)^-1*PRODUCT($E$8:E82)*D83</f>
        <v>3535.9326841441589</v>
      </c>
      <c r="O83" s="53"/>
      <c r="P83" s="52">
        <f>P82+J83*PRODUCT($E$8:E82)*PRODUCT($G$8:G82)^-1</f>
        <v>21.84938847113234</v>
      </c>
      <c r="Q83" s="52">
        <f>((O82+N82)*PRODUCT($G$8:G82))/PRODUCT($E$8:E82)</f>
        <v>280432127.11914623</v>
      </c>
      <c r="R83" s="52">
        <f>((P82)*PRODUCT($G$8:G82))/PRODUCT($E$8:E82)</f>
        <v>1732858.3523911862</v>
      </c>
      <c r="S83" s="11">
        <f t="shared" si="25"/>
        <v>0</v>
      </c>
      <c r="T83" s="32">
        <f t="shared" si="26"/>
        <v>0</v>
      </c>
      <c r="U83" s="41">
        <f t="shared" si="34"/>
        <v>0</v>
      </c>
      <c r="V83" s="41">
        <f t="shared" si="27"/>
        <v>0</v>
      </c>
      <c r="W83" s="52">
        <f t="shared" si="35"/>
        <v>5058171104.8021908</v>
      </c>
      <c r="X83" s="41">
        <f t="shared" si="28"/>
        <v>0</v>
      </c>
      <c r="Y83" s="41">
        <f t="shared" si="29"/>
        <v>0</v>
      </c>
      <c r="Z83" s="41">
        <f t="shared" si="36"/>
        <v>0</v>
      </c>
      <c r="AA83" s="41">
        <f t="shared" si="37"/>
        <v>0</v>
      </c>
      <c r="AB83" s="41">
        <f t="shared" si="30"/>
        <v>0</v>
      </c>
      <c r="AC83" s="41"/>
      <c r="AD83" s="41"/>
      <c r="AE83" s="41"/>
      <c r="AF83" s="41"/>
      <c r="AG83" s="41"/>
    </row>
    <row r="84" spans="1:33" x14ac:dyDescent="0.2">
      <c r="A84" s="11">
        <f t="shared" si="38"/>
        <v>76</v>
      </c>
      <c r="B84" s="11">
        <f t="shared" si="38"/>
        <v>106</v>
      </c>
      <c r="C84" s="12">
        <f>IF(B84&lt;121,INDEX(Frauen!C$2:C$122,B84+1,1),0)</f>
        <v>627.01400000000001</v>
      </c>
      <c r="D84" s="20">
        <f t="shared" si="31"/>
        <v>0.62701399999999996</v>
      </c>
      <c r="E84" s="20">
        <f t="shared" si="32"/>
        <v>0.37298600000000004</v>
      </c>
      <c r="F84" s="26">
        <f>IF(B84&lt;121,IF($D$1="konstant",$D$3,Zins!G78),0)</f>
        <v>2.2499999999999999E-2</v>
      </c>
      <c r="G84" s="39">
        <f t="shared" si="39"/>
        <v>1.0225</v>
      </c>
      <c r="H84" s="11"/>
      <c r="I84" s="11"/>
      <c r="J84" s="11"/>
      <c r="K84" s="11"/>
      <c r="L84" s="28">
        <f t="shared" si="33"/>
        <v>0</v>
      </c>
      <c r="M84" s="32">
        <f t="shared" si="24"/>
        <v>0</v>
      </c>
      <c r="N84" s="53">
        <f>N83+H85*PRODUCT($G$8:G84)^-1*PRODUCT($E$8:E83)*D84</f>
        <v>3535.9326841441589</v>
      </c>
      <c r="O84" s="53"/>
      <c r="P84" s="52">
        <f>P83+J84*PRODUCT($E$8:E83)*PRODUCT($G$8:G83)^-1</f>
        <v>21.84938847113234</v>
      </c>
      <c r="Q84" s="52">
        <f>((O83+N83)*PRODUCT($G$8:G83))/PRODUCT($E$8:E83)</f>
        <v>716770404.42579746</v>
      </c>
      <c r="R84" s="52">
        <f>((P83)*PRODUCT($G$8:G83))/PRODUCT($E$8:E83)</f>
        <v>4429098.744197526</v>
      </c>
      <c r="S84" s="11">
        <f t="shared" si="25"/>
        <v>0</v>
      </c>
      <c r="T84" s="32">
        <f t="shared" si="26"/>
        <v>0</v>
      </c>
      <c r="U84" s="41">
        <f t="shared" si="34"/>
        <v>0</v>
      </c>
      <c r="V84" s="41">
        <f t="shared" si="27"/>
        <v>0</v>
      </c>
      <c r="W84" s="52">
        <f t="shared" si="35"/>
        <v>12928430796.032066</v>
      </c>
      <c r="X84" s="41">
        <f t="shared" si="28"/>
        <v>0</v>
      </c>
      <c r="Y84" s="41">
        <f t="shared" si="29"/>
        <v>0</v>
      </c>
      <c r="Z84" s="41">
        <f t="shared" si="36"/>
        <v>0</v>
      </c>
      <c r="AA84" s="41">
        <f t="shared" si="37"/>
        <v>0</v>
      </c>
      <c r="AB84" s="41">
        <f t="shared" si="30"/>
        <v>0</v>
      </c>
      <c r="AC84" s="41"/>
      <c r="AD84" s="41"/>
      <c r="AE84" s="41"/>
      <c r="AF84" s="41"/>
      <c r="AG84" s="41"/>
    </row>
    <row r="85" spans="1:33" x14ac:dyDescent="0.2">
      <c r="A85" s="11">
        <f t="shared" si="38"/>
        <v>77</v>
      </c>
      <c r="B85" s="11">
        <f t="shared" si="38"/>
        <v>107</v>
      </c>
      <c r="C85" s="12">
        <f>IF(B85&lt;121,INDEX(Frauen!C$2:C$122,B85+1,1),0)</f>
        <v>654.28300000000002</v>
      </c>
      <c r="D85" s="20">
        <f t="shared" si="31"/>
        <v>0.65428300000000006</v>
      </c>
      <c r="E85" s="20">
        <f t="shared" si="32"/>
        <v>0.34571699999999994</v>
      </c>
      <c r="F85" s="26">
        <f>IF(B85&lt;121,IF($D$1="konstant",$D$3,Zins!G79),0)</f>
        <v>2.2499999999999999E-2</v>
      </c>
      <c r="G85" s="39">
        <f t="shared" si="39"/>
        <v>1.0225</v>
      </c>
      <c r="H85" s="11"/>
      <c r="I85" s="11"/>
      <c r="J85" s="11"/>
      <c r="K85" s="11"/>
      <c r="L85" s="28">
        <f t="shared" si="33"/>
        <v>0</v>
      </c>
      <c r="M85" s="32">
        <f t="shared" si="24"/>
        <v>0</v>
      </c>
      <c r="N85" s="53">
        <f>N84+H86*PRODUCT($G$8:G85)^-1*PRODUCT($E$8:E84)*D85</f>
        <v>3535.9326841441589</v>
      </c>
      <c r="O85" s="53"/>
      <c r="P85" s="52">
        <f>P84+J85*PRODUCT($E$8:E84)*PRODUCT($G$8:G84)^-1</f>
        <v>21.84938847113234</v>
      </c>
      <c r="Q85" s="52">
        <f>((O84+N84)*PRODUCT($G$8:G84))/PRODUCT($E$8:E84)</f>
        <v>1964947044.99734</v>
      </c>
      <c r="R85" s="52">
        <f>((P84)*PRODUCT($G$8:G84))/PRODUCT($E$8:E84)</f>
        <v>12141885.931219859</v>
      </c>
      <c r="S85" s="11">
        <f t="shared" si="25"/>
        <v>0</v>
      </c>
      <c r="T85" s="32">
        <f t="shared" si="26"/>
        <v>0</v>
      </c>
      <c r="U85" s="41">
        <f t="shared" si="34"/>
        <v>0</v>
      </c>
      <c r="V85" s="41">
        <f t="shared" si="27"/>
        <v>0</v>
      </c>
      <c r="W85" s="52">
        <f t="shared" si="35"/>
        <v>35441867761.639282</v>
      </c>
      <c r="X85" s="41">
        <f t="shared" si="28"/>
        <v>0</v>
      </c>
      <c r="Y85" s="41">
        <f t="shared" si="29"/>
        <v>0</v>
      </c>
      <c r="Z85" s="41">
        <f t="shared" si="36"/>
        <v>0</v>
      </c>
      <c r="AA85" s="41">
        <f t="shared" si="37"/>
        <v>0</v>
      </c>
      <c r="AB85" s="41">
        <f t="shared" si="30"/>
        <v>0</v>
      </c>
      <c r="AC85" s="41"/>
      <c r="AD85" s="41"/>
      <c r="AE85" s="41"/>
      <c r="AF85" s="41"/>
      <c r="AG85" s="41"/>
    </row>
    <row r="86" spans="1:33" x14ac:dyDescent="0.2">
      <c r="A86" s="11">
        <f t="shared" si="38"/>
        <v>78</v>
      </c>
      <c r="B86" s="11">
        <f t="shared" si="38"/>
        <v>108</v>
      </c>
      <c r="C86" s="12">
        <f>IF(B86&lt;121,INDEX(Frauen!C$2:C$122,B86+1,1),0)</f>
        <v>681.74099999999999</v>
      </c>
      <c r="D86" s="20">
        <f t="shared" si="31"/>
        <v>0.68174099999999993</v>
      </c>
      <c r="E86" s="20">
        <f t="shared" si="32"/>
        <v>0.31825900000000007</v>
      </c>
      <c r="F86" s="26">
        <f>IF(B86&lt;121,IF($D$1="konstant",$D$3,Zins!G80),0)</f>
        <v>2.2499999999999999E-2</v>
      </c>
      <c r="G86" s="39">
        <f t="shared" si="39"/>
        <v>1.0225</v>
      </c>
      <c r="H86" s="11"/>
      <c r="I86" s="11"/>
      <c r="J86" s="11"/>
      <c r="K86" s="11"/>
      <c r="L86" s="28">
        <f t="shared" si="33"/>
        <v>0</v>
      </c>
      <c r="M86" s="32">
        <f t="shared" si="24"/>
        <v>0</v>
      </c>
      <c r="N86" s="53">
        <f>N85+H87*PRODUCT($G$8:G86)^-1*PRODUCT($E$8:E85)*D86</f>
        <v>3535.9326841441589</v>
      </c>
      <c r="O86" s="53"/>
      <c r="P86" s="52">
        <f>P85+J86*PRODUCT($E$8:E85)*PRODUCT($G$8:G85)^-1</f>
        <v>21.84938847113234</v>
      </c>
      <c r="Q86" s="52">
        <f>((O85+N85)*PRODUCT($G$8:G85))/PRODUCT($E$8:E85)</f>
        <v>5811569444.111166</v>
      </c>
      <c r="R86" s="52">
        <f>((P85)*PRODUCT($G$8:G85))/PRODUCT($E$8:E85)</f>
        <v>35911101.752798691</v>
      </c>
      <c r="S86" s="11">
        <f t="shared" si="25"/>
        <v>0</v>
      </c>
      <c r="T86" s="32">
        <f t="shared" si="26"/>
        <v>0</v>
      </c>
      <c r="U86" s="41">
        <f t="shared" si="34"/>
        <v>0</v>
      </c>
      <c r="V86" s="41">
        <f t="shared" si="27"/>
        <v>0</v>
      </c>
      <c r="W86" s="52">
        <f t="shared" si="35"/>
        <v>104823626799.59666</v>
      </c>
      <c r="X86" s="41">
        <f t="shared" si="28"/>
        <v>0</v>
      </c>
      <c r="Y86" s="41">
        <f t="shared" si="29"/>
        <v>0</v>
      </c>
      <c r="Z86" s="41">
        <f t="shared" si="36"/>
        <v>0</v>
      </c>
      <c r="AA86" s="41">
        <f t="shared" si="37"/>
        <v>0</v>
      </c>
      <c r="AB86" s="41">
        <f t="shared" si="30"/>
        <v>0</v>
      </c>
      <c r="AC86" s="41"/>
      <c r="AD86" s="41"/>
      <c r="AE86" s="41"/>
      <c r="AF86" s="41"/>
      <c r="AG86" s="41"/>
    </row>
    <row r="87" spans="1:33" x14ac:dyDescent="0.2">
      <c r="A87" s="11">
        <f t="shared" si="38"/>
        <v>79</v>
      </c>
      <c r="B87" s="11">
        <f t="shared" si="38"/>
        <v>109</v>
      </c>
      <c r="C87" s="12">
        <f>IF(B87&lt;121,INDEX(Frauen!C$2:C$122,B87+1,1),0)</f>
        <v>709.36400000000003</v>
      </c>
      <c r="D87" s="20">
        <f t="shared" si="31"/>
        <v>0.70936399999999999</v>
      </c>
      <c r="E87" s="20">
        <f t="shared" si="32"/>
        <v>0.29063600000000001</v>
      </c>
      <c r="F87" s="26">
        <f>IF(B87&lt;121,IF($D$1="konstant",$D$3,Zins!G81),0)</f>
        <v>2.2499999999999999E-2</v>
      </c>
      <c r="G87" s="39">
        <f t="shared" si="39"/>
        <v>1.0225</v>
      </c>
      <c r="H87" s="11"/>
      <c r="I87" s="11"/>
      <c r="J87" s="11"/>
      <c r="K87" s="11"/>
      <c r="L87" s="28">
        <f t="shared" si="33"/>
        <v>0</v>
      </c>
      <c r="M87" s="32">
        <f t="shared" si="24"/>
        <v>0</v>
      </c>
      <c r="N87" s="53">
        <f>N86+H88*PRODUCT($G$8:G87)^-1*PRODUCT($E$8:E86)*D87</f>
        <v>3535.9326841441589</v>
      </c>
      <c r="O87" s="53"/>
      <c r="P87" s="52">
        <f>P86+J87*PRODUCT($E$8:E86)*PRODUCT($G$8:G86)^-1</f>
        <v>21.84938847113234</v>
      </c>
      <c r="Q87" s="52">
        <f>((O86+N86)*PRODUCT($G$8:G86))/PRODUCT($E$8:E86)</f>
        <v>18671364381.223049</v>
      </c>
      <c r="R87" s="52">
        <f>((P86)*PRODUCT($G$8:G86))/PRODUCT($E$8:E86)</f>
        <v>115374903.90605342</v>
      </c>
      <c r="S87" s="11">
        <f t="shared" si="25"/>
        <v>0</v>
      </c>
      <c r="T87" s="32">
        <f t="shared" si="26"/>
        <v>0</v>
      </c>
      <c r="U87" s="41">
        <f t="shared" si="34"/>
        <v>0</v>
      </c>
      <c r="V87" s="41">
        <f t="shared" si="27"/>
        <v>0</v>
      </c>
      <c r="W87" s="52">
        <f t="shared" si="35"/>
        <v>336776519760.9104</v>
      </c>
      <c r="X87" s="41">
        <f t="shared" si="28"/>
        <v>0</v>
      </c>
      <c r="Y87" s="41">
        <f t="shared" si="29"/>
        <v>0</v>
      </c>
      <c r="Z87" s="41">
        <f t="shared" si="36"/>
        <v>0</v>
      </c>
      <c r="AA87" s="41">
        <f t="shared" si="37"/>
        <v>0</v>
      </c>
      <c r="AB87" s="41">
        <f t="shared" si="30"/>
        <v>0</v>
      </c>
      <c r="AC87" s="41"/>
      <c r="AD87" s="41"/>
      <c r="AE87" s="41"/>
      <c r="AF87" s="41"/>
      <c r="AG87" s="41"/>
    </row>
    <row r="88" spans="1:33" x14ac:dyDescent="0.2">
      <c r="A88" s="11">
        <f t="shared" si="38"/>
        <v>80</v>
      </c>
      <c r="B88" s="11">
        <f t="shared" si="38"/>
        <v>110</v>
      </c>
      <c r="C88" s="12">
        <f>IF(B88&lt;121,INDEX(Frauen!C$2:C$122,B88+1,1),0)</f>
        <v>737.13</v>
      </c>
      <c r="D88" s="20">
        <f t="shared" si="31"/>
        <v>0.73712999999999995</v>
      </c>
      <c r="E88" s="20">
        <f t="shared" si="32"/>
        <v>0.26287000000000005</v>
      </c>
      <c r="F88" s="26">
        <f>IF(B88&lt;121,IF($D$1="konstant",$D$3,Zins!G82),0)</f>
        <v>2.2499999999999999E-2</v>
      </c>
      <c r="G88" s="39">
        <f t="shared" si="39"/>
        <v>1.0225</v>
      </c>
      <c r="H88" s="11"/>
      <c r="I88" s="11"/>
      <c r="J88" s="11"/>
      <c r="K88" s="11"/>
      <c r="L88" s="28">
        <f t="shared" si="33"/>
        <v>0</v>
      </c>
      <c r="M88" s="32">
        <f t="shared" si="24"/>
        <v>0</v>
      </c>
      <c r="N88" s="53">
        <f>N87+H89*PRODUCT($G$8:G88)^-1*PRODUCT($E$8:E87)*D88</f>
        <v>3535.9326841441589</v>
      </c>
      <c r="O88" s="53"/>
      <c r="P88" s="52">
        <f>P87+J88*PRODUCT($E$8:E87)*PRODUCT($G$8:G87)^-1</f>
        <v>21.84938847113234</v>
      </c>
      <c r="Q88" s="52">
        <f>((O87+N87)*PRODUCT($G$8:G87))/PRODUCT($E$8:E87)</f>
        <v>65688593566.525024</v>
      </c>
      <c r="R88" s="52">
        <f>((P87)*PRODUCT($G$8:G87))/PRODUCT($E$8:E87)</f>
        <v>405905803.97452354</v>
      </c>
      <c r="S88" s="11">
        <f t="shared" si="25"/>
        <v>0</v>
      </c>
      <c r="T88" s="32">
        <f t="shared" si="26"/>
        <v>0</v>
      </c>
      <c r="U88" s="41">
        <f t="shared" si="34"/>
        <v>0</v>
      </c>
      <c r="V88" s="41">
        <f t="shared" si="27"/>
        <v>0</v>
      </c>
      <c r="W88" s="52">
        <f t="shared" si="35"/>
        <v>1184829103949.7202</v>
      </c>
      <c r="X88" s="41">
        <f t="shared" si="28"/>
        <v>0</v>
      </c>
      <c r="Y88" s="41">
        <f t="shared" si="29"/>
        <v>0</v>
      </c>
      <c r="Z88" s="41">
        <f t="shared" si="36"/>
        <v>0</v>
      </c>
      <c r="AA88" s="41">
        <f t="shared" si="37"/>
        <v>0</v>
      </c>
      <c r="AB88" s="41">
        <f t="shared" si="30"/>
        <v>0</v>
      </c>
      <c r="AC88" s="41"/>
      <c r="AD88" s="41"/>
      <c r="AE88" s="41"/>
      <c r="AF88" s="41"/>
      <c r="AG88" s="41"/>
    </row>
    <row r="89" spans="1:33" x14ac:dyDescent="0.2">
      <c r="A89" s="11">
        <f t="shared" si="38"/>
        <v>81</v>
      </c>
      <c r="B89" s="11">
        <f t="shared" si="38"/>
        <v>111</v>
      </c>
      <c r="C89" s="12">
        <f>IF(B89&lt;121,INDEX(Frauen!C$2:C$122,B89+1,1),0)</f>
        <v>765.01099999999997</v>
      </c>
      <c r="D89" s="20">
        <f t="shared" si="31"/>
        <v>0.765011</v>
      </c>
      <c r="E89" s="20">
        <f t="shared" si="32"/>
        <v>0.234989</v>
      </c>
      <c r="F89" s="26">
        <f>IF(B89&lt;121,IF($D$1="konstant",$D$3,Zins!G83),0)</f>
        <v>2.2499999999999999E-2</v>
      </c>
      <c r="G89" s="39">
        <f t="shared" si="39"/>
        <v>1.0225</v>
      </c>
      <c r="H89" s="11"/>
      <c r="I89" s="11"/>
      <c r="J89" s="11"/>
      <c r="K89" s="11"/>
      <c r="L89" s="28">
        <f t="shared" si="33"/>
        <v>0</v>
      </c>
      <c r="M89" s="32">
        <f t="shared" si="24"/>
        <v>0</v>
      </c>
      <c r="N89" s="53">
        <f>N88+H90*PRODUCT($G$8:G89)^-1*PRODUCT($E$8:E88)*D89</f>
        <v>3535.9326841441589</v>
      </c>
      <c r="O89" s="53"/>
      <c r="P89" s="52">
        <f>P88+J89*PRODUCT($E$8:E88)*PRODUCT($G$8:G88)^-1</f>
        <v>21.84938847113234</v>
      </c>
      <c r="Q89" s="52">
        <f>((O88+N88)*PRODUCT($G$8:G88))/PRODUCT($E$8:E88)</f>
        <v>255512561044.51563</v>
      </c>
      <c r="R89" s="52">
        <f>((P88)*PRODUCT($G$8:G88))/PRODUCT($E$8:E88)</f>
        <v>1578874289.8160698</v>
      </c>
      <c r="S89" s="11">
        <f t="shared" si="25"/>
        <v>0</v>
      </c>
      <c r="T89" s="32">
        <f t="shared" si="26"/>
        <v>0</v>
      </c>
      <c r="U89" s="41">
        <f t="shared" si="34"/>
        <v>0</v>
      </c>
      <c r="V89" s="41">
        <f t="shared" si="27"/>
        <v>0</v>
      </c>
      <c r="W89" s="52">
        <f t="shared" si="35"/>
        <v>4608695396160.0361</v>
      </c>
      <c r="X89" s="41">
        <f t="shared" si="28"/>
        <v>0</v>
      </c>
      <c r="Y89" s="41">
        <f t="shared" si="29"/>
        <v>0</v>
      </c>
      <c r="Z89" s="41">
        <f t="shared" si="36"/>
        <v>0</v>
      </c>
      <c r="AA89" s="41">
        <f t="shared" si="37"/>
        <v>0</v>
      </c>
      <c r="AB89" s="41">
        <f t="shared" si="30"/>
        <v>0</v>
      </c>
      <c r="AC89" s="41"/>
      <c r="AD89" s="41"/>
      <c r="AE89" s="41"/>
      <c r="AF89" s="41"/>
      <c r="AG89" s="41"/>
    </row>
    <row r="90" spans="1:33" x14ac:dyDescent="0.2">
      <c r="A90" s="11">
        <f t="shared" ref="A90:B105" si="40">IF(A89&lt;121,A89+1,"")</f>
        <v>82</v>
      </c>
      <c r="B90" s="11">
        <f t="shared" si="40"/>
        <v>112</v>
      </c>
      <c r="C90" s="12">
        <f>IF(B90&lt;121,INDEX(Frauen!C$2:C$122,B90+1,1),0)</f>
        <v>792.97400000000005</v>
      </c>
      <c r="D90" s="20">
        <f t="shared" si="31"/>
        <v>0.79297400000000007</v>
      </c>
      <c r="E90" s="20">
        <f t="shared" si="32"/>
        <v>0.20702599999999993</v>
      </c>
      <c r="F90" s="26">
        <f>IF(B90&lt;121,IF($D$1="konstant",$D$3,Zins!G84),0)</f>
        <v>2.2499999999999999E-2</v>
      </c>
      <c r="G90" s="39">
        <f t="shared" si="39"/>
        <v>1.0225</v>
      </c>
      <c r="H90" s="11"/>
      <c r="I90" s="11"/>
      <c r="J90" s="11"/>
      <c r="K90" s="11"/>
      <c r="L90" s="28">
        <f t="shared" si="33"/>
        <v>0</v>
      </c>
      <c r="M90" s="32">
        <f t="shared" si="24"/>
        <v>0</v>
      </c>
      <c r="N90" s="53">
        <f>N89+H91*PRODUCT($G$8:G90)^-1*PRODUCT($E$8:E89)*D90</f>
        <v>3535.9326841441589</v>
      </c>
      <c r="O90" s="53"/>
      <c r="P90" s="52">
        <f>P89+J90*PRODUCT($E$8:E89)*PRODUCT($G$8:G89)^-1</f>
        <v>21.84938847113234</v>
      </c>
      <c r="Q90" s="52">
        <f>((O89+N89)*PRODUCT($G$8:G89))/PRODUCT($E$8:E89)</f>
        <v>1111803504283.2524</v>
      </c>
      <c r="R90" s="52">
        <f>((P89)*PRODUCT($G$8:G89))/PRODUCT($E$8:E89)</f>
        <v>6870104393.5542994</v>
      </c>
      <c r="S90" s="11">
        <f t="shared" si="25"/>
        <v>0</v>
      </c>
      <c r="T90" s="32">
        <f t="shared" si="26"/>
        <v>0</v>
      </c>
      <c r="U90" s="41">
        <f t="shared" si="34"/>
        <v>0</v>
      </c>
      <c r="V90" s="41">
        <f t="shared" si="27"/>
        <v>0</v>
      </c>
      <c r="W90" s="52">
        <f t="shared" si="35"/>
        <v>20053666523001.656</v>
      </c>
      <c r="X90" s="41">
        <f t="shared" si="28"/>
        <v>0</v>
      </c>
      <c r="Y90" s="41">
        <f t="shared" si="29"/>
        <v>0</v>
      </c>
      <c r="Z90" s="41">
        <f t="shared" si="36"/>
        <v>0</v>
      </c>
      <c r="AA90" s="41">
        <f t="shared" si="37"/>
        <v>0</v>
      </c>
      <c r="AB90" s="41">
        <f t="shared" si="30"/>
        <v>0</v>
      </c>
      <c r="AC90" s="41"/>
      <c r="AD90" s="41"/>
      <c r="AE90" s="41"/>
      <c r="AF90" s="41"/>
      <c r="AG90" s="41"/>
    </row>
    <row r="91" spans="1:33" x14ac:dyDescent="0.2">
      <c r="A91" s="11">
        <f t="shared" si="40"/>
        <v>83</v>
      </c>
      <c r="B91" s="11">
        <f t="shared" si="40"/>
        <v>113</v>
      </c>
      <c r="C91" s="12">
        <f>IF(B91&lt;121,INDEX(Frauen!C$2:C$122,B91+1,1),0)</f>
        <v>820.98699999999997</v>
      </c>
      <c r="D91" s="20">
        <f t="shared" si="31"/>
        <v>0.82098699999999991</v>
      </c>
      <c r="E91" s="20">
        <f t="shared" si="32"/>
        <v>0.17901300000000009</v>
      </c>
      <c r="F91" s="26">
        <f>IF(B91&lt;121,IF($D$1="konstant",$D$3,Zins!G85),0)</f>
        <v>2.2499999999999999E-2</v>
      </c>
      <c r="G91" s="39">
        <f t="shared" si="39"/>
        <v>1.0225</v>
      </c>
      <c r="H91" s="11"/>
      <c r="I91" s="11"/>
      <c r="J91" s="11"/>
      <c r="K91" s="11"/>
      <c r="L91" s="28">
        <f t="shared" si="33"/>
        <v>0</v>
      </c>
      <c r="M91" s="32">
        <f t="shared" si="24"/>
        <v>0</v>
      </c>
      <c r="N91" s="53">
        <f>N90+H92*PRODUCT($G$8:G91)^-1*PRODUCT($E$8:E90)*D91</f>
        <v>3535.9326841441589</v>
      </c>
      <c r="O91" s="53"/>
      <c r="P91" s="52">
        <f>P90+J91*PRODUCT($E$8:E90)*PRODUCT($G$8:G90)^-1</f>
        <v>21.84938847113234</v>
      </c>
      <c r="Q91" s="52">
        <f>((O90+N90)*PRODUCT($G$8:G90))/PRODUCT($E$8:E90)</f>
        <v>5491189913970.3525</v>
      </c>
      <c r="R91" s="52">
        <f>((P90)*PRODUCT($G$8:G90))/PRODUCT($E$8:E90)</f>
        <v>33931398676.539532</v>
      </c>
      <c r="S91" s="11">
        <f t="shared" si="25"/>
        <v>0</v>
      </c>
      <c r="T91" s="32">
        <f t="shared" si="26"/>
        <v>0</v>
      </c>
      <c r="U91" s="41">
        <f t="shared" si="34"/>
        <v>0</v>
      </c>
      <c r="V91" s="41">
        <f t="shared" si="27"/>
        <v>0</v>
      </c>
      <c r="W91" s="52">
        <f t="shared" si="35"/>
        <v>99044921989359.781</v>
      </c>
      <c r="X91" s="41">
        <f t="shared" si="28"/>
        <v>0</v>
      </c>
      <c r="Y91" s="41">
        <f t="shared" si="29"/>
        <v>0</v>
      </c>
      <c r="Z91" s="41">
        <f t="shared" si="36"/>
        <v>0</v>
      </c>
      <c r="AA91" s="41">
        <f t="shared" si="37"/>
        <v>0</v>
      </c>
      <c r="AB91" s="41">
        <f t="shared" si="30"/>
        <v>0</v>
      </c>
      <c r="AC91" s="41"/>
      <c r="AD91" s="41"/>
      <c r="AE91" s="41"/>
      <c r="AF91" s="41"/>
      <c r="AG91" s="41"/>
    </row>
    <row r="92" spans="1:33" x14ac:dyDescent="0.2">
      <c r="A92" s="11">
        <f t="shared" si="40"/>
        <v>84</v>
      </c>
      <c r="B92" s="11">
        <f t="shared" si="40"/>
        <v>114</v>
      </c>
      <c r="C92" s="12">
        <f>IF(B92&lt;121,INDEX(Frauen!C$2:C$122,B92+1,1),0)</f>
        <v>849.00900000000001</v>
      </c>
      <c r="D92" s="20">
        <f t="shared" si="31"/>
        <v>0.84900900000000001</v>
      </c>
      <c r="E92" s="20">
        <f t="shared" si="32"/>
        <v>0.15099099999999999</v>
      </c>
      <c r="F92" s="26">
        <f>IF(B92&lt;121,IF($D$1="konstant",$D$3,Zins!G86),0)</f>
        <v>2.2499999999999999E-2</v>
      </c>
      <c r="G92" s="39">
        <f t="shared" si="39"/>
        <v>1.0225</v>
      </c>
      <c r="H92" s="11"/>
      <c r="I92" s="11"/>
      <c r="J92" s="11"/>
      <c r="K92" s="11"/>
      <c r="L92" s="28">
        <f t="shared" si="33"/>
        <v>0</v>
      </c>
      <c r="M92" s="32">
        <f t="shared" si="24"/>
        <v>0</v>
      </c>
      <c r="N92" s="53">
        <f>N91+H93*PRODUCT($G$8:G92)^-1*PRODUCT($E$8:E91)*D92</f>
        <v>3535.9326841441589</v>
      </c>
      <c r="O92" s="53"/>
      <c r="P92" s="52">
        <f>P91+J92*PRODUCT($E$8:E91)*PRODUCT($G$8:G91)^-1</f>
        <v>21.84938847113234</v>
      </c>
      <c r="Q92" s="52">
        <f>((O91+N91)*PRODUCT($G$8:G91))/PRODUCT($E$8:E91)</f>
        <v>31364994090008.449</v>
      </c>
      <c r="R92" s="52">
        <f>((P91)*PRODUCT($G$8:G91))/PRODUCT($E$8:E91)</f>
        <v>193811930679.68057</v>
      </c>
      <c r="S92" s="11">
        <f t="shared" si="25"/>
        <v>0</v>
      </c>
      <c r="T92" s="32">
        <f t="shared" si="26"/>
        <v>0</v>
      </c>
      <c r="U92" s="41">
        <f t="shared" si="34"/>
        <v>0</v>
      </c>
      <c r="V92" s="41">
        <f t="shared" si="27"/>
        <v>0</v>
      </c>
      <c r="W92" s="52">
        <f t="shared" si="35"/>
        <v>565732280527784.75</v>
      </c>
      <c r="X92" s="41">
        <f t="shared" si="28"/>
        <v>0</v>
      </c>
      <c r="Y92" s="41">
        <f t="shared" si="29"/>
        <v>0</v>
      </c>
      <c r="Z92" s="41">
        <f t="shared" si="36"/>
        <v>0</v>
      </c>
      <c r="AA92" s="41">
        <f t="shared" si="37"/>
        <v>0</v>
      </c>
      <c r="AB92" s="41">
        <f t="shared" si="30"/>
        <v>0</v>
      </c>
      <c r="AC92" s="41"/>
      <c r="AD92" s="41"/>
      <c r="AE92" s="41"/>
      <c r="AF92" s="41"/>
      <c r="AG92" s="41"/>
    </row>
    <row r="93" spans="1:33" x14ac:dyDescent="0.2">
      <c r="A93" s="11">
        <f t="shared" si="40"/>
        <v>85</v>
      </c>
      <c r="B93" s="11">
        <f t="shared" si="40"/>
        <v>115</v>
      </c>
      <c r="C93" s="12">
        <f>IF(B93&lt;121,INDEX(Frauen!C$2:C$122,B93+1,1),0)</f>
        <v>876.99800000000005</v>
      </c>
      <c r="D93" s="20">
        <f t="shared" si="31"/>
        <v>0.87699800000000006</v>
      </c>
      <c r="E93" s="20">
        <f t="shared" si="32"/>
        <v>0.12300199999999994</v>
      </c>
      <c r="F93" s="26">
        <f>IF(B93&lt;121,IF($D$1="konstant",$D$3,Zins!G87),0)</f>
        <v>2.2499999999999999E-2</v>
      </c>
      <c r="G93" s="39">
        <f t="shared" si="39"/>
        <v>1.0225</v>
      </c>
      <c r="H93" s="11"/>
      <c r="I93" s="11"/>
      <c r="J93" s="11"/>
      <c r="K93" s="11"/>
      <c r="L93" s="28">
        <f t="shared" si="33"/>
        <v>0</v>
      </c>
      <c r="M93" s="32">
        <f t="shared" si="24"/>
        <v>0</v>
      </c>
      <c r="N93" s="53">
        <f>N92+H94*PRODUCT($G$8:G93)^-1*PRODUCT($E$8:E92)*D93</f>
        <v>3535.9326841441589</v>
      </c>
      <c r="O93" s="53"/>
      <c r="P93" s="52">
        <f>P92+J93*PRODUCT($E$8:E92)*PRODUCT($G$8:G92)^-1</f>
        <v>21.84938847113234</v>
      </c>
      <c r="Q93" s="52">
        <f>((O92+N92)*PRODUCT($G$8:G92))/PRODUCT($E$8:E92)</f>
        <v>212401444172391.97</v>
      </c>
      <c r="R93" s="52">
        <f>((P92)*PRODUCT($G$8:G92))/PRODUCT($E$8:E92)</f>
        <v>1312480208224.155</v>
      </c>
      <c r="S93" s="11">
        <f t="shared" si="25"/>
        <v>0</v>
      </c>
      <c r="T93" s="32">
        <f t="shared" si="26"/>
        <v>0</v>
      </c>
      <c r="U93" s="41">
        <f t="shared" si="34"/>
        <v>0</v>
      </c>
      <c r="V93" s="41">
        <f t="shared" si="27"/>
        <v>0</v>
      </c>
      <c r="W93" s="52">
        <f t="shared" si="35"/>
        <v>3831097594158989.5</v>
      </c>
      <c r="X93" s="41">
        <f t="shared" si="28"/>
        <v>0</v>
      </c>
      <c r="Y93" s="41">
        <f t="shared" si="29"/>
        <v>0</v>
      </c>
      <c r="Z93" s="41">
        <f t="shared" si="36"/>
        <v>0</v>
      </c>
      <c r="AA93" s="41">
        <f t="shared" si="37"/>
        <v>0</v>
      </c>
      <c r="AB93" s="41">
        <f t="shared" si="30"/>
        <v>0</v>
      </c>
      <c r="AC93" s="41"/>
      <c r="AD93" s="41"/>
      <c r="AE93" s="41"/>
      <c r="AF93" s="41"/>
      <c r="AG93" s="41"/>
    </row>
    <row r="94" spans="1:33" x14ac:dyDescent="0.2">
      <c r="A94" s="11">
        <f t="shared" si="40"/>
        <v>86</v>
      </c>
      <c r="B94" s="11">
        <f t="shared" si="40"/>
        <v>116</v>
      </c>
      <c r="C94" s="12">
        <f>IF(B94&lt;121,INDEX(Frauen!C$2:C$122,B94+1,1),0)</f>
        <v>904.90499999999997</v>
      </c>
      <c r="D94" s="20">
        <f t="shared" si="31"/>
        <v>0.90490499999999996</v>
      </c>
      <c r="E94" s="20">
        <f t="shared" si="32"/>
        <v>9.5095000000000041E-2</v>
      </c>
      <c r="F94" s="26">
        <f>IF(B94&lt;121,IF($D$1="konstant",$D$3,Zins!G88),0)</f>
        <v>2.2499999999999999E-2</v>
      </c>
      <c r="G94" s="39">
        <f t="shared" si="39"/>
        <v>1.0225</v>
      </c>
      <c r="H94" s="11"/>
      <c r="I94" s="11"/>
      <c r="J94" s="11"/>
      <c r="K94" s="11"/>
      <c r="L94" s="28">
        <f t="shared" si="33"/>
        <v>0</v>
      </c>
      <c r="M94" s="32">
        <f t="shared" si="24"/>
        <v>0</v>
      </c>
      <c r="N94" s="53">
        <f>N93+H95*PRODUCT($G$8:G94)^-1*PRODUCT($E$8:E93)*D94</f>
        <v>3535.9326841441589</v>
      </c>
      <c r="O94" s="53"/>
      <c r="P94" s="52">
        <f>P93+J94*PRODUCT($E$8:E93)*PRODUCT($G$8:G93)^-1</f>
        <v>21.84938847113234</v>
      </c>
      <c r="Q94" s="52">
        <f>((O93+N93)*PRODUCT($G$8:G93))/PRODUCT($E$8:E93)</f>
        <v>1765666222226231.3</v>
      </c>
      <c r="R94" s="52">
        <f>((P93)*PRODUCT($G$8:G93))/PRODUCT($E$8:E93)</f>
        <v>10910481235339.254</v>
      </c>
      <c r="S94" s="11">
        <f t="shared" si="25"/>
        <v>0</v>
      </c>
      <c r="T94" s="32">
        <f t="shared" si="26"/>
        <v>0</v>
      </c>
      <c r="U94" s="41">
        <f t="shared" si="34"/>
        <v>0</v>
      </c>
      <c r="V94" s="41">
        <f t="shared" si="27"/>
        <v>0</v>
      </c>
      <c r="W94" s="52">
        <f t="shared" si="35"/>
        <v>3.1847427603027332E+16</v>
      </c>
      <c r="X94" s="41">
        <f t="shared" si="28"/>
        <v>0</v>
      </c>
      <c r="Y94" s="41">
        <f t="shared" si="29"/>
        <v>0</v>
      </c>
      <c r="Z94" s="41">
        <f t="shared" si="36"/>
        <v>0</v>
      </c>
      <c r="AA94" s="41">
        <f t="shared" si="37"/>
        <v>0</v>
      </c>
      <c r="AB94" s="41">
        <f t="shared" si="30"/>
        <v>0</v>
      </c>
      <c r="AC94" s="41"/>
      <c r="AD94" s="41"/>
      <c r="AE94" s="41"/>
      <c r="AF94" s="41"/>
      <c r="AG94" s="41"/>
    </row>
    <row r="95" spans="1:33" x14ac:dyDescent="0.2">
      <c r="A95" s="11">
        <f t="shared" si="40"/>
        <v>87</v>
      </c>
      <c r="B95" s="11">
        <f t="shared" si="40"/>
        <v>117</v>
      </c>
      <c r="C95" s="12">
        <f>IF(B95&lt;121,INDEX(Frauen!C$2:C$122,B95+1,1),0)</f>
        <v>932.67499999999995</v>
      </c>
      <c r="D95" s="20">
        <f t="shared" si="31"/>
        <v>0.93267499999999992</v>
      </c>
      <c r="E95" s="20">
        <f t="shared" si="32"/>
        <v>6.7325000000000079E-2</v>
      </c>
      <c r="F95" s="26">
        <f>IF(B95&lt;121,IF($D$1="konstant",$D$3,Zins!G89),0)</f>
        <v>2.2499999999999999E-2</v>
      </c>
      <c r="G95" s="39">
        <f t="shared" si="39"/>
        <v>1.0225</v>
      </c>
      <c r="H95" s="11"/>
      <c r="I95" s="11"/>
      <c r="J95" s="11"/>
      <c r="K95" s="11"/>
      <c r="L95" s="28">
        <f t="shared" si="33"/>
        <v>0</v>
      </c>
      <c r="M95" s="32">
        <f t="shared" si="24"/>
        <v>0</v>
      </c>
      <c r="N95" s="53">
        <f>N94+H96*PRODUCT($G$8:G95)^-1*PRODUCT($E$8:E94)*D95</f>
        <v>3535.9326841441589</v>
      </c>
      <c r="O95" s="53"/>
      <c r="P95" s="52">
        <f>P94+J95*PRODUCT($E$8:E94)*PRODUCT($G$8:G94)^-1</f>
        <v>21.84938847113234</v>
      </c>
      <c r="Q95" s="52">
        <f>((O94+N94)*PRODUCT($G$8:G94))/PRODUCT($E$8:E94)</f>
        <v>1.898515918004438E+16</v>
      </c>
      <c r="R95" s="52">
        <f>((P94)*PRODUCT($G$8:G94))/PRODUCT($E$8:E94)</f>
        <v>117313918325194.61</v>
      </c>
      <c r="S95" s="11">
        <f t="shared" si="25"/>
        <v>0</v>
      </c>
      <c r="T95" s="32">
        <f t="shared" si="26"/>
        <v>0</v>
      </c>
      <c r="U95" s="41">
        <f t="shared" si="34"/>
        <v>0</v>
      </c>
      <c r="V95" s="41">
        <f t="shared" si="27"/>
        <v>0</v>
      </c>
      <c r="W95" s="52">
        <f t="shared" si="35"/>
        <v>3.4243645537720634E+17</v>
      </c>
      <c r="X95" s="41">
        <f t="shared" si="28"/>
        <v>0</v>
      </c>
      <c r="Y95" s="41">
        <f t="shared" si="29"/>
        <v>0</v>
      </c>
      <c r="Z95" s="41">
        <f t="shared" si="36"/>
        <v>0</v>
      </c>
      <c r="AA95" s="41">
        <f t="shared" si="37"/>
        <v>0</v>
      </c>
      <c r="AB95" s="41">
        <f t="shared" si="30"/>
        <v>0</v>
      </c>
      <c r="AC95" s="41"/>
      <c r="AD95" s="41"/>
      <c r="AE95" s="41"/>
      <c r="AF95" s="41"/>
      <c r="AG95" s="41"/>
    </row>
    <row r="96" spans="1:33" x14ac:dyDescent="0.2">
      <c r="A96" s="11">
        <f t="shared" si="40"/>
        <v>88</v>
      </c>
      <c r="B96" s="11">
        <f t="shared" si="40"/>
        <v>118</v>
      </c>
      <c r="C96" s="12">
        <f>IF(B96&lt;121,INDEX(Frauen!C$2:C$122,B96+1,1),0)</f>
        <v>960.24900000000002</v>
      </c>
      <c r="D96" s="20">
        <f t="shared" si="31"/>
        <v>0.96024900000000002</v>
      </c>
      <c r="E96" s="20">
        <f t="shared" si="32"/>
        <v>3.9750999999999981E-2</v>
      </c>
      <c r="F96" s="26">
        <f>IF(B96&lt;121,IF($D$1="konstant",$D$3,Zins!G90),0)</f>
        <v>2.2499999999999999E-2</v>
      </c>
      <c r="G96" s="39">
        <f t="shared" si="39"/>
        <v>1.0225</v>
      </c>
      <c r="H96" s="11"/>
      <c r="I96" s="11"/>
      <c r="J96" s="11"/>
      <c r="K96" s="11"/>
      <c r="L96" s="28">
        <f t="shared" si="33"/>
        <v>0</v>
      </c>
      <c r="M96" s="32">
        <f t="shared" si="24"/>
        <v>0</v>
      </c>
      <c r="N96" s="53">
        <f>N95+H97*PRODUCT($G$8:G96)^-1*PRODUCT($E$8:E95)*D96</f>
        <v>3535.9326841441589</v>
      </c>
      <c r="O96" s="53"/>
      <c r="P96" s="52">
        <f>P95+J96*PRODUCT($E$8:E95)*PRODUCT($G$8:G95)^-1</f>
        <v>21.84938847113234</v>
      </c>
      <c r="Q96" s="52">
        <f>((O95+N95)*PRODUCT($G$8:G95))/PRODUCT($E$8:E95)</f>
        <v>2.8833754566053254E+17</v>
      </c>
      <c r="R96" s="52">
        <f>((P95)*PRODUCT($G$8:G95))/PRODUCT($E$8:E95)</f>
        <v>1781707857222597</v>
      </c>
      <c r="S96" s="11">
        <f t="shared" si="25"/>
        <v>0</v>
      </c>
      <c r="T96" s="32">
        <f t="shared" si="26"/>
        <v>0</v>
      </c>
      <c r="U96" s="41">
        <f t="shared" si="34"/>
        <v>0</v>
      </c>
      <c r="V96" s="41">
        <f t="shared" si="27"/>
        <v>0</v>
      </c>
      <c r="W96" s="52">
        <f t="shared" si="35"/>
        <v>5.2007616134154179E+18</v>
      </c>
      <c r="X96" s="41">
        <f t="shared" si="28"/>
        <v>0</v>
      </c>
      <c r="Y96" s="41">
        <f t="shared" si="29"/>
        <v>0</v>
      </c>
      <c r="Z96" s="41">
        <f t="shared" si="36"/>
        <v>0</v>
      </c>
      <c r="AA96" s="41">
        <f t="shared" si="37"/>
        <v>0</v>
      </c>
      <c r="AB96" s="41">
        <f t="shared" si="30"/>
        <v>0</v>
      </c>
      <c r="AC96" s="41"/>
      <c r="AD96" s="41"/>
      <c r="AE96" s="41"/>
      <c r="AF96" s="41"/>
      <c r="AG96" s="41"/>
    </row>
    <row r="97" spans="1:33" x14ac:dyDescent="0.2">
      <c r="A97" s="11">
        <f t="shared" si="40"/>
        <v>89</v>
      </c>
      <c r="B97" s="11">
        <f t="shared" si="40"/>
        <v>119</v>
      </c>
      <c r="C97" s="12">
        <f>IF(B97&lt;121,INDEX(Frauen!C$2:C$122,B97+1,1),0)</f>
        <v>987.56399999999996</v>
      </c>
      <c r="D97" s="20">
        <f t="shared" si="31"/>
        <v>0.987564</v>
      </c>
      <c r="E97" s="20">
        <f t="shared" si="32"/>
        <v>1.2436000000000003E-2</v>
      </c>
      <c r="F97" s="26">
        <f>IF(B97&lt;121,IF($D$1="konstant",$D$3,Zins!G91),0)</f>
        <v>2.2499999999999999E-2</v>
      </c>
      <c r="G97" s="39">
        <f t="shared" si="39"/>
        <v>1.0225</v>
      </c>
      <c r="H97" s="11"/>
      <c r="I97" s="11"/>
      <c r="J97" s="11"/>
      <c r="K97" s="11"/>
      <c r="L97" s="28">
        <f t="shared" si="33"/>
        <v>0</v>
      </c>
      <c r="M97" s="32">
        <f t="shared" si="24"/>
        <v>0</v>
      </c>
      <c r="N97" s="53">
        <f>N96+H98*PRODUCT($G$8:G97)^-1*PRODUCT($E$8:E96)*D97</f>
        <v>3535.9326841441589</v>
      </c>
      <c r="O97" s="53"/>
      <c r="P97" s="52">
        <f>P96+J97*PRODUCT($E$8:E96)*PRODUCT($G$8:G96)^-1</f>
        <v>21.84938847113234</v>
      </c>
      <c r="Q97" s="52">
        <f>((O96+N96)*PRODUCT($G$8:G96))/PRODUCT($E$8:E96)</f>
        <v>7.4167980789890744E+18</v>
      </c>
      <c r="R97" s="52">
        <f>((P96)*PRODUCT($G$8:G96))/PRODUCT($E$8:E96)</f>
        <v>4.583020009584932E+16</v>
      </c>
      <c r="S97" s="11">
        <f t="shared" si="25"/>
        <v>0</v>
      </c>
      <c r="T97" s="32">
        <f t="shared" si="26"/>
        <v>0</v>
      </c>
      <c r="U97" s="41">
        <f t="shared" si="34"/>
        <v>0</v>
      </c>
      <c r="V97" s="41">
        <f t="shared" si="27"/>
        <v>0</v>
      </c>
      <c r="W97" s="52">
        <f t="shared" si="35"/>
        <v>1.3377723201220767E+20</v>
      </c>
      <c r="X97" s="41">
        <f t="shared" si="28"/>
        <v>0</v>
      </c>
      <c r="Y97" s="41">
        <f t="shared" si="29"/>
        <v>0</v>
      </c>
      <c r="Z97" s="41">
        <f t="shared" si="36"/>
        <v>0</v>
      </c>
      <c r="AA97" s="41">
        <f t="shared" si="37"/>
        <v>0</v>
      </c>
      <c r="AB97" s="41">
        <f t="shared" si="30"/>
        <v>0</v>
      </c>
      <c r="AC97" s="41"/>
      <c r="AD97" s="41"/>
      <c r="AE97" s="41"/>
      <c r="AF97" s="41"/>
      <c r="AG97" s="41"/>
    </row>
    <row r="98" spans="1:33" x14ac:dyDescent="0.2">
      <c r="A98" s="11">
        <f t="shared" si="40"/>
        <v>90</v>
      </c>
      <c r="B98" s="11">
        <f t="shared" si="40"/>
        <v>120</v>
      </c>
      <c r="C98" s="12">
        <f>IF(B98&lt;121,INDEX(Frauen!C$2:C$122,B98+1,1),0)</f>
        <v>1000</v>
      </c>
      <c r="D98" s="20">
        <f t="shared" si="31"/>
        <v>1</v>
      </c>
      <c r="E98" s="20">
        <f t="shared" si="32"/>
        <v>0</v>
      </c>
      <c r="F98" s="26">
        <f>IF(B98&lt;121,IF($D$1="konstant",$D$3,Zins!G92),0)</f>
        <v>2.2499999999999999E-2</v>
      </c>
      <c r="G98" s="39">
        <f t="shared" si="39"/>
        <v>1.0225</v>
      </c>
      <c r="H98" s="11"/>
      <c r="I98" s="11"/>
      <c r="J98" s="11"/>
      <c r="K98" s="11"/>
      <c r="L98" s="28">
        <f t="shared" si="33"/>
        <v>0</v>
      </c>
      <c r="M98" s="32">
        <f t="shared" si="24"/>
        <v>0</v>
      </c>
      <c r="N98" s="53">
        <f>N97+H99*PRODUCT($G$8:G98)^-1*PRODUCT($E$8:E97)*D98</f>
        <v>3535.9326841441589</v>
      </c>
      <c r="O98" s="53"/>
      <c r="P98" s="52">
        <f>P97+J98*PRODUCT($E$8:E97)*PRODUCT($G$8:G97)^-1</f>
        <v>21.84938847113234</v>
      </c>
      <c r="Q98" s="52">
        <f>((O97+N97)*PRODUCT($G$8:G97))/PRODUCT($E$8:E97)</f>
        <v>6.0981634253508575E+20</v>
      </c>
      <c r="R98" s="52">
        <f>((P97)*PRODUCT($G$8:G97))/PRODUCT($E$8:E97)</f>
        <v>3.7682035701194849E+18</v>
      </c>
      <c r="S98" s="11">
        <f t="shared" si="25"/>
        <v>0</v>
      </c>
      <c r="T98" s="32">
        <f t="shared" si="26"/>
        <v>0</v>
      </c>
      <c r="U98" s="41">
        <f t="shared" si="34"/>
        <v>0</v>
      </c>
      <c r="V98" s="41">
        <f t="shared" si="27"/>
        <v>0</v>
      </c>
      <c r="W98" s="52">
        <f t="shared" si="35"/>
        <v>1.099929396369269E+22</v>
      </c>
      <c r="X98" s="41">
        <f t="shared" si="28"/>
        <v>0</v>
      </c>
      <c r="Y98" s="41">
        <f t="shared" si="29"/>
        <v>0</v>
      </c>
      <c r="Z98" s="41">
        <f t="shared" si="36"/>
        <v>0</v>
      </c>
      <c r="AA98" s="41">
        <f t="shared" si="37"/>
        <v>0</v>
      </c>
      <c r="AB98" s="41">
        <f t="shared" si="30"/>
        <v>0</v>
      </c>
      <c r="AC98" s="41"/>
      <c r="AD98" s="41"/>
      <c r="AE98" s="41"/>
      <c r="AF98" s="41"/>
      <c r="AG98" s="41"/>
    </row>
    <row r="99" spans="1:33" x14ac:dyDescent="0.2">
      <c r="A99" s="11">
        <f t="shared" si="40"/>
        <v>91</v>
      </c>
      <c r="B99" s="11">
        <f t="shared" si="40"/>
        <v>121</v>
      </c>
      <c r="C99" s="12">
        <f>IF(B99&lt;121,INDEX(Frauen!C$2:C$122,B99+1,1),0)</f>
        <v>0</v>
      </c>
      <c r="D99" s="20">
        <f t="shared" si="31"/>
        <v>0</v>
      </c>
      <c r="E99" s="20">
        <f t="shared" si="32"/>
        <v>0</v>
      </c>
      <c r="F99" s="26">
        <f>IF(B99&lt;121,IF($D$1="konstant",$D$3,Zins!G93),0)</f>
        <v>0</v>
      </c>
      <c r="G99" s="39">
        <f t="shared" si="39"/>
        <v>1</v>
      </c>
      <c r="H99" s="11"/>
      <c r="I99" s="11"/>
      <c r="J99" s="11"/>
      <c r="K99" s="11"/>
      <c r="L99" s="28">
        <f t="shared" si="33"/>
        <v>0</v>
      </c>
      <c r="M99" s="32">
        <f t="shared" si="24"/>
        <v>0</v>
      </c>
      <c r="N99" s="53">
        <f>N98+H100*PRODUCT($G$8:G99)^-1*PRODUCT($E$8:E98)*D99</f>
        <v>3535.9326841441589</v>
      </c>
      <c r="O99" s="53"/>
      <c r="P99" s="52">
        <f>P98+J99*PRODUCT($E$8:E98)*PRODUCT($G$8:G98)^-1</f>
        <v>21.84938847113234</v>
      </c>
      <c r="Q99" s="52" t="e">
        <f>((O98+N98)*PRODUCT($G$8:G98))/PRODUCT($E$8:E98)</f>
        <v>#DIV/0!</v>
      </c>
      <c r="R99" s="52" t="e">
        <f>((P98)*PRODUCT($G$8:G98))/PRODUCT($E$8:E98)</f>
        <v>#DIV/0!</v>
      </c>
      <c r="S99" s="11">
        <f t="shared" si="25"/>
        <v>0</v>
      </c>
      <c r="T99" s="32">
        <f t="shared" si="26"/>
        <v>0</v>
      </c>
      <c r="U99" s="41">
        <f t="shared" si="34"/>
        <v>0</v>
      </c>
      <c r="V99" s="41">
        <f t="shared" si="27"/>
        <v>0</v>
      </c>
      <c r="W99" s="52" t="e">
        <f t="shared" si="35"/>
        <v>#DIV/0!</v>
      </c>
      <c r="X99" s="41">
        <f t="shared" si="28"/>
        <v>0</v>
      </c>
      <c r="Y99" s="41">
        <f t="shared" si="29"/>
        <v>0</v>
      </c>
      <c r="Z99" s="41">
        <f t="shared" si="36"/>
        <v>0</v>
      </c>
      <c r="AA99" s="41">
        <f t="shared" si="37"/>
        <v>0</v>
      </c>
      <c r="AB99" s="41">
        <f t="shared" si="30"/>
        <v>0</v>
      </c>
      <c r="AC99" s="41"/>
      <c r="AD99" s="41"/>
      <c r="AE99" s="41"/>
      <c r="AF99" s="41"/>
      <c r="AG99" s="41"/>
    </row>
    <row r="100" spans="1:33" x14ac:dyDescent="0.2">
      <c r="A100" s="11">
        <f t="shared" si="40"/>
        <v>92</v>
      </c>
      <c r="B100" s="11" t="str">
        <f t="shared" si="40"/>
        <v/>
      </c>
      <c r="C100" s="12">
        <f>IF(B100&lt;121,INDEX(Frauen!C$2:C$122,B100+1,1),0)</f>
        <v>0</v>
      </c>
      <c r="D100" s="20">
        <f t="shared" si="31"/>
        <v>0</v>
      </c>
      <c r="E100" s="20">
        <f t="shared" si="32"/>
        <v>0</v>
      </c>
      <c r="F100" s="26">
        <f>IF(B100&lt;121,IF($D$1="konstant",$D$3,Zins!G94),0)</f>
        <v>0</v>
      </c>
      <c r="G100" s="39">
        <f t="shared" si="39"/>
        <v>1</v>
      </c>
      <c r="H100" s="11"/>
      <c r="I100" s="11"/>
      <c r="J100" s="11"/>
      <c r="K100" s="11"/>
      <c r="L100" s="28">
        <f t="shared" si="33"/>
        <v>0</v>
      </c>
      <c r="M100" s="32">
        <f t="shared" si="24"/>
        <v>0</v>
      </c>
      <c r="N100" s="53">
        <f>N99+H101*PRODUCT($G$8:G100)^-1*PRODUCT($E$8:E99)*D100</f>
        <v>3535.9326841441589</v>
      </c>
      <c r="O100" s="53"/>
      <c r="P100" s="52">
        <f>P99+J100*PRODUCT($E$8:E99)*PRODUCT($G$8:G99)^-1</f>
        <v>21.84938847113234</v>
      </c>
      <c r="Q100" s="52" t="e">
        <f>((O99+N99)*PRODUCT($G$8:G99))/PRODUCT($E$8:E99)</f>
        <v>#DIV/0!</v>
      </c>
      <c r="R100" s="52" t="e">
        <f>((P99)*PRODUCT($G$8:G99))/PRODUCT($E$8:E99)</f>
        <v>#DIV/0!</v>
      </c>
      <c r="S100" s="11">
        <f t="shared" si="25"/>
        <v>0</v>
      </c>
      <c r="T100" s="32">
        <f t="shared" si="26"/>
        <v>0</v>
      </c>
      <c r="U100" s="41">
        <f t="shared" si="34"/>
        <v>0</v>
      </c>
      <c r="V100" s="41">
        <f t="shared" si="27"/>
        <v>0</v>
      </c>
      <c r="W100" s="52" t="e">
        <f t="shared" si="35"/>
        <v>#DIV/0!</v>
      </c>
      <c r="X100" s="41">
        <f t="shared" si="28"/>
        <v>0</v>
      </c>
      <c r="Y100" s="41">
        <f t="shared" si="29"/>
        <v>0</v>
      </c>
      <c r="Z100" s="41">
        <f t="shared" si="36"/>
        <v>0</v>
      </c>
      <c r="AA100" s="41">
        <f t="shared" si="37"/>
        <v>0</v>
      </c>
      <c r="AB100" s="41">
        <f t="shared" si="30"/>
        <v>0</v>
      </c>
      <c r="AC100" s="41"/>
      <c r="AD100" s="41"/>
      <c r="AE100" s="41"/>
      <c r="AF100" s="41"/>
      <c r="AG100" s="41"/>
    </row>
    <row r="101" spans="1:33" x14ac:dyDescent="0.2">
      <c r="A101" s="11">
        <f t="shared" si="40"/>
        <v>93</v>
      </c>
      <c r="B101" s="11" t="str">
        <f t="shared" si="40"/>
        <v/>
      </c>
      <c r="C101" s="12">
        <f>IF(B101&lt;121,INDEX(Frauen!C$2:C$122,B101+1,1),0)</f>
        <v>0</v>
      </c>
      <c r="D101" s="20">
        <f t="shared" si="31"/>
        <v>0</v>
      </c>
      <c r="E101" s="20">
        <f t="shared" si="32"/>
        <v>0</v>
      </c>
      <c r="F101" s="26">
        <f>IF(B101&lt;121,IF($D$1="konstant",$D$3,Zins!G95),0)</f>
        <v>0</v>
      </c>
      <c r="G101" s="39">
        <f t="shared" si="39"/>
        <v>1</v>
      </c>
      <c r="H101" s="11"/>
      <c r="I101" s="11"/>
      <c r="J101" s="11"/>
      <c r="K101" s="11"/>
      <c r="L101" s="28">
        <f t="shared" si="33"/>
        <v>0</v>
      </c>
      <c r="M101" s="32">
        <f t="shared" si="24"/>
        <v>0</v>
      </c>
      <c r="N101" s="53">
        <f>N100+H102*PRODUCT($G$8:G101)^-1*PRODUCT($E$8:E100)*D101</f>
        <v>3535.9326841441589</v>
      </c>
      <c r="O101" s="53"/>
      <c r="P101" s="52">
        <f>P100+J101*PRODUCT($E$8:E100)*PRODUCT($G$8:G100)^-1</f>
        <v>21.84938847113234</v>
      </c>
      <c r="Q101" s="52" t="e">
        <f>((O100+N100)*PRODUCT($G$8:G100))/PRODUCT($E$8:E100)</f>
        <v>#DIV/0!</v>
      </c>
      <c r="R101" s="52" t="e">
        <f>((P100)*PRODUCT($G$8:G100))/PRODUCT($E$8:E100)</f>
        <v>#DIV/0!</v>
      </c>
      <c r="S101" s="11">
        <f t="shared" si="25"/>
        <v>0</v>
      </c>
      <c r="T101" s="32">
        <f t="shared" si="26"/>
        <v>0</v>
      </c>
      <c r="U101" s="41">
        <f t="shared" si="34"/>
        <v>0</v>
      </c>
      <c r="V101" s="41">
        <f t="shared" si="27"/>
        <v>0</v>
      </c>
      <c r="W101" s="52" t="e">
        <f t="shared" si="35"/>
        <v>#DIV/0!</v>
      </c>
      <c r="X101" s="41">
        <f t="shared" si="28"/>
        <v>0</v>
      </c>
      <c r="Y101" s="41">
        <f t="shared" si="29"/>
        <v>0</v>
      </c>
      <c r="Z101" s="41">
        <f t="shared" si="36"/>
        <v>0</v>
      </c>
      <c r="AA101" s="41">
        <f t="shared" si="37"/>
        <v>0</v>
      </c>
      <c r="AB101" s="41">
        <f t="shared" si="30"/>
        <v>0</v>
      </c>
      <c r="AC101" s="41"/>
      <c r="AD101" s="41"/>
      <c r="AE101" s="41"/>
      <c r="AF101" s="41"/>
      <c r="AG101" s="41"/>
    </row>
    <row r="102" spans="1:33" x14ac:dyDescent="0.2">
      <c r="A102" s="11">
        <f t="shared" si="40"/>
        <v>94</v>
      </c>
      <c r="B102" s="11" t="str">
        <f t="shared" si="40"/>
        <v/>
      </c>
      <c r="C102" s="12">
        <f>IF(B102&lt;121,INDEX(Frauen!C$2:C$122,B102+1,1),0)</f>
        <v>0</v>
      </c>
      <c r="D102" s="20">
        <f t="shared" si="31"/>
        <v>0</v>
      </c>
      <c r="E102" s="20">
        <f t="shared" si="32"/>
        <v>0</v>
      </c>
      <c r="F102" s="26">
        <f>IF(B102&lt;121,IF($D$1="konstant",$D$3,Zins!G96),0)</f>
        <v>0</v>
      </c>
      <c r="G102" s="39">
        <f t="shared" si="39"/>
        <v>1</v>
      </c>
      <c r="H102" s="11"/>
      <c r="I102" s="11"/>
      <c r="J102" s="11"/>
      <c r="K102" s="11"/>
      <c r="L102" s="28">
        <f t="shared" si="33"/>
        <v>0</v>
      </c>
      <c r="M102" s="32">
        <f t="shared" si="24"/>
        <v>0</v>
      </c>
      <c r="N102" s="53">
        <f>N101+H103*PRODUCT($G$8:G102)^-1*PRODUCT($E$8:E101)*D102</f>
        <v>3535.9326841441589</v>
      </c>
      <c r="O102" s="53"/>
      <c r="P102" s="52">
        <f>P101+J102*PRODUCT($E$8:E101)*PRODUCT($G$8:G101)^-1</f>
        <v>21.84938847113234</v>
      </c>
      <c r="Q102" s="52" t="e">
        <f>((O101+N101)*PRODUCT($G$8:G101))/PRODUCT($E$8:E101)</f>
        <v>#DIV/0!</v>
      </c>
      <c r="R102" s="52" t="e">
        <f>((P101)*PRODUCT($G$8:G101))/PRODUCT($E$8:E101)</f>
        <v>#DIV/0!</v>
      </c>
      <c r="S102" s="11">
        <f t="shared" si="25"/>
        <v>0</v>
      </c>
      <c r="T102" s="32">
        <f t="shared" si="26"/>
        <v>0</v>
      </c>
      <c r="U102" s="41">
        <f t="shared" si="34"/>
        <v>0</v>
      </c>
      <c r="V102" s="41">
        <f t="shared" si="27"/>
        <v>0</v>
      </c>
      <c r="W102" s="52" t="e">
        <f t="shared" si="35"/>
        <v>#DIV/0!</v>
      </c>
      <c r="X102" s="41">
        <f t="shared" si="28"/>
        <v>0</v>
      </c>
      <c r="Y102" s="41">
        <f t="shared" si="29"/>
        <v>0</v>
      </c>
      <c r="Z102" s="41">
        <f t="shared" si="36"/>
        <v>0</v>
      </c>
      <c r="AA102" s="41">
        <f t="shared" si="37"/>
        <v>0</v>
      </c>
      <c r="AB102" s="41">
        <f t="shared" si="30"/>
        <v>0</v>
      </c>
      <c r="AC102" s="41"/>
      <c r="AD102" s="41"/>
      <c r="AE102" s="41"/>
      <c r="AF102" s="41"/>
      <c r="AG102" s="41"/>
    </row>
    <row r="103" spans="1:33" x14ac:dyDescent="0.2">
      <c r="A103" s="11">
        <f t="shared" si="40"/>
        <v>95</v>
      </c>
      <c r="B103" s="11" t="str">
        <f t="shared" si="40"/>
        <v/>
      </c>
      <c r="C103" s="12">
        <f>IF(B103&lt;121,INDEX(Frauen!C$2:C$122,B103+1,1),0)</f>
        <v>0</v>
      </c>
      <c r="D103" s="20">
        <f t="shared" si="31"/>
        <v>0</v>
      </c>
      <c r="E103" s="20">
        <f t="shared" si="32"/>
        <v>0</v>
      </c>
      <c r="F103" s="26">
        <f>IF(B103&lt;121,IF($D$1="konstant",$D$3,Zins!G97),0)</f>
        <v>0</v>
      </c>
      <c r="G103" s="39">
        <f t="shared" si="39"/>
        <v>1</v>
      </c>
      <c r="H103" s="11"/>
      <c r="I103" s="11"/>
      <c r="J103" s="11"/>
      <c r="K103" s="11"/>
      <c r="L103" s="28">
        <f t="shared" si="33"/>
        <v>0</v>
      </c>
      <c r="M103" s="32">
        <f t="shared" si="24"/>
        <v>0</v>
      </c>
      <c r="N103" s="53">
        <f>N102+H104*PRODUCT($G$8:G103)^-1*PRODUCT($E$8:E102)*D103</f>
        <v>3535.9326841441589</v>
      </c>
      <c r="O103" s="53"/>
      <c r="P103" s="52">
        <f>P102+J103*PRODUCT($E$8:E102)*PRODUCT($G$8:G102)^-1</f>
        <v>21.84938847113234</v>
      </c>
      <c r="Q103" s="52" t="e">
        <f>((O102+N102)*PRODUCT($G$8:G102))/PRODUCT($E$8:E102)</f>
        <v>#DIV/0!</v>
      </c>
      <c r="R103" s="52" t="e">
        <f>((P102)*PRODUCT($G$8:G102))/PRODUCT($E$8:E102)</f>
        <v>#DIV/0!</v>
      </c>
      <c r="S103" s="11">
        <f t="shared" si="25"/>
        <v>0</v>
      </c>
      <c r="T103" s="32">
        <f t="shared" si="26"/>
        <v>0</v>
      </c>
      <c r="U103" s="41">
        <f t="shared" si="34"/>
        <v>0</v>
      </c>
      <c r="V103" s="41">
        <f t="shared" si="27"/>
        <v>0</v>
      </c>
      <c r="W103" s="52" t="e">
        <f t="shared" si="35"/>
        <v>#DIV/0!</v>
      </c>
      <c r="X103" s="41">
        <f t="shared" si="28"/>
        <v>0</v>
      </c>
      <c r="Y103" s="41">
        <f t="shared" si="29"/>
        <v>0</v>
      </c>
      <c r="Z103" s="41">
        <f t="shared" si="36"/>
        <v>0</v>
      </c>
      <c r="AA103" s="41">
        <f t="shared" si="37"/>
        <v>0</v>
      </c>
      <c r="AB103" s="41">
        <f t="shared" si="30"/>
        <v>0</v>
      </c>
      <c r="AC103" s="41"/>
      <c r="AD103" s="41"/>
      <c r="AE103" s="41"/>
      <c r="AF103" s="41"/>
      <c r="AG103" s="41"/>
    </row>
    <row r="104" spans="1:33" x14ac:dyDescent="0.2">
      <c r="A104" s="11">
        <f t="shared" si="40"/>
        <v>96</v>
      </c>
      <c r="B104" s="11" t="str">
        <f t="shared" si="40"/>
        <v/>
      </c>
      <c r="C104" s="12">
        <f>IF(B104&lt;121,INDEX(Frauen!C$2:C$122,B104+1,1),0)</f>
        <v>0</v>
      </c>
      <c r="D104" s="20">
        <f t="shared" si="31"/>
        <v>0</v>
      </c>
      <c r="E104" s="20">
        <f t="shared" si="32"/>
        <v>0</v>
      </c>
      <c r="F104" s="26">
        <f>IF(B104&lt;121,IF($D$1="konstant",$D$3,Zins!G98),0)</f>
        <v>0</v>
      </c>
      <c r="G104" s="39">
        <f t="shared" si="39"/>
        <v>1</v>
      </c>
      <c r="H104" s="11"/>
      <c r="I104" s="11"/>
      <c r="J104" s="11"/>
      <c r="K104" s="11"/>
      <c r="L104" s="28">
        <f t="shared" si="33"/>
        <v>0</v>
      </c>
      <c r="M104" s="32">
        <f t="shared" si="24"/>
        <v>0</v>
      </c>
      <c r="N104" s="53">
        <f>N103+H105*PRODUCT($G$8:G104)^-1*PRODUCT($E$8:E103)*D104</f>
        <v>3535.9326841441589</v>
      </c>
      <c r="O104" s="53"/>
      <c r="P104" s="52">
        <f>P103+J104*PRODUCT($E$8:E103)*PRODUCT($G$8:G103)^-1</f>
        <v>21.84938847113234</v>
      </c>
      <c r="Q104" s="52" t="e">
        <f>((O103+N103)*PRODUCT($G$8:G103))/PRODUCT($E$8:E103)</f>
        <v>#DIV/0!</v>
      </c>
      <c r="R104" s="52" t="e">
        <f>((P103)*PRODUCT($G$8:G103))/PRODUCT($E$8:E103)</f>
        <v>#DIV/0!</v>
      </c>
      <c r="S104" s="11">
        <f t="shared" si="25"/>
        <v>0</v>
      </c>
      <c r="T104" s="32">
        <f t="shared" si="26"/>
        <v>0</v>
      </c>
      <c r="U104" s="41">
        <f t="shared" si="34"/>
        <v>0</v>
      </c>
      <c r="V104" s="41">
        <f t="shared" si="27"/>
        <v>0</v>
      </c>
      <c r="W104" s="52" t="e">
        <f t="shared" si="35"/>
        <v>#DIV/0!</v>
      </c>
      <c r="X104" s="41">
        <f t="shared" si="28"/>
        <v>0</v>
      </c>
      <c r="Y104" s="41">
        <f t="shared" si="29"/>
        <v>0</v>
      </c>
      <c r="Z104" s="41">
        <f t="shared" si="36"/>
        <v>0</v>
      </c>
      <c r="AA104" s="41">
        <f t="shared" si="37"/>
        <v>0</v>
      </c>
      <c r="AB104" s="41">
        <f t="shared" ref="AB104:AB129" si="41">AE104-AE105/G104</f>
        <v>0</v>
      </c>
      <c r="AC104" s="41"/>
      <c r="AD104" s="41"/>
      <c r="AE104" s="41"/>
      <c r="AF104" s="41"/>
      <c r="AG104" s="41"/>
    </row>
    <row r="105" spans="1:33" x14ac:dyDescent="0.2">
      <c r="A105" s="11">
        <f t="shared" si="40"/>
        <v>97</v>
      </c>
      <c r="B105" s="11" t="str">
        <f t="shared" si="40"/>
        <v/>
      </c>
      <c r="C105" s="12">
        <f>IF(B105&lt;121,INDEX(Frauen!C$2:C$122,B105+1,1),0)</f>
        <v>0</v>
      </c>
      <c r="D105" s="20">
        <f t="shared" si="31"/>
        <v>0</v>
      </c>
      <c r="E105" s="20">
        <f t="shared" si="32"/>
        <v>0</v>
      </c>
      <c r="F105" s="26">
        <f>IF(B105&lt;121,IF($D$1="konstant",$D$3,Zins!G99),0)</f>
        <v>0</v>
      </c>
      <c r="G105" s="39">
        <f t="shared" si="39"/>
        <v>1</v>
      </c>
      <c r="H105" s="11"/>
      <c r="I105" s="11"/>
      <c r="J105" s="11"/>
      <c r="K105" s="11"/>
      <c r="L105" s="28">
        <f t="shared" si="33"/>
        <v>0</v>
      </c>
      <c r="M105" s="32">
        <f t="shared" si="24"/>
        <v>0</v>
      </c>
      <c r="N105" s="53">
        <f>N104+H106*PRODUCT($G$8:G105)^-1*PRODUCT($E$8:E104)*D105</f>
        <v>3535.9326841441589</v>
      </c>
      <c r="O105" s="53"/>
      <c r="P105" s="52">
        <f>P104+J105*PRODUCT($E$8:E104)*PRODUCT($G$8:G104)^-1</f>
        <v>21.84938847113234</v>
      </c>
      <c r="Q105" s="52" t="e">
        <f>((O104+N104)*PRODUCT($G$8:G104))/PRODUCT($E$8:E104)</f>
        <v>#DIV/0!</v>
      </c>
      <c r="R105" s="52" t="e">
        <f>((P104)*PRODUCT($G$8:G104))/PRODUCT($E$8:E104)</f>
        <v>#DIV/0!</v>
      </c>
      <c r="S105" s="11">
        <f t="shared" si="25"/>
        <v>0</v>
      </c>
      <c r="T105" s="32">
        <f t="shared" si="26"/>
        <v>0</v>
      </c>
      <c r="U105" s="41">
        <f t="shared" si="34"/>
        <v>0</v>
      </c>
      <c r="V105" s="41">
        <f t="shared" si="27"/>
        <v>0</v>
      </c>
      <c r="W105" s="52" t="e">
        <f t="shared" si="35"/>
        <v>#DIV/0!</v>
      </c>
      <c r="X105" s="41">
        <f t="shared" si="28"/>
        <v>0</v>
      </c>
      <c r="Y105" s="41">
        <f t="shared" si="29"/>
        <v>0</v>
      </c>
      <c r="Z105" s="41">
        <f t="shared" ref="Z105:Z129" si="42">S105+AG105-T105*$M$3</f>
        <v>0</v>
      </c>
      <c r="AA105" s="41">
        <f t="shared" si="37"/>
        <v>0</v>
      </c>
      <c r="AB105" s="41">
        <f t="shared" si="41"/>
        <v>0</v>
      </c>
      <c r="AC105" s="41"/>
      <c r="AD105" s="41"/>
      <c r="AE105" s="41"/>
      <c r="AF105" s="41"/>
      <c r="AG105" s="41"/>
    </row>
    <row r="106" spans="1:33" x14ac:dyDescent="0.2">
      <c r="A106" s="11">
        <f t="shared" ref="A106:B121" si="43">IF(A105&lt;121,A105+1,"")</f>
        <v>98</v>
      </c>
      <c r="B106" s="11" t="str">
        <f t="shared" si="43"/>
        <v/>
      </c>
      <c r="C106" s="12">
        <f>IF(B106&lt;121,INDEX(Frauen!C$2:C$122,B106+1,1),0)</f>
        <v>0</v>
      </c>
      <c r="D106" s="20">
        <f t="shared" si="31"/>
        <v>0</v>
      </c>
      <c r="E106" s="20">
        <f t="shared" si="32"/>
        <v>0</v>
      </c>
      <c r="F106" s="26">
        <f>IF(B106&lt;121,IF($D$1="konstant",$D$3,Zins!G100),0)</f>
        <v>0</v>
      </c>
      <c r="G106" s="39">
        <f t="shared" si="39"/>
        <v>1</v>
      </c>
      <c r="H106" s="11"/>
      <c r="I106" s="11"/>
      <c r="J106" s="11"/>
      <c r="K106" s="11"/>
      <c r="L106" s="28">
        <f t="shared" si="33"/>
        <v>0</v>
      </c>
      <c r="M106" s="32">
        <f t="shared" si="24"/>
        <v>0</v>
      </c>
      <c r="N106" s="53">
        <f>N105+H107*PRODUCT($G$8:G106)^-1*PRODUCT($E$8:E105)*D106</f>
        <v>3535.9326841441589</v>
      </c>
      <c r="O106" s="53"/>
      <c r="P106" s="52">
        <f>P105+J106*PRODUCT($E$8:E105)*PRODUCT($G$8:G105)^-1</f>
        <v>21.84938847113234</v>
      </c>
      <c r="Q106" s="52" t="e">
        <f>((O105+N105)*PRODUCT($G$8:G105))/PRODUCT($E$8:E105)</f>
        <v>#DIV/0!</v>
      </c>
      <c r="R106" s="52" t="e">
        <f>((P105)*PRODUCT($G$8:G105))/PRODUCT($E$8:E105)</f>
        <v>#DIV/0!</v>
      </c>
      <c r="S106" s="11">
        <f t="shared" si="25"/>
        <v>0</v>
      </c>
      <c r="T106" s="32">
        <f t="shared" si="26"/>
        <v>0</v>
      </c>
      <c r="U106" s="41">
        <f t="shared" si="34"/>
        <v>0</v>
      </c>
      <c r="V106" s="41">
        <f t="shared" si="27"/>
        <v>0</v>
      </c>
      <c r="W106" s="52" t="e">
        <f t="shared" si="35"/>
        <v>#DIV/0!</v>
      </c>
      <c r="X106" s="41">
        <f t="shared" si="28"/>
        <v>0</v>
      </c>
      <c r="Y106" s="41">
        <f t="shared" si="29"/>
        <v>0</v>
      </c>
      <c r="Z106" s="41">
        <f t="shared" si="42"/>
        <v>0</v>
      </c>
      <c r="AA106" s="41">
        <f t="shared" si="37"/>
        <v>0</v>
      </c>
      <c r="AB106" s="41">
        <f t="shared" si="41"/>
        <v>0</v>
      </c>
      <c r="AC106" s="41"/>
      <c r="AD106" s="41"/>
      <c r="AE106" s="41"/>
      <c r="AF106" s="41"/>
      <c r="AG106" s="41"/>
    </row>
    <row r="107" spans="1:33" x14ac:dyDescent="0.2">
      <c r="A107" s="11">
        <f t="shared" si="43"/>
        <v>99</v>
      </c>
      <c r="B107" s="11" t="str">
        <f t="shared" si="43"/>
        <v/>
      </c>
      <c r="C107" s="12">
        <f>IF(B107&lt;121,INDEX(Frauen!C$2:C$122,B107+1,1),0)</f>
        <v>0</v>
      </c>
      <c r="D107" s="20">
        <f t="shared" si="31"/>
        <v>0</v>
      </c>
      <c r="E107" s="20">
        <f t="shared" si="32"/>
        <v>0</v>
      </c>
      <c r="F107" s="26">
        <f>IF(B107&lt;121,IF($D$1="konstant",$D$3,Zins!G101),0)</f>
        <v>0</v>
      </c>
      <c r="G107" s="39">
        <f t="shared" si="39"/>
        <v>1</v>
      </c>
      <c r="H107" s="11"/>
      <c r="I107" s="11"/>
      <c r="J107" s="11"/>
      <c r="K107" s="11"/>
      <c r="L107" s="28">
        <f t="shared" si="33"/>
        <v>0</v>
      </c>
      <c r="M107" s="32">
        <f t="shared" si="24"/>
        <v>0</v>
      </c>
      <c r="N107" s="53">
        <f>N106+H108*PRODUCT($G$8:G107)^-1*PRODUCT($E$8:E106)*D107</f>
        <v>3535.9326841441589</v>
      </c>
      <c r="O107" s="53"/>
      <c r="P107" s="52">
        <f>P106+J107*PRODUCT($E$8:E106)*PRODUCT($G$8:G106)^-1</f>
        <v>21.84938847113234</v>
      </c>
      <c r="Q107" s="52" t="e">
        <f>((O106+N106)*PRODUCT($G$8:G106))/PRODUCT($E$8:E106)</f>
        <v>#DIV/0!</v>
      </c>
      <c r="R107" s="52" t="e">
        <f>((P106)*PRODUCT($G$8:G106))/PRODUCT($E$8:E106)</f>
        <v>#DIV/0!</v>
      </c>
      <c r="S107" s="11">
        <f t="shared" si="25"/>
        <v>0</v>
      </c>
      <c r="T107" s="32">
        <f t="shared" si="26"/>
        <v>0</v>
      </c>
      <c r="U107" s="41">
        <f t="shared" si="34"/>
        <v>0</v>
      </c>
      <c r="V107" s="41">
        <f t="shared" si="27"/>
        <v>0</v>
      </c>
      <c r="W107" s="52" t="e">
        <f t="shared" si="35"/>
        <v>#DIV/0!</v>
      </c>
      <c r="X107" s="41">
        <f t="shared" si="28"/>
        <v>0</v>
      </c>
      <c r="Y107" s="41">
        <f t="shared" si="29"/>
        <v>0</v>
      </c>
      <c r="Z107" s="41">
        <f t="shared" si="42"/>
        <v>0</v>
      </c>
      <c r="AA107" s="41">
        <f t="shared" si="37"/>
        <v>0</v>
      </c>
      <c r="AB107" s="41">
        <f t="shared" si="41"/>
        <v>0</v>
      </c>
      <c r="AC107" s="41"/>
      <c r="AD107" s="41"/>
      <c r="AE107" s="41"/>
      <c r="AF107" s="41"/>
      <c r="AG107" s="41"/>
    </row>
    <row r="108" spans="1:33" x14ac:dyDescent="0.2">
      <c r="A108" s="11">
        <f t="shared" si="43"/>
        <v>100</v>
      </c>
      <c r="B108" s="11" t="str">
        <f t="shared" si="43"/>
        <v/>
      </c>
      <c r="C108" s="12">
        <f>IF(B108&lt;121,INDEX(Frauen!C$2:C$122,B108+1,1),0)</f>
        <v>0</v>
      </c>
      <c r="D108" s="20">
        <f t="shared" si="31"/>
        <v>0</v>
      </c>
      <c r="E108" s="20">
        <f t="shared" si="32"/>
        <v>0</v>
      </c>
      <c r="F108" s="26">
        <f>IF(B108&lt;121,IF($D$1="konstant",$D$3,Zins!G102),0)</f>
        <v>0</v>
      </c>
      <c r="G108" s="39">
        <f t="shared" si="39"/>
        <v>1</v>
      </c>
      <c r="H108" s="11"/>
      <c r="I108" s="11"/>
      <c r="J108" s="11"/>
      <c r="K108" s="11"/>
      <c r="L108" s="28">
        <f t="shared" si="33"/>
        <v>0</v>
      </c>
      <c r="M108" s="32">
        <f t="shared" si="24"/>
        <v>0</v>
      </c>
      <c r="N108" s="53">
        <f>N107+H109*PRODUCT($G$8:G108)^-1*PRODUCT($E$8:E107)*D108</f>
        <v>3535.9326841441589</v>
      </c>
      <c r="O108" s="53"/>
      <c r="P108" s="52">
        <f>P107+J108*PRODUCT($E$8:E107)*PRODUCT($G$8:G107)^-1</f>
        <v>21.84938847113234</v>
      </c>
      <c r="Q108" s="52" t="e">
        <f>((O107+N107)*PRODUCT($G$8:G107))/PRODUCT($E$8:E107)</f>
        <v>#DIV/0!</v>
      </c>
      <c r="R108" s="52" t="e">
        <f>((P107)*PRODUCT($G$8:G107))/PRODUCT($E$8:E107)</f>
        <v>#DIV/0!</v>
      </c>
      <c r="S108" s="11">
        <f t="shared" si="25"/>
        <v>0</v>
      </c>
      <c r="T108" s="32">
        <f t="shared" si="26"/>
        <v>0</v>
      </c>
      <c r="U108" s="41">
        <f t="shared" si="34"/>
        <v>0</v>
      </c>
      <c r="V108" s="41">
        <f t="shared" si="27"/>
        <v>0</v>
      </c>
      <c r="W108" s="52" t="e">
        <f t="shared" si="35"/>
        <v>#DIV/0!</v>
      </c>
      <c r="X108" s="41">
        <f t="shared" si="28"/>
        <v>0</v>
      </c>
      <c r="Y108" s="41">
        <f t="shared" si="29"/>
        <v>0</v>
      </c>
      <c r="Z108" s="41">
        <f t="shared" si="42"/>
        <v>0</v>
      </c>
      <c r="AA108" s="41">
        <f t="shared" si="37"/>
        <v>0</v>
      </c>
      <c r="AB108" s="41">
        <f t="shared" si="41"/>
        <v>0</v>
      </c>
      <c r="AC108" s="41"/>
      <c r="AD108" s="41"/>
      <c r="AE108" s="41"/>
      <c r="AF108" s="41"/>
      <c r="AG108" s="41"/>
    </row>
    <row r="109" spans="1:33" x14ac:dyDescent="0.2">
      <c r="A109" s="11">
        <f t="shared" si="43"/>
        <v>101</v>
      </c>
      <c r="B109" s="11" t="str">
        <f t="shared" si="43"/>
        <v/>
      </c>
      <c r="C109" s="12">
        <f>IF(B109&lt;121,INDEX(Frauen!C$2:C$122,B109+1,1),0)</f>
        <v>0</v>
      </c>
      <c r="D109" s="20">
        <f t="shared" si="31"/>
        <v>0</v>
      </c>
      <c r="E109" s="20">
        <f t="shared" si="32"/>
        <v>0</v>
      </c>
      <c r="F109" s="26">
        <f>IF(B109&lt;121,IF($D$1="konstant",$D$3,Zins!G103),0)</f>
        <v>0</v>
      </c>
      <c r="G109" s="39">
        <f t="shared" si="39"/>
        <v>1</v>
      </c>
      <c r="H109" s="11"/>
      <c r="I109" s="11"/>
      <c r="J109" s="11"/>
      <c r="K109" s="11"/>
      <c r="L109" s="28">
        <f t="shared" si="33"/>
        <v>0</v>
      </c>
      <c r="M109" s="32">
        <f t="shared" si="24"/>
        <v>0</v>
      </c>
      <c r="N109" s="53">
        <f>N108+H110*PRODUCT($G$8:G109)^-1*PRODUCT($E$8:E108)*D109</f>
        <v>3535.9326841441589</v>
      </c>
      <c r="O109" s="53"/>
      <c r="P109" s="52">
        <f>P108+J109*PRODUCT($E$8:E108)*PRODUCT($G$8:G108)^-1</f>
        <v>21.84938847113234</v>
      </c>
      <c r="Q109" s="52" t="e">
        <f>((O108+N108)*PRODUCT($G$8:G108))/PRODUCT($E$8:E108)</f>
        <v>#DIV/0!</v>
      </c>
      <c r="R109" s="52" t="e">
        <f>((P108)*PRODUCT($G$8:G108))/PRODUCT($E$8:E108)</f>
        <v>#DIV/0!</v>
      </c>
      <c r="S109" s="11">
        <f t="shared" si="25"/>
        <v>0</v>
      </c>
      <c r="T109" s="32">
        <f t="shared" si="26"/>
        <v>0</v>
      </c>
      <c r="U109" s="41">
        <f t="shared" si="34"/>
        <v>0</v>
      </c>
      <c r="V109" s="41">
        <f t="shared" si="27"/>
        <v>0</v>
      </c>
      <c r="W109" s="52" t="e">
        <f t="shared" si="35"/>
        <v>#DIV/0!</v>
      </c>
      <c r="X109" s="41">
        <f t="shared" si="28"/>
        <v>0</v>
      </c>
      <c r="Y109" s="41">
        <f t="shared" si="29"/>
        <v>0</v>
      </c>
      <c r="Z109" s="41">
        <f t="shared" si="42"/>
        <v>0</v>
      </c>
      <c r="AA109" s="41">
        <f t="shared" si="37"/>
        <v>0</v>
      </c>
      <c r="AB109" s="41">
        <f t="shared" si="41"/>
        <v>0</v>
      </c>
      <c r="AC109" s="41"/>
      <c r="AD109" s="41"/>
      <c r="AE109" s="41"/>
      <c r="AF109" s="41"/>
      <c r="AG109" s="41"/>
    </row>
    <row r="110" spans="1:33" x14ac:dyDescent="0.2">
      <c r="A110" s="11">
        <f t="shared" si="43"/>
        <v>102</v>
      </c>
      <c r="B110" s="11" t="str">
        <f t="shared" si="43"/>
        <v/>
      </c>
      <c r="C110" s="12">
        <f>IF(B110&lt;121,INDEX(Frauen!C$2:C$122,B110+1,1),0)</f>
        <v>0</v>
      </c>
      <c r="D110" s="20">
        <f t="shared" si="31"/>
        <v>0</v>
      </c>
      <c r="E110" s="20">
        <f t="shared" si="32"/>
        <v>0</v>
      </c>
      <c r="F110" s="26">
        <f>IF(B110&lt;121,IF($D$1="konstant",$D$3,Zins!G104),0)</f>
        <v>0</v>
      </c>
      <c r="G110" s="39">
        <f t="shared" si="39"/>
        <v>1</v>
      </c>
      <c r="H110" s="11"/>
      <c r="I110" s="11"/>
      <c r="J110" s="11"/>
      <c r="K110" s="11"/>
      <c r="L110" s="28">
        <f t="shared" si="33"/>
        <v>0</v>
      </c>
      <c r="M110" s="32">
        <f t="shared" si="24"/>
        <v>0</v>
      </c>
      <c r="N110" s="53">
        <f>N109+H111*PRODUCT($G$8:G110)^-1*PRODUCT($E$8:E109)*D110</f>
        <v>3535.9326841441589</v>
      </c>
      <c r="O110" s="53"/>
      <c r="P110" s="52">
        <f>P109+J110*PRODUCT($E$8:E109)*PRODUCT($G$8:G109)^-1</f>
        <v>21.84938847113234</v>
      </c>
      <c r="Q110" s="52" t="e">
        <f>((O109+N109)*PRODUCT($G$8:G109))/PRODUCT($E$8:E109)</f>
        <v>#DIV/0!</v>
      </c>
      <c r="R110" s="52" t="e">
        <f>((P109)*PRODUCT($G$8:G109))/PRODUCT($E$8:E109)</f>
        <v>#DIV/0!</v>
      </c>
      <c r="S110" s="11">
        <f t="shared" si="25"/>
        <v>0</v>
      </c>
      <c r="T110" s="32">
        <f t="shared" si="26"/>
        <v>0</v>
      </c>
      <c r="U110" s="41">
        <f t="shared" si="34"/>
        <v>0</v>
      </c>
      <c r="V110" s="41">
        <f t="shared" si="27"/>
        <v>0</v>
      </c>
      <c r="W110" s="52" t="e">
        <f t="shared" si="35"/>
        <v>#DIV/0!</v>
      </c>
      <c r="X110" s="41">
        <f t="shared" si="28"/>
        <v>0</v>
      </c>
      <c r="Y110" s="41">
        <f t="shared" si="29"/>
        <v>0</v>
      </c>
      <c r="Z110" s="41">
        <f t="shared" si="42"/>
        <v>0</v>
      </c>
      <c r="AA110" s="41">
        <f t="shared" si="37"/>
        <v>0</v>
      </c>
      <c r="AB110" s="41">
        <f t="shared" si="41"/>
        <v>0</v>
      </c>
      <c r="AC110" s="41"/>
      <c r="AD110" s="41"/>
      <c r="AE110" s="41"/>
      <c r="AF110" s="41"/>
      <c r="AG110" s="41"/>
    </row>
    <row r="111" spans="1:33" x14ac:dyDescent="0.2">
      <c r="A111" s="11">
        <f t="shared" si="43"/>
        <v>103</v>
      </c>
      <c r="B111" s="11" t="str">
        <f t="shared" si="43"/>
        <v/>
      </c>
      <c r="C111" s="12">
        <f>IF(B111&lt;121,INDEX(Frauen!C$2:C$122,B111+1,1),0)</f>
        <v>0</v>
      </c>
      <c r="D111" s="20">
        <f t="shared" si="31"/>
        <v>0</v>
      </c>
      <c r="E111" s="20">
        <f t="shared" si="32"/>
        <v>0</v>
      </c>
      <c r="F111" s="26">
        <f>IF(B111&lt;121,IF($D$1="konstant",$D$3,Zins!G105),0)</f>
        <v>0</v>
      </c>
      <c r="G111" s="39">
        <f t="shared" si="39"/>
        <v>1</v>
      </c>
      <c r="H111" s="11"/>
      <c r="I111" s="11"/>
      <c r="J111" s="11"/>
      <c r="K111" s="11"/>
      <c r="L111" s="28">
        <f t="shared" si="33"/>
        <v>0</v>
      </c>
      <c r="M111" s="32">
        <f t="shared" si="24"/>
        <v>0</v>
      </c>
      <c r="N111" s="53">
        <f>N110+H112*PRODUCT($G$8:G111)^-1*PRODUCT($E$8:E110)*D111</f>
        <v>3535.9326841441589</v>
      </c>
      <c r="O111" s="53"/>
      <c r="P111" s="52">
        <f>P110+J111*PRODUCT($E$8:E110)*PRODUCT($G$8:G110)^-1</f>
        <v>21.84938847113234</v>
      </c>
      <c r="Q111" s="52" t="e">
        <f>((O110+N110)*PRODUCT($G$8:G110))/PRODUCT($E$8:E110)</f>
        <v>#DIV/0!</v>
      </c>
      <c r="R111" s="52" t="e">
        <f>((P110)*PRODUCT($G$8:G110))/PRODUCT($E$8:E110)</f>
        <v>#DIV/0!</v>
      </c>
      <c r="S111" s="11">
        <f t="shared" si="25"/>
        <v>0</v>
      </c>
      <c r="T111" s="32">
        <f t="shared" si="26"/>
        <v>0</v>
      </c>
      <c r="U111" s="41">
        <f t="shared" si="34"/>
        <v>0</v>
      </c>
      <c r="V111" s="41">
        <f t="shared" si="27"/>
        <v>0</v>
      </c>
      <c r="W111" s="52" t="e">
        <f t="shared" si="35"/>
        <v>#DIV/0!</v>
      </c>
      <c r="X111" s="41">
        <f t="shared" si="28"/>
        <v>0</v>
      </c>
      <c r="Y111" s="41">
        <f t="shared" si="29"/>
        <v>0</v>
      </c>
      <c r="Z111" s="41">
        <f t="shared" si="42"/>
        <v>0</v>
      </c>
      <c r="AA111" s="41">
        <f t="shared" si="37"/>
        <v>0</v>
      </c>
      <c r="AB111" s="41">
        <f t="shared" si="41"/>
        <v>0</v>
      </c>
      <c r="AC111" s="41"/>
      <c r="AD111" s="41"/>
      <c r="AE111" s="41"/>
      <c r="AF111" s="41"/>
      <c r="AG111" s="41"/>
    </row>
    <row r="112" spans="1:33" x14ac:dyDescent="0.2">
      <c r="A112" s="11">
        <f t="shared" si="43"/>
        <v>104</v>
      </c>
      <c r="B112" s="11" t="str">
        <f t="shared" si="43"/>
        <v/>
      </c>
      <c r="C112" s="12">
        <f>IF(B112&lt;121,INDEX(Frauen!C$2:C$122,B112+1,1),0)</f>
        <v>0</v>
      </c>
      <c r="D112" s="20">
        <f t="shared" si="31"/>
        <v>0</v>
      </c>
      <c r="E112" s="20">
        <f t="shared" si="32"/>
        <v>0</v>
      </c>
      <c r="F112" s="26">
        <f>IF(B112&lt;121,IF($D$1="konstant",$D$3,Zins!G106),0)</f>
        <v>0</v>
      </c>
      <c r="G112" s="39">
        <f t="shared" si="39"/>
        <v>1</v>
      </c>
      <c r="H112" s="11"/>
      <c r="I112" s="11"/>
      <c r="J112" s="11"/>
      <c r="K112" s="11"/>
      <c r="L112" s="28">
        <f t="shared" si="33"/>
        <v>0</v>
      </c>
      <c r="M112" s="32">
        <f t="shared" si="24"/>
        <v>0</v>
      </c>
      <c r="N112" s="53">
        <f>N111+H113*PRODUCT($G$8:G112)^-1*PRODUCT($E$8:E111)*D112</f>
        <v>3535.9326841441589</v>
      </c>
      <c r="O112" s="53"/>
      <c r="P112" s="52">
        <f>P111+J112*PRODUCT($E$8:E111)*PRODUCT($G$8:G111)^-1</f>
        <v>21.84938847113234</v>
      </c>
      <c r="Q112" s="52" t="e">
        <f>((O111+N111)*PRODUCT($G$8:G111))/PRODUCT($E$8:E111)</f>
        <v>#DIV/0!</v>
      </c>
      <c r="R112" s="52" t="e">
        <f>((P111)*PRODUCT($G$8:G111))/PRODUCT($E$8:E111)</f>
        <v>#DIV/0!</v>
      </c>
      <c r="S112" s="11">
        <f t="shared" si="25"/>
        <v>0</v>
      </c>
      <c r="T112" s="32">
        <f t="shared" si="26"/>
        <v>0</v>
      </c>
      <c r="U112" s="41">
        <f t="shared" si="34"/>
        <v>0</v>
      </c>
      <c r="V112" s="41">
        <f t="shared" si="27"/>
        <v>0</v>
      </c>
      <c r="W112" s="52" t="e">
        <f t="shared" si="35"/>
        <v>#DIV/0!</v>
      </c>
      <c r="X112" s="41">
        <f t="shared" si="28"/>
        <v>0</v>
      </c>
      <c r="Y112" s="41">
        <f t="shared" si="29"/>
        <v>0</v>
      </c>
      <c r="Z112" s="41">
        <f t="shared" si="42"/>
        <v>0</v>
      </c>
      <c r="AA112" s="41">
        <f t="shared" si="37"/>
        <v>0</v>
      </c>
      <c r="AB112" s="41">
        <f t="shared" si="41"/>
        <v>0</v>
      </c>
      <c r="AC112" s="41"/>
      <c r="AD112" s="41"/>
      <c r="AE112" s="41"/>
      <c r="AF112" s="41"/>
      <c r="AG112" s="41"/>
    </row>
    <row r="113" spans="1:33" x14ac:dyDescent="0.2">
      <c r="A113" s="11">
        <f t="shared" si="43"/>
        <v>105</v>
      </c>
      <c r="B113" s="11" t="str">
        <f t="shared" si="43"/>
        <v/>
      </c>
      <c r="C113" s="12">
        <f>IF(B113&lt;121,INDEX(Frauen!C$2:C$122,B113+1,1),0)</f>
        <v>0</v>
      </c>
      <c r="D113" s="20">
        <f t="shared" si="31"/>
        <v>0</v>
      </c>
      <c r="E113" s="20">
        <f t="shared" si="32"/>
        <v>0</v>
      </c>
      <c r="F113" s="26">
        <f>IF(B113&lt;121,IF($D$1="konstant",$D$3,Zins!G107),0)</f>
        <v>0</v>
      </c>
      <c r="G113" s="39">
        <f t="shared" si="39"/>
        <v>1</v>
      </c>
      <c r="H113" s="11"/>
      <c r="I113" s="11"/>
      <c r="J113" s="11"/>
      <c r="K113" s="11"/>
      <c r="L113" s="28">
        <f t="shared" si="33"/>
        <v>0</v>
      </c>
      <c r="M113" s="32">
        <f t="shared" si="24"/>
        <v>0</v>
      </c>
      <c r="N113" s="53">
        <f>N112+H114*PRODUCT($G$8:G113)^-1*PRODUCT($E$8:E112)*D113</f>
        <v>3535.9326841441589</v>
      </c>
      <c r="O113" s="53"/>
      <c r="P113" s="52">
        <f>P112+J113*PRODUCT($E$8:E112)*PRODUCT($G$8:G112)^-1</f>
        <v>21.84938847113234</v>
      </c>
      <c r="Q113" s="52" t="e">
        <f>((O112+N112)*PRODUCT($G$8:G112))/PRODUCT($E$8:E112)</f>
        <v>#DIV/0!</v>
      </c>
      <c r="R113" s="52" t="e">
        <f>((P112)*PRODUCT($G$8:G112))/PRODUCT($E$8:E112)</f>
        <v>#DIV/0!</v>
      </c>
      <c r="S113" s="11">
        <f t="shared" si="25"/>
        <v>0</v>
      </c>
      <c r="T113" s="32">
        <f t="shared" si="26"/>
        <v>0</v>
      </c>
      <c r="U113" s="41">
        <f t="shared" si="34"/>
        <v>0</v>
      </c>
      <c r="V113" s="41">
        <f t="shared" si="27"/>
        <v>0</v>
      </c>
      <c r="W113" s="52" t="e">
        <f t="shared" si="35"/>
        <v>#DIV/0!</v>
      </c>
      <c r="X113" s="41">
        <f t="shared" si="28"/>
        <v>0</v>
      </c>
      <c r="Y113" s="41">
        <f t="shared" si="29"/>
        <v>0</v>
      </c>
      <c r="Z113" s="41">
        <f t="shared" si="42"/>
        <v>0</v>
      </c>
      <c r="AA113" s="41">
        <f t="shared" si="37"/>
        <v>0</v>
      </c>
      <c r="AB113" s="41">
        <f t="shared" si="41"/>
        <v>0</v>
      </c>
      <c r="AC113" s="41"/>
      <c r="AD113" s="41"/>
      <c r="AE113" s="41"/>
      <c r="AF113" s="41"/>
      <c r="AG113" s="41"/>
    </row>
    <row r="114" spans="1:33" x14ac:dyDescent="0.2">
      <c r="A114" s="11">
        <f t="shared" si="43"/>
        <v>106</v>
      </c>
      <c r="B114" s="11" t="str">
        <f t="shared" si="43"/>
        <v/>
      </c>
      <c r="C114" s="12">
        <f>IF(B114&lt;121,INDEX(Frauen!C$2:C$122,B114+1,1),0)</f>
        <v>0</v>
      </c>
      <c r="D114" s="20">
        <f t="shared" si="31"/>
        <v>0</v>
      </c>
      <c r="E114" s="20">
        <f t="shared" si="32"/>
        <v>0</v>
      </c>
      <c r="F114" s="26">
        <f>IF(B114&lt;121,IF($D$1="konstant",$D$3,Zins!G108),0)</f>
        <v>0</v>
      </c>
      <c r="G114" s="39">
        <f t="shared" si="39"/>
        <v>1</v>
      </c>
      <c r="H114" s="11"/>
      <c r="I114" s="11"/>
      <c r="J114" s="11"/>
      <c r="K114" s="11"/>
      <c r="L114" s="28">
        <f t="shared" si="33"/>
        <v>0</v>
      </c>
      <c r="M114" s="32">
        <f t="shared" si="24"/>
        <v>0</v>
      </c>
      <c r="N114" s="53">
        <f>N113+H115*PRODUCT($G$8:G114)^-1*PRODUCT($E$8:E113)*D114</f>
        <v>3535.9326841441589</v>
      </c>
      <c r="O114" s="53"/>
      <c r="P114" s="52">
        <f>P113+J114*PRODUCT($E$8:E113)*PRODUCT($G$8:G113)^-1</f>
        <v>21.84938847113234</v>
      </c>
      <c r="Q114" s="52" t="e">
        <f>((O113+N113)*PRODUCT($G$8:G113))/PRODUCT($E$8:E113)</f>
        <v>#DIV/0!</v>
      </c>
      <c r="R114" s="52" t="e">
        <f>((P113)*PRODUCT($G$8:G113))/PRODUCT($E$8:E113)</f>
        <v>#DIV/0!</v>
      </c>
      <c r="S114" s="11">
        <f t="shared" si="25"/>
        <v>0</v>
      </c>
      <c r="T114" s="32">
        <f t="shared" si="26"/>
        <v>0</v>
      </c>
      <c r="U114" s="41">
        <f t="shared" si="34"/>
        <v>0</v>
      </c>
      <c r="V114" s="41">
        <f t="shared" si="27"/>
        <v>0</v>
      </c>
      <c r="W114" s="52" t="e">
        <f t="shared" si="35"/>
        <v>#DIV/0!</v>
      </c>
      <c r="X114" s="41">
        <f t="shared" si="28"/>
        <v>0</v>
      </c>
      <c r="Y114" s="41">
        <f t="shared" si="29"/>
        <v>0</v>
      </c>
      <c r="Z114" s="41">
        <f t="shared" si="42"/>
        <v>0</v>
      </c>
      <c r="AA114" s="41">
        <f t="shared" si="37"/>
        <v>0</v>
      </c>
      <c r="AB114" s="41">
        <f t="shared" si="41"/>
        <v>0</v>
      </c>
      <c r="AC114" s="41"/>
      <c r="AD114" s="41"/>
      <c r="AE114" s="41"/>
      <c r="AF114" s="41"/>
      <c r="AG114" s="41"/>
    </row>
    <row r="115" spans="1:33" x14ac:dyDescent="0.2">
      <c r="A115" s="11">
        <f t="shared" si="43"/>
        <v>107</v>
      </c>
      <c r="B115" s="11" t="str">
        <f t="shared" si="43"/>
        <v/>
      </c>
      <c r="C115" s="12">
        <f>IF(B115&lt;121,INDEX(Frauen!C$2:C$122,B115+1,1),0)</f>
        <v>0</v>
      </c>
      <c r="D115" s="20">
        <f t="shared" si="31"/>
        <v>0</v>
      </c>
      <c r="E115" s="20">
        <f t="shared" si="32"/>
        <v>0</v>
      </c>
      <c r="F115" s="26">
        <f>IF(B115&lt;121,IF($D$1="konstant",$D$3,Zins!G109),0)</f>
        <v>0</v>
      </c>
      <c r="G115" s="39">
        <f t="shared" si="39"/>
        <v>1</v>
      </c>
      <c r="H115" s="11"/>
      <c r="I115" s="11"/>
      <c r="J115" s="11"/>
      <c r="K115" s="11"/>
      <c r="L115" s="28">
        <f t="shared" si="33"/>
        <v>0</v>
      </c>
      <c r="M115" s="32">
        <f t="shared" si="24"/>
        <v>0</v>
      </c>
      <c r="N115" s="53">
        <f>N114+H116*PRODUCT($G$8:G115)^-1*PRODUCT($E$8:E114)*D115</f>
        <v>3535.9326841441589</v>
      </c>
      <c r="O115" s="53"/>
      <c r="P115" s="52">
        <f>P114+J115*PRODUCT($E$8:E114)*PRODUCT($G$8:G114)^-1</f>
        <v>21.84938847113234</v>
      </c>
      <c r="Q115" s="52" t="e">
        <f>((O114+N114)*PRODUCT($G$8:G114))/PRODUCT($E$8:E114)</f>
        <v>#DIV/0!</v>
      </c>
      <c r="R115" s="52" t="e">
        <f>((P114)*PRODUCT($G$8:G114))/PRODUCT($E$8:E114)</f>
        <v>#DIV/0!</v>
      </c>
      <c r="S115" s="11">
        <f t="shared" si="25"/>
        <v>0</v>
      </c>
      <c r="T115" s="32">
        <f t="shared" si="26"/>
        <v>0</v>
      </c>
      <c r="U115" s="41">
        <f t="shared" si="34"/>
        <v>0</v>
      </c>
      <c r="V115" s="41">
        <f t="shared" si="27"/>
        <v>0</v>
      </c>
      <c r="W115" s="52" t="e">
        <f t="shared" si="35"/>
        <v>#DIV/0!</v>
      </c>
      <c r="X115" s="41">
        <f t="shared" si="28"/>
        <v>0</v>
      </c>
      <c r="Y115" s="41">
        <f t="shared" si="29"/>
        <v>0</v>
      </c>
      <c r="Z115" s="41">
        <f t="shared" si="42"/>
        <v>0</v>
      </c>
      <c r="AA115" s="41">
        <f t="shared" si="37"/>
        <v>0</v>
      </c>
      <c r="AB115" s="41">
        <f t="shared" si="41"/>
        <v>0</v>
      </c>
      <c r="AC115" s="41"/>
      <c r="AD115" s="41"/>
      <c r="AE115" s="41"/>
      <c r="AF115" s="41"/>
      <c r="AG115" s="41"/>
    </row>
    <row r="116" spans="1:33" x14ac:dyDescent="0.2">
      <c r="A116" s="11">
        <f t="shared" si="43"/>
        <v>108</v>
      </c>
      <c r="B116" s="11" t="str">
        <f t="shared" si="43"/>
        <v/>
      </c>
      <c r="C116" s="12">
        <f>IF(B116&lt;121,INDEX(Frauen!C$2:C$122,B116+1,1),0)</f>
        <v>0</v>
      </c>
      <c r="D116" s="20">
        <f t="shared" si="31"/>
        <v>0</v>
      </c>
      <c r="E116" s="20">
        <f t="shared" si="32"/>
        <v>0</v>
      </c>
      <c r="F116" s="26">
        <f>IF(B116&lt;121,IF($D$1="konstant",$D$3,Zins!G110),0)</f>
        <v>0</v>
      </c>
      <c r="G116" s="39">
        <f t="shared" si="39"/>
        <v>1</v>
      </c>
      <c r="H116" s="11"/>
      <c r="I116" s="11"/>
      <c r="J116" s="11"/>
      <c r="K116" s="11"/>
      <c r="L116" s="28">
        <f t="shared" si="33"/>
        <v>0</v>
      </c>
      <c r="M116" s="32">
        <f t="shared" si="24"/>
        <v>0</v>
      </c>
      <c r="N116" s="53">
        <f>N115+H117*PRODUCT($G$8:G116)^-1*PRODUCT($E$8:E115)*D116</f>
        <v>3535.9326841441589</v>
      </c>
      <c r="O116" s="53"/>
      <c r="P116" s="52">
        <f>P115+J116*PRODUCT($E$8:E115)*PRODUCT($G$8:G115)^-1</f>
        <v>21.84938847113234</v>
      </c>
      <c r="Q116" s="52" t="e">
        <f>((O115+N115)*PRODUCT($G$8:G115))/PRODUCT($E$8:E115)</f>
        <v>#DIV/0!</v>
      </c>
      <c r="R116" s="52" t="e">
        <f>((P115)*PRODUCT($G$8:G115))/PRODUCT($E$8:E115)</f>
        <v>#DIV/0!</v>
      </c>
      <c r="S116" s="11">
        <f t="shared" si="25"/>
        <v>0</v>
      </c>
      <c r="T116" s="32">
        <f t="shared" si="26"/>
        <v>0</v>
      </c>
      <c r="U116" s="41">
        <f t="shared" si="34"/>
        <v>0</v>
      </c>
      <c r="V116" s="41">
        <f t="shared" si="27"/>
        <v>0</v>
      </c>
      <c r="W116" s="52" t="e">
        <f t="shared" si="35"/>
        <v>#DIV/0!</v>
      </c>
      <c r="X116" s="41">
        <f t="shared" si="28"/>
        <v>0</v>
      </c>
      <c r="Y116" s="41">
        <f t="shared" si="29"/>
        <v>0</v>
      </c>
      <c r="Z116" s="41">
        <f t="shared" si="42"/>
        <v>0</v>
      </c>
      <c r="AA116" s="41">
        <f t="shared" si="37"/>
        <v>0</v>
      </c>
      <c r="AB116" s="41">
        <f t="shared" si="41"/>
        <v>0</v>
      </c>
      <c r="AC116" s="41"/>
      <c r="AD116" s="41"/>
      <c r="AE116" s="41"/>
      <c r="AF116" s="41"/>
      <c r="AG116" s="41"/>
    </row>
    <row r="117" spans="1:33" x14ac:dyDescent="0.2">
      <c r="A117" s="11">
        <f t="shared" si="43"/>
        <v>109</v>
      </c>
      <c r="B117" s="11" t="str">
        <f t="shared" si="43"/>
        <v/>
      </c>
      <c r="C117" s="12">
        <f>IF(B117&lt;121,INDEX(Frauen!C$2:C$122,B117+1,1),0)</f>
        <v>0</v>
      </c>
      <c r="D117" s="20">
        <f t="shared" si="31"/>
        <v>0</v>
      </c>
      <c r="E117" s="20">
        <f t="shared" si="32"/>
        <v>0</v>
      </c>
      <c r="F117" s="26">
        <f>IF(B117&lt;121,IF($D$1="konstant",$D$3,Zins!G111),0)</f>
        <v>0</v>
      </c>
      <c r="G117" s="39">
        <f t="shared" si="39"/>
        <v>1</v>
      </c>
      <c r="H117" s="11"/>
      <c r="I117" s="11"/>
      <c r="J117" s="11"/>
      <c r="K117" s="11"/>
      <c r="L117" s="28">
        <f t="shared" si="33"/>
        <v>0</v>
      </c>
      <c r="M117" s="32">
        <f t="shared" si="24"/>
        <v>0</v>
      </c>
      <c r="N117" s="53">
        <f>N116+H118*PRODUCT($G$8:G117)^-1*PRODUCT($E$8:E116)*D117</f>
        <v>3535.9326841441589</v>
      </c>
      <c r="O117" s="53"/>
      <c r="P117" s="52">
        <f>P116+J117*PRODUCT($E$8:E116)*PRODUCT($G$8:G116)^-1</f>
        <v>21.84938847113234</v>
      </c>
      <c r="Q117" s="52" t="e">
        <f>((O116+N116)*PRODUCT($G$8:G116))/PRODUCT($E$8:E116)</f>
        <v>#DIV/0!</v>
      </c>
      <c r="R117" s="52" t="e">
        <f>((P116)*PRODUCT($G$8:G116))/PRODUCT($E$8:E116)</f>
        <v>#DIV/0!</v>
      </c>
      <c r="S117" s="11">
        <f t="shared" si="25"/>
        <v>0</v>
      </c>
      <c r="T117" s="32">
        <f t="shared" si="26"/>
        <v>0</v>
      </c>
      <c r="U117" s="41">
        <f t="shared" si="34"/>
        <v>0</v>
      </c>
      <c r="V117" s="41">
        <f t="shared" si="27"/>
        <v>0</v>
      </c>
      <c r="W117" s="52" t="e">
        <f t="shared" si="35"/>
        <v>#DIV/0!</v>
      </c>
      <c r="X117" s="41">
        <f t="shared" si="28"/>
        <v>0</v>
      </c>
      <c r="Y117" s="41">
        <f t="shared" si="29"/>
        <v>0</v>
      </c>
      <c r="Z117" s="41">
        <f t="shared" si="42"/>
        <v>0</v>
      </c>
      <c r="AA117" s="41">
        <f t="shared" si="37"/>
        <v>0</v>
      </c>
      <c r="AB117" s="41">
        <f t="shared" si="41"/>
        <v>0</v>
      </c>
      <c r="AC117" s="41"/>
      <c r="AD117" s="41"/>
      <c r="AE117" s="41"/>
      <c r="AF117" s="41"/>
      <c r="AG117" s="41"/>
    </row>
    <row r="118" spans="1:33" x14ac:dyDescent="0.2">
      <c r="A118" s="11">
        <f t="shared" si="43"/>
        <v>110</v>
      </c>
      <c r="B118" s="11" t="str">
        <f t="shared" si="43"/>
        <v/>
      </c>
      <c r="C118" s="12">
        <f>IF(B118&lt;121,INDEX(Frauen!C$2:C$122,B118+1,1),0)</f>
        <v>0</v>
      </c>
      <c r="D118" s="20">
        <f t="shared" si="31"/>
        <v>0</v>
      </c>
      <c r="E118" s="20">
        <f t="shared" si="32"/>
        <v>0</v>
      </c>
      <c r="F118" s="26">
        <f>IF(B118&lt;121,IF($D$1="konstant",$D$3,Zins!G112),0)</f>
        <v>0</v>
      </c>
      <c r="G118" s="39">
        <f t="shared" si="39"/>
        <v>1</v>
      </c>
      <c r="H118" s="11"/>
      <c r="I118" s="11"/>
      <c r="J118" s="11"/>
      <c r="K118" s="11"/>
      <c r="L118" s="28">
        <f t="shared" si="33"/>
        <v>0</v>
      </c>
      <c r="M118" s="32">
        <f t="shared" si="24"/>
        <v>0</v>
      </c>
      <c r="N118" s="53">
        <f>N117+H119*PRODUCT($G$8:G118)^-1*PRODUCT($E$8:E117)*D118</f>
        <v>3535.9326841441589</v>
      </c>
      <c r="O118" s="53"/>
      <c r="P118" s="52">
        <f>P117+J118*PRODUCT($E$8:E117)*PRODUCT($G$8:G117)^-1</f>
        <v>21.84938847113234</v>
      </c>
      <c r="Q118" s="52" t="e">
        <f>((O117+N117)*PRODUCT($G$8:G117))/PRODUCT($E$8:E117)</f>
        <v>#DIV/0!</v>
      </c>
      <c r="R118" s="52" t="e">
        <f>((P117)*PRODUCT($G$8:G117))/PRODUCT($E$8:E117)</f>
        <v>#DIV/0!</v>
      </c>
      <c r="S118" s="11">
        <f t="shared" si="25"/>
        <v>0</v>
      </c>
      <c r="T118" s="32">
        <f t="shared" si="26"/>
        <v>0</v>
      </c>
      <c r="U118" s="41">
        <f t="shared" si="34"/>
        <v>0</v>
      </c>
      <c r="V118" s="41">
        <f t="shared" si="27"/>
        <v>0</v>
      </c>
      <c r="W118" s="52" t="e">
        <f t="shared" si="35"/>
        <v>#DIV/0!</v>
      </c>
      <c r="X118" s="41">
        <f t="shared" si="28"/>
        <v>0</v>
      </c>
      <c r="Y118" s="41">
        <f t="shared" si="29"/>
        <v>0</v>
      </c>
      <c r="Z118" s="41">
        <f t="shared" si="42"/>
        <v>0</v>
      </c>
      <c r="AA118" s="41">
        <f t="shared" si="37"/>
        <v>0</v>
      </c>
      <c r="AB118" s="41">
        <f t="shared" si="41"/>
        <v>0</v>
      </c>
      <c r="AC118" s="41"/>
      <c r="AD118" s="41"/>
      <c r="AE118" s="41"/>
      <c r="AF118" s="41"/>
      <c r="AG118" s="41"/>
    </row>
    <row r="119" spans="1:33" x14ac:dyDescent="0.2">
      <c r="A119" s="11">
        <f t="shared" si="43"/>
        <v>111</v>
      </c>
      <c r="B119" s="11" t="str">
        <f t="shared" si="43"/>
        <v/>
      </c>
      <c r="C119" s="12">
        <f>IF(B119&lt;121,INDEX(Frauen!C$2:C$122,B119+1,1),0)</f>
        <v>0</v>
      </c>
      <c r="D119" s="20">
        <f t="shared" si="31"/>
        <v>0</v>
      </c>
      <c r="E119" s="20">
        <f t="shared" si="32"/>
        <v>0</v>
      </c>
      <c r="F119" s="26">
        <f>IF(B119&lt;121,IF($D$1="konstant",$D$3,Zins!G113),0)</f>
        <v>0</v>
      </c>
      <c r="G119" s="39">
        <f t="shared" si="39"/>
        <v>1</v>
      </c>
      <c r="H119" s="11"/>
      <c r="I119" s="11"/>
      <c r="J119" s="11"/>
      <c r="K119" s="11"/>
      <c r="L119" s="28">
        <f t="shared" si="33"/>
        <v>0</v>
      </c>
      <c r="M119" s="32">
        <f t="shared" si="24"/>
        <v>0</v>
      </c>
      <c r="N119" s="53">
        <f>N118+H120*PRODUCT($G$8:G119)^-1*PRODUCT($E$8:E118)*D119</f>
        <v>3535.9326841441589</v>
      </c>
      <c r="O119" s="53"/>
      <c r="P119" s="52">
        <f>P118+J119*PRODUCT($E$8:E118)*PRODUCT($G$8:G118)^-1</f>
        <v>21.84938847113234</v>
      </c>
      <c r="Q119" s="52" t="e">
        <f>((O118+N118)*PRODUCT($G$8:G118))/PRODUCT($E$8:E118)</f>
        <v>#DIV/0!</v>
      </c>
      <c r="R119" s="52" t="e">
        <f>((P118)*PRODUCT($G$8:G118))/PRODUCT($E$8:E118)</f>
        <v>#DIV/0!</v>
      </c>
      <c r="S119" s="11">
        <f t="shared" si="25"/>
        <v>0</v>
      </c>
      <c r="T119" s="32">
        <f t="shared" si="26"/>
        <v>0</v>
      </c>
      <c r="U119" s="41">
        <f t="shared" si="34"/>
        <v>0</v>
      </c>
      <c r="V119" s="41">
        <f t="shared" si="27"/>
        <v>0</v>
      </c>
      <c r="W119" s="52" t="e">
        <f t="shared" si="35"/>
        <v>#DIV/0!</v>
      </c>
      <c r="X119" s="41">
        <f t="shared" si="28"/>
        <v>0</v>
      </c>
      <c r="Y119" s="41">
        <f t="shared" si="29"/>
        <v>0</v>
      </c>
      <c r="Z119" s="41">
        <f t="shared" si="42"/>
        <v>0</v>
      </c>
      <c r="AA119" s="41">
        <f t="shared" si="37"/>
        <v>0</v>
      </c>
      <c r="AB119" s="41">
        <f t="shared" si="41"/>
        <v>0</v>
      </c>
      <c r="AC119" s="41"/>
      <c r="AD119" s="41"/>
      <c r="AE119" s="41"/>
      <c r="AF119" s="41"/>
      <c r="AG119" s="41"/>
    </row>
    <row r="120" spans="1:33" x14ac:dyDescent="0.2">
      <c r="A120" s="11">
        <f t="shared" si="43"/>
        <v>112</v>
      </c>
      <c r="B120" s="11" t="str">
        <f t="shared" si="43"/>
        <v/>
      </c>
      <c r="C120" s="12">
        <f>IF(B120&lt;121,INDEX(Frauen!C$2:C$122,B120+1,1),0)</f>
        <v>0</v>
      </c>
      <c r="D120" s="20">
        <f t="shared" si="31"/>
        <v>0</v>
      </c>
      <c r="E120" s="20">
        <f t="shared" si="32"/>
        <v>0</v>
      </c>
      <c r="F120" s="26">
        <f>IF(B120&lt;121,IF($D$1="konstant",$D$3,Zins!G114),0)</f>
        <v>0</v>
      </c>
      <c r="G120" s="39">
        <f t="shared" si="39"/>
        <v>1</v>
      </c>
      <c r="H120" s="11"/>
      <c r="I120" s="11"/>
      <c r="J120" s="11"/>
      <c r="K120" s="11"/>
      <c r="L120" s="28">
        <f t="shared" si="33"/>
        <v>0</v>
      </c>
      <c r="M120" s="32">
        <f t="shared" si="24"/>
        <v>0</v>
      </c>
      <c r="N120" s="53">
        <f>N119+H121*PRODUCT($G$8:G120)^-1*PRODUCT($E$8:E119)*D120</f>
        <v>3535.9326841441589</v>
      </c>
      <c r="O120" s="53"/>
      <c r="P120" s="52">
        <f>P119+J120*PRODUCT($E$8:E119)*PRODUCT($G$8:G119)^-1</f>
        <v>21.84938847113234</v>
      </c>
      <c r="Q120" s="52" t="e">
        <f>((O119+N119)*PRODUCT($G$8:G119))/PRODUCT($E$8:E119)</f>
        <v>#DIV/0!</v>
      </c>
      <c r="R120" s="52" t="e">
        <f>((P119)*PRODUCT($G$8:G119))/PRODUCT($E$8:E119)</f>
        <v>#DIV/0!</v>
      </c>
      <c r="S120" s="11">
        <f t="shared" si="25"/>
        <v>0</v>
      </c>
      <c r="T120" s="32">
        <f t="shared" si="26"/>
        <v>0</v>
      </c>
      <c r="U120" s="41">
        <f t="shared" si="34"/>
        <v>0</v>
      </c>
      <c r="V120" s="41">
        <f t="shared" si="27"/>
        <v>0</v>
      </c>
      <c r="W120" s="52" t="e">
        <f t="shared" si="35"/>
        <v>#DIV/0!</v>
      </c>
      <c r="X120" s="41">
        <f t="shared" si="28"/>
        <v>0</v>
      </c>
      <c r="Y120" s="41">
        <f t="shared" si="29"/>
        <v>0</v>
      </c>
      <c r="Z120" s="41">
        <f t="shared" si="42"/>
        <v>0</v>
      </c>
      <c r="AA120" s="41">
        <f t="shared" si="37"/>
        <v>0</v>
      </c>
      <c r="AB120" s="41">
        <f t="shared" si="41"/>
        <v>0</v>
      </c>
      <c r="AC120" s="41"/>
      <c r="AD120" s="41"/>
      <c r="AE120" s="41"/>
      <c r="AF120" s="41"/>
      <c r="AG120" s="41"/>
    </row>
    <row r="121" spans="1:33" x14ac:dyDescent="0.2">
      <c r="A121" s="11">
        <f t="shared" si="43"/>
        <v>113</v>
      </c>
      <c r="B121" s="11" t="str">
        <f t="shared" si="43"/>
        <v/>
      </c>
      <c r="C121" s="12">
        <f>IF(B121&lt;121,INDEX(Frauen!C$2:C$122,B121+1,1),0)</f>
        <v>0</v>
      </c>
      <c r="D121" s="20">
        <f t="shared" si="31"/>
        <v>0</v>
      </c>
      <c r="E121" s="20">
        <f t="shared" si="32"/>
        <v>0</v>
      </c>
      <c r="F121" s="26">
        <f>IF(B121&lt;121,IF($D$1="konstant",$D$3,Zins!G115),0)</f>
        <v>0</v>
      </c>
      <c r="G121" s="39">
        <f t="shared" si="39"/>
        <v>1</v>
      </c>
      <c r="H121" s="11"/>
      <c r="I121" s="11"/>
      <c r="J121" s="11"/>
      <c r="K121" s="11"/>
      <c r="L121" s="28">
        <f t="shared" si="33"/>
        <v>0</v>
      </c>
      <c r="M121" s="32">
        <f t="shared" si="24"/>
        <v>0</v>
      </c>
      <c r="N121" s="53">
        <f>N120+H122*PRODUCT($G$8:G121)^-1*PRODUCT($E$8:E120)*D121</f>
        <v>3535.9326841441589</v>
      </c>
      <c r="O121" s="53"/>
      <c r="P121" s="52">
        <f>P120+J121*PRODUCT($E$8:E120)*PRODUCT($G$8:G120)^-1</f>
        <v>21.84938847113234</v>
      </c>
      <c r="Q121" s="52" t="e">
        <f>((O120+N120)*PRODUCT($G$8:G120))/PRODUCT($E$8:E120)</f>
        <v>#DIV/0!</v>
      </c>
      <c r="R121" s="52" t="e">
        <f>((P120)*PRODUCT($G$8:G120))/PRODUCT($E$8:E120)</f>
        <v>#DIV/0!</v>
      </c>
      <c r="S121" s="11">
        <f t="shared" si="25"/>
        <v>0</v>
      </c>
      <c r="T121" s="32">
        <f t="shared" si="26"/>
        <v>0</v>
      </c>
      <c r="U121" s="41">
        <f t="shared" si="34"/>
        <v>0</v>
      </c>
      <c r="V121" s="41">
        <f t="shared" si="27"/>
        <v>0</v>
      </c>
      <c r="W121" s="52" t="e">
        <f t="shared" si="35"/>
        <v>#DIV/0!</v>
      </c>
      <c r="X121" s="41">
        <f t="shared" si="28"/>
        <v>0</v>
      </c>
      <c r="Y121" s="41">
        <f t="shared" si="29"/>
        <v>0</v>
      </c>
      <c r="Z121" s="41">
        <f t="shared" si="42"/>
        <v>0</v>
      </c>
      <c r="AA121" s="41">
        <f t="shared" si="37"/>
        <v>0</v>
      </c>
      <c r="AB121" s="41">
        <f t="shared" si="41"/>
        <v>0</v>
      </c>
      <c r="AC121" s="41"/>
      <c r="AD121" s="41"/>
      <c r="AE121" s="41"/>
      <c r="AF121" s="41"/>
      <c r="AG121" s="41"/>
    </row>
    <row r="122" spans="1:33" x14ac:dyDescent="0.2">
      <c r="A122" s="11">
        <f t="shared" ref="A122:B129" si="44">IF(A121&lt;121,A121+1,"")</f>
        <v>114</v>
      </c>
      <c r="B122" s="11" t="str">
        <f t="shared" si="44"/>
        <v/>
      </c>
      <c r="C122" s="12">
        <f>IF(B122&lt;121,INDEX(Frauen!C$2:C$122,B122+1,1),0)</f>
        <v>0</v>
      </c>
      <c r="D122" s="20">
        <f t="shared" si="31"/>
        <v>0</v>
      </c>
      <c r="E122" s="20">
        <f t="shared" si="32"/>
        <v>0</v>
      </c>
      <c r="F122" s="26">
        <f>IF(B122&lt;121,IF($D$1="konstant",$D$3,Zins!G116),0)</f>
        <v>0</v>
      </c>
      <c r="G122" s="39">
        <f t="shared" si="39"/>
        <v>1</v>
      </c>
      <c r="H122" s="11"/>
      <c r="I122" s="11"/>
      <c r="J122" s="11"/>
      <c r="K122" s="11"/>
      <c r="L122" s="28">
        <f t="shared" si="33"/>
        <v>0</v>
      </c>
      <c r="M122" s="32">
        <f t="shared" si="24"/>
        <v>0</v>
      </c>
      <c r="N122" s="53">
        <f>N121+H123*PRODUCT($G$8:G122)^-1*PRODUCT($E$8:E121)*D122</f>
        <v>3535.9326841441589</v>
      </c>
      <c r="O122" s="53"/>
      <c r="P122" s="52">
        <f>P121+J122*PRODUCT($E$8:E121)*PRODUCT($G$8:G121)^-1</f>
        <v>21.84938847113234</v>
      </c>
      <c r="Q122" s="52" t="e">
        <f>((O121+N121)*PRODUCT($G$8:G121))/PRODUCT($E$8:E121)</f>
        <v>#DIV/0!</v>
      </c>
      <c r="R122" s="52" t="e">
        <f>((P121)*PRODUCT($G$8:G121))/PRODUCT($E$8:E121)</f>
        <v>#DIV/0!</v>
      </c>
      <c r="S122" s="11">
        <f t="shared" si="25"/>
        <v>0</v>
      </c>
      <c r="T122" s="32">
        <f t="shared" si="26"/>
        <v>0</v>
      </c>
      <c r="U122" s="41">
        <f t="shared" si="34"/>
        <v>0</v>
      </c>
      <c r="V122" s="41">
        <f t="shared" si="27"/>
        <v>0</v>
      </c>
      <c r="W122" s="52" t="e">
        <f t="shared" si="35"/>
        <v>#DIV/0!</v>
      </c>
      <c r="X122" s="41">
        <f t="shared" si="28"/>
        <v>0</v>
      </c>
      <c r="Y122" s="41">
        <f t="shared" si="29"/>
        <v>0</v>
      </c>
      <c r="Z122" s="41">
        <f t="shared" si="42"/>
        <v>0</v>
      </c>
      <c r="AA122" s="41">
        <f t="shared" si="37"/>
        <v>0</v>
      </c>
      <c r="AB122" s="41">
        <f t="shared" si="41"/>
        <v>0</v>
      </c>
      <c r="AC122" s="41"/>
      <c r="AD122" s="41"/>
      <c r="AE122" s="41"/>
      <c r="AF122" s="41"/>
      <c r="AG122" s="41"/>
    </row>
    <row r="123" spans="1:33" x14ac:dyDescent="0.2">
      <c r="A123" s="11">
        <f t="shared" si="44"/>
        <v>115</v>
      </c>
      <c r="B123" s="11" t="str">
        <f t="shared" si="44"/>
        <v/>
      </c>
      <c r="C123" s="12">
        <f>IF(B123&lt;121,INDEX(Frauen!C$2:C$122,B123+1,1),0)</f>
        <v>0</v>
      </c>
      <c r="D123" s="20">
        <f t="shared" si="31"/>
        <v>0</v>
      </c>
      <c r="E123" s="20">
        <f t="shared" si="32"/>
        <v>0</v>
      </c>
      <c r="F123" s="26">
        <f>IF(B123&lt;121,IF($D$1="konstant",$D$3,Zins!G117),0)</f>
        <v>0</v>
      </c>
      <c r="G123" s="39">
        <f t="shared" si="39"/>
        <v>1</v>
      </c>
      <c r="H123" s="11"/>
      <c r="I123" s="11"/>
      <c r="J123" s="11"/>
      <c r="K123" s="11"/>
      <c r="L123" s="28">
        <f t="shared" si="33"/>
        <v>0</v>
      </c>
      <c r="M123" s="32">
        <f t="shared" si="24"/>
        <v>0</v>
      </c>
      <c r="N123" s="53">
        <f>N122+H124*PRODUCT($G$8:G123)^-1*PRODUCT($E$8:E122)*D123</f>
        <v>3535.9326841441589</v>
      </c>
      <c r="O123" s="53"/>
      <c r="P123" s="52">
        <f>P122+J123*PRODUCT($E$8:E122)*PRODUCT($G$8:G122)^-1</f>
        <v>21.84938847113234</v>
      </c>
      <c r="Q123" s="52" t="e">
        <f>((O122+N122)*PRODUCT($G$8:G122))/PRODUCT($E$8:E122)</f>
        <v>#DIV/0!</v>
      </c>
      <c r="R123" s="52" t="e">
        <f>((P122)*PRODUCT($G$8:G122))/PRODUCT($E$8:E122)</f>
        <v>#DIV/0!</v>
      </c>
      <c r="S123" s="11">
        <f t="shared" si="25"/>
        <v>0</v>
      </c>
      <c r="T123" s="32">
        <f t="shared" si="26"/>
        <v>0</v>
      </c>
      <c r="U123" s="41">
        <f t="shared" si="34"/>
        <v>0</v>
      </c>
      <c r="V123" s="41">
        <f t="shared" si="27"/>
        <v>0</v>
      </c>
      <c r="W123" s="52" t="e">
        <f t="shared" si="35"/>
        <v>#DIV/0!</v>
      </c>
      <c r="X123" s="41">
        <f t="shared" si="28"/>
        <v>0</v>
      </c>
      <c r="Y123" s="41">
        <f t="shared" si="29"/>
        <v>0</v>
      </c>
      <c r="Z123" s="41">
        <f t="shared" si="42"/>
        <v>0</v>
      </c>
      <c r="AA123" s="41">
        <f t="shared" si="37"/>
        <v>0</v>
      </c>
      <c r="AB123" s="41">
        <f t="shared" si="41"/>
        <v>0</v>
      </c>
      <c r="AC123" s="41"/>
      <c r="AD123" s="41"/>
      <c r="AE123" s="41"/>
      <c r="AF123" s="41"/>
      <c r="AG123" s="41"/>
    </row>
    <row r="124" spans="1:33" x14ac:dyDescent="0.2">
      <c r="A124" s="11">
        <f t="shared" si="44"/>
        <v>116</v>
      </c>
      <c r="B124" s="11" t="str">
        <f t="shared" si="44"/>
        <v/>
      </c>
      <c r="C124" s="12">
        <f>IF(B124&lt;121,INDEX(Frauen!C$2:C$122,B124+1,1),0)</f>
        <v>0</v>
      </c>
      <c r="D124" s="20">
        <f t="shared" si="31"/>
        <v>0</v>
      </c>
      <c r="E124" s="20">
        <f t="shared" si="32"/>
        <v>0</v>
      </c>
      <c r="F124" s="26">
        <f>IF(B124&lt;121,IF($D$1="konstant",$D$3,Zins!G118),0)</f>
        <v>0</v>
      </c>
      <c r="G124" s="39">
        <f t="shared" si="39"/>
        <v>1</v>
      </c>
      <c r="H124" s="11"/>
      <c r="I124" s="11"/>
      <c r="J124" s="11"/>
      <c r="K124" s="11"/>
      <c r="L124" s="28">
        <f t="shared" si="33"/>
        <v>0</v>
      </c>
      <c r="M124" s="32">
        <f t="shared" si="24"/>
        <v>0</v>
      </c>
      <c r="N124" s="53">
        <f>N123+H125*PRODUCT($G$8:G124)^-1*PRODUCT($E$8:E123)*D124</f>
        <v>3535.9326841441589</v>
      </c>
      <c r="O124" s="53"/>
      <c r="P124" s="52">
        <f>P123+J124*PRODUCT($E$8:E123)*PRODUCT($G$8:G123)^-1</f>
        <v>21.84938847113234</v>
      </c>
      <c r="Q124" s="52" t="e">
        <f>((O123+N123)*PRODUCT($G$8:G123))/PRODUCT($E$8:E123)</f>
        <v>#DIV/0!</v>
      </c>
      <c r="R124" s="52" t="e">
        <f>((P123)*PRODUCT($G$8:G123))/PRODUCT($E$8:E123)</f>
        <v>#DIV/0!</v>
      </c>
      <c r="S124" s="11">
        <f t="shared" si="25"/>
        <v>0</v>
      </c>
      <c r="T124" s="32">
        <f t="shared" si="26"/>
        <v>0</v>
      </c>
      <c r="U124" s="41">
        <f t="shared" si="34"/>
        <v>0</v>
      </c>
      <c r="V124" s="41">
        <f t="shared" si="27"/>
        <v>0</v>
      </c>
      <c r="W124" s="52" t="e">
        <f t="shared" si="35"/>
        <v>#DIV/0!</v>
      </c>
      <c r="X124" s="41">
        <f t="shared" si="28"/>
        <v>0</v>
      </c>
      <c r="Y124" s="41">
        <f t="shared" si="29"/>
        <v>0</v>
      </c>
      <c r="Z124" s="41">
        <f t="shared" si="42"/>
        <v>0</v>
      </c>
      <c r="AA124" s="41">
        <f t="shared" si="37"/>
        <v>0</v>
      </c>
      <c r="AB124" s="41">
        <f t="shared" si="41"/>
        <v>0</v>
      </c>
      <c r="AC124" s="41"/>
      <c r="AD124" s="41"/>
      <c r="AE124" s="41"/>
      <c r="AF124" s="41"/>
      <c r="AG124" s="41"/>
    </row>
    <row r="125" spans="1:33" x14ac:dyDescent="0.2">
      <c r="A125" s="11">
        <f t="shared" si="44"/>
        <v>117</v>
      </c>
      <c r="B125" s="11" t="str">
        <f t="shared" si="44"/>
        <v/>
      </c>
      <c r="C125" s="12">
        <f>IF(B125&lt;121,INDEX(Frauen!C$2:C$122,B125+1,1),0)</f>
        <v>0</v>
      </c>
      <c r="D125" s="20">
        <f t="shared" si="31"/>
        <v>0</v>
      </c>
      <c r="E125" s="20">
        <f t="shared" si="32"/>
        <v>0</v>
      </c>
      <c r="F125" s="26">
        <f>IF(B125&lt;121,IF($D$1="konstant",$D$3,Zins!G119),0)</f>
        <v>0</v>
      </c>
      <c r="G125" s="39">
        <f t="shared" si="39"/>
        <v>1</v>
      </c>
      <c r="H125" s="11"/>
      <c r="I125" s="11"/>
      <c r="J125" s="11"/>
      <c r="K125" s="11"/>
      <c r="L125" s="28">
        <f t="shared" si="33"/>
        <v>0</v>
      </c>
      <c r="M125" s="32">
        <f t="shared" si="24"/>
        <v>0</v>
      </c>
      <c r="N125" s="53">
        <f>N124+H126*PRODUCT($G$8:G125)^-1*PRODUCT($E$8:E124)*D125</f>
        <v>3535.9326841441589</v>
      </c>
      <c r="O125" s="53"/>
      <c r="P125" s="52">
        <f>P124+J125*PRODUCT($E$8:E124)*PRODUCT($G$8:G124)^-1</f>
        <v>21.84938847113234</v>
      </c>
      <c r="Q125" s="52" t="e">
        <f>((O124+N124)*PRODUCT($G$8:G124))/PRODUCT($E$8:E124)</f>
        <v>#DIV/0!</v>
      </c>
      <c r="R125" s="52" t="e">
        <f>((P124)*PRODUCT($G$8:G124))/PRODUCT($E$8:E124)</f>
        <v>#DIV/0!</v>
      </c>
      <c r="S125" s="11">
        <f t="shared" si="25"/>
        <v>0</v>
      </c>
      <c r="T125" s="32">
        <f t="shared" si="26"/>
        <v>0</v>
      </c>
      <c r="U125" s="41">
        <f t="shared" si="34"/>
        <v>0</v>
      </c>
      <c r="V125" s="41">
        <f t="shared" si="27"/>
        <v>0</v>
      </c>
      <c r="W125" s="52" t="e">
        <f t="shared" si="35"/>
        <v>#DIV/0!</v>
      </c>
      <c r="X125" s="41">
        <f t="shared" si="28"/>
        <v>0</v>
      </c>
      <c r="Y125" s="41">
        <f t="shared" si="29"/>
        <v>0</v>
      </c>
      <c r="Z125" s="41">
        <f t="shared" si="42"/>
        <v>0</v>
      </c>
      <c r="AA125" s="41">
        <f t="shared" si="37"/>
        <v>0</v>
      </c>
      <c r="AB125" s="41">
        <f t="shared" si="41"/>
        <v>0</v>
      </c>
      <c r="AC125" s="41"/>
      <c r="AD125" s="41"/>
      <c r="AE125" s="41"/>
      <c r="AF125" s="41"/>
      <c r="AG125" s="41"/>
    </row>
    <row r="126" spans="1:33" x14ac:dyDescent="0.2">
      <c r="A126" s="11">
        <f t="shared" si="44"/>
        <v>118</v>
      </c>
      <c r="B126" s="11" t="str">
        <f t="shared" si="44"/>
        <v/>
      </c>
      <c r="C126" s="12">
        <f>IF(B126&lt;121,INDEX(Frauen!C$2:C$122,B126+1,1),0)</f>
        <v>0</v>
      </c>
      <c r="D126" s="20">
        <f t="shared" si="31"/>
        <v>0</v>
      </c>
      <c r="E126" s="20">
        <f t="shared" si="32"/>
        <v>0</v>
      </c>
      <c r="F126" s="26">
        <f>IF(B126&lt;121,IF($D$1="konstant",$D$3,Zins!G120),0)</f>
        <v>0</v>
      </c>
      <c r="G126" s="39">
        <f t="shared" si="39"/>
        <v>1</v>
      </c>
      <c r="H126" s="11"/>
      <c r="I126" s="11"/>
      <c r="J126" s="11"/>
      <c r="K126" s="11"/>
      <c r="L126" s="28">
        <f t="shared" si="33"/>
        <v>0</v>
      </c>
      <c r="M126" s="32">
        <f t="shared" si="24"/>
        <v>0</v>
      </c>
      <c r="N126" s="53">
        <f>N125+H127*PRODUCT($G$8:G126)^-1*PRODUCT($E$8:E125)*D126</f>
        <v>3535.9326841441589</v>
      </c>
      <c r="O126" s="53"/>
      <c r="P126" s="52">
        <f>P125+J126*PRODUCT($E$8:E125)*PRODUCT($G$8:G125)^-1</f>
        <v>21.84938847113234</v>
      </c>
      <c r="Q126" s="52" t="e">
        <f>((O125+N125)*PRODUCT($G$8:G125))/PRODUCT($E$8:E125)</f>
        <v>#DIV/0!</v>
      </c>
      <c r="R126" s="52" t="e">
        <f>((P125)*PRODUCT($G$8:G125))/PRODUCT($E$8:E125)</f>
        <v>#DIV/0!</v>
      </c>
      <c r="S126" s="11">
        <f t="shared" si="25"/>
        <v>0</v>
      </c>
      <c r="T126" s="32">
        <f t="shared" si="26"/>
        <v>0</v>
      </c>
      <c r="U126" s="41">
        <f t="shared" si="34"/>
        <v>0</v>
      </c>
      <c r="V126" s="41">
        <f t="shared" si="27"/>
        <v>0</v>
      </c>
      <c r="W126" s="52" t="e">
        <f t="shared" si="35"/>
        <v>#DIV/0!</v>
      </c>
      <c r="X126" s="41">
        <f t="shared" si="28"/>
        <v>0</v>
      </c>
      <c r="Y126" s="41">
        <f t="shared" si="29"/>
        <v>0</v>
      </c>
      <c r="Z126" s="41">
        <f t="shared" si="42"/>
        <v>0</v>
      </c>
      <c r="AA126" s="41">
        <f t="shared" si="37"/>
        <v>0</v>
      </c>
      <c r="AB126" s="41">
        <f t="shared" si="41"/>
        <v>0</v>
      </c>
      <c r="AC126" s="41"/>
      <c r="AD126" s="41"/>
      <c r="AE126" s="41"/>
      <c r="AF126" s="41"/>
      <c r="AG126" s="41"/>
    </row>
    <row r="127" spans="1:33" x14ac:dyDescent="0.2">
      <c r="A127" s="11">
        <f t="shared" si="44"/>
        <v>119</v>
      </c>
      <c r="B127" s="11" t="str">
        <f t="shared" si="44"/>
        <v/>
      </c>
      <c r="C127" s="12">
        <f>IF(B127&lt;121,INDEX(Frauen!C$2:C$122,B127+1,1),0)</f>
        <v>0</v>
      </c>
      <c r="D127" s="20">
        <f t="shared" si="31"/>
        <v>0</v>
      </c>
      <c r="E127" s="20">
        <f t="shared" si="32"/>
        <v>0</v>
      </c>
      <c r="F127" s="26">
        <f>IF(B127&lt;121,IF($D$1="konstant",$D$3,Zins!G121),0)</f>
        <v>0</v>
      </c>
      <c r="G127" s="39">
        <f t="shared" si="39"/>
        <v>1</v>
      </c>
      <c r="H127" s="11"/>
      <c r="I127" s="11"/>
      <c r="J127" s="11"/>
      <c r="K127" s="11"/>
      <c r="L127" s="28">
        <f t="shared" si="33"/>
        <v>0</v>
      </c>
      <c r="M127" s="32">
        <f t="shared" si="24"/>
        <v>0</v>
      </c>
      <c r="N127" s="53">
        <f>N126+H128*PRODUCT($G$8:G127)^-1*PRODUCT($E$8:E126)*D127</f>
        <v>3535.9326841441589</v>
      </c>
      <c r="O127" s="53"/>
      <c r="P127" s="52">
        <f>P126+J127*PRODUCT($E$8:E126)*PRODUCT($G$8:G126)^-1</f>
        <v>21.84938847113234</v>
      </c>
      <c r="Q127" s="52" t="e">
        <f>((O126+N126)*PRODUCT($G$8:G126))/PRODUCT($E$8:E126)</f>
        <v>#DIV/0!</v>
      </c>
      <c r="R127" s="52" t="e">
        <f>((P126)*PRODUCT($G$8:G126))/PRODUCT($E$8:E126)</f>
        <v>#DIV/0!</v>
      </c>
      <c r="S127" s="11">
        <f t="shared" si="25"/>
        <v>0</v>
      </c>
      <c r="T127" s="32">
        <f t="shared" si="26"/>
        <v>0</v>
      </c>
      <c r="U127" s="41">
        <f t="shared" si="34"/>
        <v>0</v>
      </c>
      <c r="V127" s="41">
        <f t="shared" si="27"/>
        <v>0</v>
      </c>
      <c r="W127" s="52" t="e">
        <f t="shared" si="35"/>
        <v>#DIV/0!</v>
      </c>
      <c r="X127" s="41">
        <f t="shared" si="28"/>
        <v>0</v>
      </c>
      <c r="Y127" s="41">
        <f t="shared" si="29"/>
        <v>0</v>
      </c>
      <c r="Z127" s="41">
        <f t="shared" si="42"/>
        <v>0</v>
      </c>
      <c r="AA127" s="41">
        <f t="shared" si="37"/>
        <v>0</v>
      </c>
      <c r="AB127" s="41">
        <f t="shared" si="41"/>
        <v>0</v>
      </c>
      <c r="AC127" s="41"/>
      <c r="AD127" s="41"/>
      <c r="AE127" s="41"/>
      <c r="AF127" s="41"/>
      <c r="AG127" s="41"/>
    </row>
    <row r="128" spans="1:33" x14ac:dyDescent="0.2">
      <c r="A128" s="11">
        <f t="shared" si="44"/>
        <v>120</v>
      </c>
      <c r="B128" s="11" t="str">
        <f t="shared" si="44"/>
        <v/>
      </c>
      <c r="C128" s="12">
        <f>IF(B128&lt;121,INDEX(Frauen!C$2:C$122,B128+1,1),0)</f>
        <v>0</v>
      </c>
      <c r="D128" s="20">
        <f t="shared" si="31"/>
        <v>0</v>
      </c>
      <c r="E128" s="20">
        <f t="shared" si="32"/>
        <v>0</v>
      </c>
      <c r="F128" s="26">
        <f>IF(B128&lt;121,IF($D$1="konstant",$D$3,Zins!G122),0)</f>
        <v>0</v>
      </c>
      <c r="G128" s="39">
        <f t="shared" si="39"/>
        <v>1</v>
      </c>
      <c r="H128" s="11"/>
      <c r="I128" s="11"/>
      <c r="J128" s="11"/>
      <c r="K128" s="11"/>
      <c r="L128" s="28"/>
      <c r="N128" s="53">
        <f>N127+H129*PRODUCT($G$8:G128)^-1*PRODUCT($E$8:E127)*D128</f>
        <v>3535.9326841441589</v>
      </c>
      <c r="O128" s="53"/>
      <c r="P128" s="52">
        <f>P127+J128*PRODUCT($E$8:E127)*PRODUCT($G$8:G127)^-1</f>
        <v>21.84938847113234</v>
      </c>
      <c r="Q128" s="52" t="e">
        <f>((O127+N127)*PRODUCT($G$8:G127))/PRODUCT($E$8:E127)</f>
        <v>#DIV/0!</v>
      </c>
      <c r="R128" s="52" t="e">
        <f>((P127)*PRODUCT($G$8:G127))/PRODUCT($E$8:E127)</f>
        <v>#DIV/0!</v>
      </c>
      <c r="S128" s="11">
        <f t="shared" si="25"/>
        <v>0</v>
      </c>
      <c r="U128" s="41">
        <f t="shared" si="34"/>
        <v>0</v>
      </c>
      <c r="V128" s="41">
        <f t="shared" si="27"/>
        <v>0</v>
      </c>
      <c r="W128" s="52" t="e">
        <f t="shared" si="35"/>
        <v>#DIV/0!</v>
      </c>
      <c r="X128" s="41">
        <f t="shared" si="28"/>
        <v>0</v>
      </c>
      <c r="Y128" s="41">
        <f t="shared" si="29"/>
        <v>0</v>
      </c>
      <c r="Z128" s="41">
        <f t="shared" si="42"/>
        <v>0</v>
      </c>
      <c r="AA128" s="41">
        <f t="shared" si="37"/>
        <v>0</v>
      </c>
      <c r="AB128" s="41">
        <f t="shared" si="41"/>
        <v>0</v>
      </c>
      <c r="AC128" s="41"/>
      <c r="AD128" s="41"/>
      <c r="AE128" s="41"/>
      <c r="AF128" s="41"/>
      <c r="AG128" s="41"/>
    </row>
    <row r="129" spans="1:33" x14ac:dyDescent="0.2">
      <c r="A129" s="11">
        <f t="shared" si="44"/>
        <v>121</v>
      </c>
      <c r="B129" s="11" t="str">
        <f t="shared" si="44"/>
        <v/>
      </c>
      <c r="C129" s="12">
        <f>IF(B129&lt;121,INDEX(Frauen!C$2:C$122,B129+1,1),0)</f>
        <v>0</v>
      </c>
      <c r="D129" s="20">
        <f t="shared" si="31"/>
        <v>0</v>
      </c>
      <c r="E129" s="20">
        <f t="shared" si="32"/>
        <v>0</v>
      </c>
      <c r="F129" s="26">
        <f>IF(B129&lt;121,IF($D$1="konstant",$D$3,Zins!G123),0)</f>
        <v>0</v>
      </c>
      <c r="G129" s="39">
        <f t="shared" si="39"/>
        <v>1</v>
      </c>
      <c r="H129" s="11"/>
      <c r="I129" s="11"/>
      <c r="J129" s="11"/>
      <c r="K129" s="11"/>
      <c r="L129" s="28"/>
      <c r="N129" s="53">
        <f>N128+H130*PRODUCT($G$8:G129)^-1*PRODUCT($E$8:E128)*D129</f>
        <v>3535.9326841441589</v>
      </c>
      <c r="O129" s="53"/>
      <c r="P129" s="52">
        <f>P128+J129*PRODUCT($E$8:E128)*PRODUCT($G$8:G128)^-1</f>
        <v>21.84938847113234</v>
      </c>
      <c r="Q129" s="52" t="e">
        <f>((O128+N128)*PRODUCT($G$8:G128))/PRODUCT($E$8:E128)</f>
        <v>#DIV/0!</v>
      </c>
      <c r="R129" s="52" t="e">
        <f>((P128)*PRODUCT($G$8:G128))/PRODUCT($E$8:E128)</f>
        <v>#DIV/0!</v>
      </c>
      <c r="S129" s="11">
        <f t="shared" si="25"/>
        <v>0</v>
      </c>
      <c r="U129" s="41">
        <f t="shared" si="34"/>
        <v>0</v>
      </c>
      <c r="V129" s="41">
        <f t="shared" si="27"/>
        <v>0</v>
      </c>
      <c r="W129" s="52" t="e">
        <f t="shared" si="35"/>
        <v>#DIV/0!</v>
      </c>
      <c r="X129" s="41">
        <f t="shared" si="28"/>
        <v>0</v>
      </c>
      <c r="Y129" s="41">
        <f t="shared" si="29"/>
        <v>0</v>
      </c>
      <c r="Z129" s="41">
        <f t="shared" si="42"/>
        <v>0</v>
      </c>
      <c r="AA129" s="41">
        <f t="shared" si="37"/>
        <v>0</v>
      </c>
      <c r="AB129" s="41">
        <f t="shared" si="41"/>
        <v>0</v>
      </c>
      <c r="AC129" s="41"/>
      <c r="AD129" s="41"/>
      <c r="AE129" s="41"/>
      <c r="AF129" s="41"/>
      <c r="AG129" s="41"/>
    </row>
  </sheetData>
  <mergeCells count="1">
    <mergeCell ref="Z3:AO3"/>
  </mergeCells>
  <dataValidations count="1">
    <dataValidation type="list" allowBlank="1" showInputMessage="1" showErrorMessage="1" sqref="D1" xr:uid="{75D3E512-3020-4FAA-9A1A-8AF9EBABE796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Methodik</vt:lpstr>
      <vt:lpstr>Zins</vt:lpstr>
      <vt:lpstr>Frauen</vt:lpstr>
      <vt:lpstr>Männer</vt:lpstr>
      <vt:lpstr>Männer Rekursion</vt:lpstr>
      <vt:lpstr>Frauen Rekursion</vt:lpstr>
      <vt:lpstr>Unisex Rekursion</vt:lpstr>
      <vt:lpstr>Frauen Rekursion 1</vt:lpstr>
      <vt:lpstr>Abgleich</vt:lpstr>
      <vt:lpstr>Frauen Rekursion 1e)i)</vt:lpstr>
      <vt:lpstr>Frauen Rekursion 1e)ii) </vt:lpstr>
      <vt:lpstr>Frauen Rekursion 1e)iii)  </vt:lpstr>
      <vt:lpstr>Frauen Rekursion 2</vt:lpstr>
      <vt:lpstr>Frauen Rekursion 3</vt:lpstr>
      <vt:lpstr>Frauen Rekursion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Quistorff</dc:creator>
  <cp:lastModifiedBy>Rainer Schmidt</cp:lastModifiedBy>
  <cp:lastPrinted>2009-04-22T09:15:28Z</cp:lastPrinted>
  <dcterms:created xsi:type="dcterms:W3CDTF">2004-04-03T10:52:17Z</dcterms:created>
  <dcterms:modified xsi:type="dcterms:W3CDTF">2024-08-27T18:50:32Z</dcterms:modified>
</cp:coreProperties>
</file>